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Figure1Data" sheetId="1" r:id="rId1"/>
    <sheet name="Figure1" sheetId="2" r:id="rId2"/>
    <sheet name="figs2&amp;3data" sheetId="3" r:id="rId3"/>
    <sheet name="Figures 2&amp;3" sheetId="4" r:id="rId4"/>
    <sheet name="Fig4data" sheetId="5" r:id="rId5"/>
    <sheet name="Fig5data" sheetId="6" r:id="rId6"/>
    <sheet name="Figures 4&amp;5" sheetId="7" r:id="rId7"/>
    <sheet name="Fig6data" sheetId="8" r:id="rId8"/>
    <sheet name="Figure6" sheetId="9" r:id="rId9"/>
    <sheet name="Fig7data" sheetId="10" r:id="rId10"/>
    <sheet name="Figure7" sheetId="11" r:id="rId11"/>
    <sheet name="Figure8" sheetId="12" r:id="rId12"/>
    <sheet name="Figure 9" sheetId="13" r:id="rId13"/>
    <sheet name="Figure10" sheetId="14" r:id="rId14"/>
  </sheets>
  <externalReferences>
    <externalReference r:id="rId15"/>
    <externalReference r:id="rId16"/>
    <externalReference r:id="rId17"/>
    <externalReference r:id="rId18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123Graph_AGRAPH1" localSheetId="11" hidden="1">[1]Table18b!$I$18:$L$18</definedName>
    <definedName name="__123Graph_BGRAPH1" localSheetId="11" hidden="1">[1]Table18b!$I$33:$L$33</definedName>
    <definedName name="_Fill" hidden="1">#REF!</definedName>
    <definedName name="_Order1" hidden="1">255</definedName>
    <definedName name="compnum">#REF!</definedName>
    <definedName name="KEYA">'[2]Table A'!$AC$26</definedName>
    <definedName name="MACROS">[3]Table!$M$1:$IG$8163</definedName>
    <definedName name="MACROS2">#REF!</definedName>
    <definedName name="new" hidden="1">#REF!</definedName>
    <definedName name="_new2">#REF!</definedName>
    <definedName name="_xlnm.Print_Area" localSheetId="9">Fig7data!$A$1:$L$72</definedName>
    <definedName name="_xlnm.Print_Area" localSheetId="2">'figs2&amp;3data'!$A$1:$AF$77</definedName>
    <definedName name="_xlnm.Print_Area" localSheetId="10">Figure7!$A$60:$L$125</definedName>
    <definedName name="_xlnm.Print_Area" localSheetId="11">Figure8!$A$55:$Q$197</definedName>
    <definedName name="_xlnm.Print_Area" localSheetId="6">'Figures 4&amp;5'!$A$1:$O$87</definedName>
    <definedName name="SHEETA">#REF!</definedName>
    <definedName name="SHEETB">#REF!</definedName>
    <definedName name="SHEETC">#REF!</definedName>
    <definedName name="SHEETD" localSheetId="11">[1]Table18b!$B$7:$M$75</definedName>
    <definedName name="SHEETE">#REF!</definedName>
    <definedName name="SHEETF">#REF!</definedName>
    <definedName name="SHEETG">#REF!</definedName>
    <definedName name="TIME">[3]Table!$E$1:$IG$8163</definedName>
    <definedName name="TIME2">#REF!</definedName>
    <definedName name="WHOLE">[3]Table!$BZ$371</definedName>
    <definedName name="WHOLE2">#REF!</definedName>
    <definedName name="Z_D71BBD52_16DC_11D5_A981_00C04FA41A57_.wvu.PrintArea" localSheetId="10" hidden="1">Figure7!$A$60:$L$125</definedName>
  </definedNames>
  <calcPr calcId="145621"/>
</workbook>
</file>

<file path=xl/calcChain.xml><?xml version="1.0" encoding="utf-8"?>
<calcChain xmlns="http://schemas.openxmlformats.org/spreadsheetml/2006/main">
  <c r="E55" i="14" l="1"/>
  <c r="F55" i="14"/>
  <c r="G55" i="14"/>
  <c r="E56" i="14"/>
  <c r="F56" i="14"/>
  <c r="G56" i="14"/>
  <c r="E57" i="14"/>
  <c r="F57" i="14"/>
  <c r="G57" i="14"/>
  <c r="E58" i="14"/>
  <c r="F58" i="14"/>
  <c r="G58" i="14"/>
  <c r="E59" i="14"/>
  <c r="F59" i="14"/>
  <c r="G59" i="14"/>
  <c r="E60" i="14"/>
  <c r="F60" i="14"/>
  <c r="G60" i="14"/>
  <c r="E61" i="14"/>
  <c r="F61" i="14"/>
  <c r="G61" i="14"/>
  <c r="E62" i="14"/>
  <c r="F62" i="14"/>
  <c r="G62" i="14"/>
  <c r="E63" i="14"/>
  <c r="F63" i="14"/>
  <c r="G63" i="14"/>
  <c r="E64" i="14"/>
  <c r="F64" i="14"/>
  <c r="G64" i="14"/>
  <c r="E65" i="14"/>
  <c r="F65" i="14"/>
  <c r="G65" i="14"/>
  <c r="E66" i="14"/>
  <c r="F66" i="14"/>
  <c r="G66" i="14"/>
  <c r="E67" i="14"/>
  <c r="F67" i="14"/>
  <c r="G67" i="14"/>
  <c r="E68" i="14"/>
  <c r="F68" i="14"/>
  <c r="G68" i="14"/>
  <c r="E69" i="14"/>
  <c r="F69" i="14"/>
  <c r="G69" i="14"/>
  <c r="E70" i="14"/>
  <c r="F70" i="14"/>
  <c r="G70" i="14"/>
  <c r="E71" i="14"/>
  <c r="F71" i="14"/>
  <c r="H71" i="14"/>
  <c r="E72" i="14"/>
  <c r="F72" i="14"/>
  <c r="H72" i="14"/>
  <c r="E73" i="14"/>
  <c r="F73" i="14"/>
  <c r="H73" i="14"/>
  <c r="E74" i="14"/>
  <c r="F74" i="14"/>
  <c r="H74" i="14"/>
  <c r="E75" i="14"/>
  <c r="F75" i="14"/>
  <c r="H75" i="14"/>
  <c r="E76" i="14"/>
  <c r="F76" i="14"/>
  <c r="H76" i="14"/>
  <c r="E77" i="14"/>
  <c r="F77" i="14"/>
  <c r="H77" i="14"/>
  <c r="E78" i="14"/>
  <c r="F78" i="14"/>
  <c r="H78" i="14"/>
  <c r="E79" i="14"/>
  <c r="F79" i="14"/>
  <c r="H79" i="14"/>
  <c r="E80" i="14"/>
  <c r="F80" i="14"/>
  <c r="H80" i="14"/>
  <c r="E81" i="14"/>
  <c r="F81" i="14"/>
  <c r="H81" i="14"/>
  <c r="E82" i="14"/>
  <c r="F82" i="14"/>
  <c r="H82" i="14"/>
  <c r="E83" i="14"/>
  <c r="F83" i="14"/>
  <c r="H83" i="14"/>
  <c r="E84" i="14"/>
  <c r="F84" i="14"/>
  <c r="E85" i="14"/>
  <c r="F85" i="14"/>
  <c r="E86" i="14"/>
  <c r="F86" i="14"/>
  <c r="E87" i="14"/>
  <c r="F87" i="14"/>
  <c r="D50" i="13"/>
  <c r="E50" i="13"/>
  <c r="D51" i="13"/>
  <c r="E51" i="13"/>
  <c r="D52" i="13"/>
  <c r="E52" i="13"/>
  <c r="D53" i="13"/>
  <c r="E53" i="13"/>
  <c r="D54" i="13"/>
  <c r="E54" i="13"/>
  <c r="D55" i="13"/>
  <c r="E55" i="13"/>
  <c r="D56" i="13"/>
  <c r="E56" i="13"/>
  <c r="D57" i="13"/>
  <c r="E57" i="13"/>
  <c r="D58" i="13"/>
  <c r="E58" i="13"/>
  <c r="D59" i="13"/>
  <c r="E59" i="13"/>
  <c r="D60" i="13"/>
  <c r="E60" i="13"/>
  <c r="D61" i="13"/>
  <c r="E61" i="13"/>
  <c r="D62" i="13"/>
  <c r="E62" i="13"/>
  <c r="D63" i="13"/>
  <c r="E63" i="13"/>
  <c r="D64" i="13"/>
  <c r="E64" i="13"/>
  <c r="D65" i="13"/>
  <c r="E65" i="13"/>
  <c r="D66" i="13"/>
  <c r="E66" i="13"/>
  <c r="D67" i="13"/>
  <c r="E67" i="13"/>
  <c r="D68" i="13"/>
  <c r="E68" i="13"/>
  <c r="D69" i="13"/>
  <c r="E69" i="13"/>
  <c r="D70" i="13"/>
  <c r="E70" i="13"/>
  <c r="D71" i="13"/>
  <c r="E71" i="13"/>
  <c r="D72" i="13"/>
  <c r="E72" i="13"/>
  <c r="D73" i="13"/>
  <c r="E73" i="13"/>
  <c r="D74" i="13"/>
  <c r="E74" i="13"/>
  <c r="D75" i="13"/>
  <c r="E75" i="13"/>
  <c r="D76" i="13"/>
  <c r="E76" i="13"/>
  <c r="D77" i="13"/>
  <c r="E77" i="13"/>
  <c r="D78" i="13"/>
  <c r="E78" i="13"/>
  <c r="D79" i="13"/>
  <c r="E79" i="13"/>
  <c r="D80" i="13"/>
  <c r="E80" i="13"/>
  <c r="D81" i="13"/>
  <c r="E81" i="13"/>
  <c r="D82" i="13"/>
  <c r="E82" i="13"/>
  <c r="F7" i="12"/>
  <c r="M7" i="12"/>
  <c r="T7" i="12"/>
  <c r="AA7" i="12"/>
  <c r="Z24" i="12" s="1"/>
  <c r="Z27" i="12" s="1"/>
  <c r="AJ7" i="12"/>
  <c r="C12" i="12"/>
  <c r="J12" i="12"/>
  <c r="Q12" i="12"/>
  <c r="Q13" i="12" s="1"/>
  <c r="Q14" i="12" s="1"/>
  <c r="Q15" i="12" s="1"/>
  <c r="X12" i="12"/>
  <c r="AG12" i="12"/>
  <c r="C13" i="12"/>
  <c r="J13" i="12"/>
  <c r="J14" i="12" s="1"/>
  <c r="J15" i="12" s="1"/>
  <c r="X13" i="12"/>
  <c r="AG13" i="12"/>
  <c r="C14" i="12"/>
  <c r="C15" i="12" s="1"/>
  <c r="X14" i="12"/>
  <c r="AG14" i="12"/>
  <c r="AG15" i="12" s="1"/>
  <c r="F15" i="12"/>
  <c r="M15" i="12"/>
  <c r="T15" i="12"/>
  <c r="X15" i="12"/>
  <c r="Y15" i="12" s="1"/>
  <c r="AB15" i="12" s="1"/>
  <c r="AB16" i="12" s="1"/>
  <c r="S167" i="12" s="1"/>
  <c r="AA15" i="12"/>
  <c r="AJ15" i="12"/>
  <c r="X16" i="12"/>
  <c r="X17" i="12"/>
  <c r="X18" i="12"/>
  <c r="X19" i="12"/>
  <c r="X20" i="12"/>
  <c r="X21" i="12"/>
  <c r="X22" i="12"/>
  <c r="X23" i="12"/>
  <c r="D24" i="12"/>
  <c r="E24" i="12"/>
  <c r="K24" i="12"/>
  <c r="L24" i="12"/>
  <c r="R24" i="12"/>
  <c r="S24" i="12"/>
  <c r="X24" i="12"/>
  <c r="Y24" i="12"/>
  <c r="E26" i="12"/>
  <c r="L26" i="12"/>
  <c r="S26" i="12"/>
  <c r="Z26" i="12"/>
  <c r="E27" i="12"/>
  <c r="F16" i="12" s="1"/>
  <c r="F17" i="12" s="1"/>
  <c r="F18" i="12" s="1"/>
  <c r="F19" i="12" s="1"/>
  <c r="F20" i="12" s="1"/>
  <c r="F21" i="12" s="1"/>
  <c r="F22" i="12" s="1"/>
  <c r="F23" i="12" s="1"/>
  <c r="F24" i="12" s="1"/>
  <c r="L27" i="12"/>
  <c r="M16" i="12" s="1"/>
  <c r="M17" i="12" s="1"/>
  <c r="M18" i="12" s="1"/>
  <c r="M19" i="12" s="1"/>
  <c r="M20" i="12" s="1"/>
  <c r="M21" i="12" s="1"/>
  <c r="M22" i="12" s="1"/>
  <c r="M23" i="12" s="1"/>
  <c r="M24" i="12" s="1"/>
  <c r="S27" i="12"/>
  <c r="T16" i="12" s="1"/>
  <c r="T17" i="12" s="1"/>
  <c r="T18" i="12" s="1"/>
  <c r="T19" i="12" s="1"/>
  <c r="T20" i="12" s="1"/>
  <c r="T21" i="12" s="1"/>
  <c r="T22" i="12" s="1"/>
  <c r="T23" i="12" s="1"/>
  <c r="T24" i="12" s="1"/>
  <c r="E28" i="12"/>
  <c r="L28" i="12"/>
  <c r="S28" i="12"/>
  <c r="AH29" i="12"/>
  <c r="AI29" i="12"/>
  <c r="AI34" i="12" s="1"/>
  <c r="AJ16" i="12" s="1"/>
  <c r="AJ17" i="12" s="1"/>
  <c r="AJ18" i="12" s="1"/>
  <c r="AJ19" i="12" s="1"/>
  <c r="AJ20" i="12" s="1"/>
  <c r="AJ21" i="12" s="1"/>
  <c r="AJ22" i="12" s="1"/>
  <c r="AJ23" i="12" s="1"/>
  <c r="AJ24" i="12" s="1"/>
  <c r="AJ25" i="12" s="1"/>
  <c r="AJ26" i="12" s="1"/>
  <c r="AJ27" i="12" s="1"/>
  <c r="AJ28" i="12" s="1"/>
  <c r="AJ29" i="12" s="1"/>
  <c r="AI33" i="12"/>
  <c r="AI35" i="12"/>
  <c r="F36" i="12"/>
  <c r="M36" i="12"/>
  <c r="T36" i="12"/>
  <c r="AA36" i="12"/>
  <c r="C41" i="12"/>
  <c r="F41" i="12"/>
  <c r="J41" i="12"/>
  <c r="J42" i="12" s="1"/>
  <c r="J43" i="12" s="1"/>
  <c r="J44" i="12" s="1"/>
  <c r="J45" i="12" s="1"/>
  <c r="M41" i="12"/>
  <c r="Q41" i="12"/>
  <c r="T41" i="12"/>
  <c r="X41" i="12"/>
  <c r="X42" i="12" s="1"/>
  <c r="X43" i="12" s="1"/>
  <c r="X44" i="12" s="1"/>
  <c r="X45" i="12" s="1"/>
  <c r="AA41" i="12"/>
  <c r="C42" i="12"/>
  <c r="Q42" i="12"/>
  <c r="C43" i="12"/>
  <c r="Q43" i="12"/>
  <c r="C44" i="12"/>
  <c r="Q44" i="12"/>
  <c r="C45" i="12"/>
  <c r="D41" i="12" s="1"/>
  <c r="G41" i="12" s="1"/>
  <c r="Q45" i="12"/>
  <c r="R41" i="12" s="1"/>
  <c r="U41" i="12" s="1"/>
  <c r="U42" i="12" s="1"/>
  <c r="T138" i="12" s="1"/>
  <c r="C46" i="12"/>
  <c r="K46" i="12"/>
  <c r="L46" i="12"/>
  <c r="L49" i="12" s="1"/>
  <c r="R46" i="12"/>
  <c r="S46" i="12"/>
  <c r="Y46" i="12"/>
  <c r="Z46" i="12"/>
  <c r="E48" i="12"/>
  <c r="L48" i="12"/>
  <c r="S48" i="12"/>
  <c r="Z48" i="12"/>
  <c r="S49" i="12"/>
  <c r="T42" i="12" s="1"/>
  <c r="T43" i="12" s="1"/>
  <c r="T44" i="12" s="1"/>
  <c r="T45" i="12" s="1"/>
  <c r="T46" i="12" s="1"/>
  <c r="Z49" i="12"/>
  <c r="AA42" i="12" s="1"/>
  <c r="AA43" i="12" s="1"/>
  <c r="AA44" i="12" s="1"/>
  <c r="AA45" i="12" s="1"/>
  <c r="AA46" i="12" s="1"/>
  <c r="S50" i="12"/>
  <c r="R58" i="12"/>
  <c r="R95" i="12" s="1"/>
  <c r="R128" i="12" s="1"/>
  <c r="R166" i="12" s="1"/>
  <c r="U58" i="12"/>
  <c r="R59" i="12"/>
  <c r="U59" i="12"/>
  <c r="R60" i="12"/>
  <c r="R97" i="12" s="1"/>
  <c r="R130" i="12" s="1"/>
  <c r="U60" i="12"/>
  <c r="R61" i="12"/>
  <c r="R62" i="12"/>
  <c r="R63" i="12"/>
  <c r="R100" i="12" s="1"/>
  <c r="R133" i="12" s="1"/>
  <c r="R171" i="12" s="1"/>
  <c r="R64" i="12"/>
  <c r="R101" i="12" s="1"/>
  <c r="R134" i="12" s="1"/>
  <c r="R172" i="12" s="1"/>
  <c r="R65" i="12"/>
  <c r="R66" i="12"/>
  <c r="R67" i="12"/>
  <c r="R104" i="12" s="1"/>
  <c r="R137" i="12" s="1"/>
  <c r="R175" i="12" s="1"/>
  <c r="R68" i="12"/>
  <c r="R105" i="12" s="1"/>
  <c r="R138" i="12" s="1"/>
  <c r="R176" i="12" s="1"/>
  <c r="R69" i="12"/>
  <c r="R70" i="12"/>
  <c r="R71" i="12"/>
  <c r="R72" i="12"/>
  <c r="R109" i="12" s="1"/>
  <c r="R142" i="12" s="1"/>
  <c r="R180" i="12" s="1"/>
  <c r="U95" i="12"/>
  <c r="R96" i="12"/>
  <c r="R129" i="12" s="1"/>
  <c r="R167" i="12" s="1"/>
  <c r="U96" i="12"/>
  <c r="R98" i="12"/>
  <c r="R131" i="12" s="1"/>
  <c r="R169" i="12" s="1"/>
  <c r="R99" i="12"/>
  <c r="R132" i="12" s="1"/>
  <c r="R170" i="12" s="1"/>
  <c r="R102" i="12"/>
  <c r="R135" i="12" s="1"/>
  <c r="R103" i="12"/>
  <c r="R106" i="12"/>
  <c r="R139" i="12" s="1"/>
  <c r="R107" i="12"/>
  <c r="R140" i="12" s="1"/>
  <c r="R178" i="12" s="1"/>
  <c r="R108" i="12"/>
  <c r="U128" i="12"/>
  <c r="V128" i="12"/>
  <c r="U129" i="12"/>
  <c r="V129" i="12"/>
  <c r="U130" i="12"/>
  <c r="V130" i="12"/>
  <c r="U131" i="12"/>
  <c r="V131" i="12"/>
  <c r="V132" i="12"/>
  <c r="V133" i="12"/>
  <c r="V134" i="12"/>
  <c r="R136" i="12"/>
  <c r="R174" i="12" s="1"/>
  <c r="U138" i="12"/>
  <c r="U139" i="12"/>
  <c r="U140" i="12"/>
  <c r="R141" i="12"/>
  <c r="R179" i="12" s="1"/>
  <c r="U141" i="12"/>
  <c r="S166" i="12"/>
  <c r="U166" i="12"/>
  <c r="U167" i="12"/>
  <c r="R168" i="12"/>
  <c r="U168" i="12"/>
  <c r="U169" i="12"/>
  <c r="U170" i="12"/>
  <c r="U171" i="12"/>
  <c r="U172" i="12"/>
  <c r="R173" i="12"/>
  <c r="U173" i="12"/>
  <c r="U174" i="12"/>
  <c r="U175" i="12"/>
  <c r="U176" i="12"/>
  <c r="R177" i="12"/>
  <c r="U177" i="12"/>
  <c r="U178" i="12"/>
  <c r="U179" i="12"/>
  <c r="U180" i="12"/>
  <c r="B3" i="11"/>
  <c r="F9" i="10"/>
  <c r="G9" i="10"/>
  <c r="H11" i="10"/>
  <c r="H12" i="10"/>
  <c r="B4" i="11" s="1"/>
  <c r="H13" i="10"/>
  <c r="B5" i="11" s="1"/>
  <c r="F14" i="10"/>
  <c r="G14" i="10"/>
  <c r="L12" i="10" s="1"/>
  <c r="F4" i="11" s="1"/>
  <c r="H14" i="10"/>
  <c r="B6" i="11" s="1"/>
  <c r="I14" i="10"/>
  <c r="C6" i="11" s="1"/>
  <c r="J14" i="10"/>
  <c r="D6" i="11" s="1"/>
  <c r="F15" i="10"/>
  <c r="G15" i="10"/>
  <c r="H15" i="10"/>
  <c r="B7" i="11" s="1"/>
  <c r="I15" i="10"/>
  <c r="C7" i="11" s="1"/>
  <c r="J15" i="10"/>
  <c r="D7" i="11" s="1"/>
  <c r="F16" i="10"/>
  <c r="G16" i="10"/>
  <c r="H16" i="10"/>
  <c r="B8" i="11" s="1"/>
  <c r="I16" i="10"/>
  <c r="C8" i="11" s="1"/>
  <c r="J16" i="10"/>
  <c r="D8" i="11" s="1"/>
  <c r="F17" i="10"/>
  <c r="K15" i="10" s="1"/>
  <c r="E7" i="11" s="1"/>
  <c r="G17" i="10"/>
  <c r="H17" i="10"/>
  <c r="B9" i="11" s="1"/>
  <c r="I17" i="10"/>
  <c r="C9" i="11" s="1"/>
  <c r="J17" i="10"/>
  <c r="D9" i="11" s="1"/>
  <c r="F18" i="10"/>
  <c r="G18" i="10"/>
  <c r="L16" i="10" s="1"/>
  <c r="F8" i="11" s="1"/>
  <c r="H18" i="10"/>
  <c r="B10" i="11" s="1"/>
  <c r="I18" i="10"/>
  <c r="C10" i="11" s="1"/>
  <c r="J18" i="10"/>
  <c r="D10" i="11" s="1"/>
  <c r="F19" i="10"/>
  <c r="G19" i="10"/>
  <c r="H19" i="10"/>
  <c r="B11" i="11" s="1"/>
  <c r="I19" i="10"/>
  <c r="C11" i="11" s="1"/>
  <c r="J19" i="10"/>
  <c r="D11" i="11" s="1"/>
  <c r="F20" i="10"/>
  <c r="G20" i="10"/>
  <c r="H20" i="10"/>
  <c r="B12" i="11" s="1"/>
  <c r="I20" i="10"/>
  <c r="C12" i="11" s="1"/>
  <c r="J20" i="10"/>
  <c r="D12" i="11" s="1"/>
  <c r="F21" i="10"/>
  <c r="K19" i="10" s="1"/>
  <c r="E11" i="11" s="1"/>
  <c r="G21" i="10"/>
  <c r="H21" i="10"/>
  <c r="B13" i="11" s="1"/>
  <c r="I21" i="10"/>
  <c r="C13" i="11" s="1"/>
  <c r="J21" i="10"/>
  <c r="D13" i="11" s="1"/>
  <c r="F22" i="10"/>
  <c r="G22" i="10"/>
  <c r="L20" i="10" s="1"/>
  <c r="F12" i="11" s="1"/>
  <c r="H22" i="10"/>
  <c r="B14" i="11" s="1"/>
  <c r="I22" i="10"/>
  <c r="C14" i="11" s="1"/>
  <c r="J22" i="10"/>
  <c r="D14" i="11" s="1"/>
  <c r="F23" i="10"/>
  <c r="G23" i="10"/>
  <c r="H23" i="10"/>
  <c r="B15" i="11" s="1"/>
  <c r="I23" i="10"/>
  <c r="C15" i="11" s="1"/>
  <c r="J23" i="10"/>
  <c r="D15" i="11" s="1"/>
  <c r="F24" i="10"/>
  <c r="G24" i="10"/>
  <c r="H24" i="10"/>
  <c r="B16" i="11" s="1"/>
  <c r="I24" i="10"/>
  <c r="C16" i="11" s="1"/>
  <c r="J24" i="10"/>
  <c r="D16" i="11" s="1"/>
  <c r="F25" i="10"/>
  <c r="K23" i="10" s="1"/>
  <c r="E15" i="11" s="1"/>
  <c r="G25" i="10"/>
  <c r="H25" i="10"/>
  <c r="B17" i="11" s="1"/>
  <c r="I25" i="10"/>
  <c r="C17" i="11" s="1"/>
  <c r="J25" i="10"/>
  <c r="D17" i="11" s="1"/>
  <c r="F26" i="10"/>
  <c r="G26" i="10"/>
  <c r="L24" i="10" s="1"/>
  <c r="F16" i="11" s="1"/>
  <c r="H26" i="10"/>
  <c r="B18" i="11" s="1"/>
  <c r="I26" i="10"/>
  <c r="C18" i="11" s="1"/>
  <c r="J26" i="10"/>
  <c r="D18" i="11" s="1"/>
  <c r="F27" i="10"/>
  <c r="G27" i="10"/>
  <c r="H27" i="10"/>
  <c r="B19" i="11" s="1"/>
  <c r="I27" i="10"/>
  <c r="C19" i="11" s="1"/>
  <c r="J27" i="10"/>
  <c r="D19" i="11" s="1"/>
  <c r="F28" i="10"/>
  <c r="G28" i="10"/>
  <c r="H28" i="10"/>
  <c r="B20" i="11" s="1"/>
  <c r="I28" i="10"/>
  <c r="C20" i="11" s="1"/>
  <c r="J28" i="10"/>
  <c r="D20" i="11" s="1"/>
  <c r="F29" i="10"/>
  <c r="K27" i="10" s="1"/>
  <c r="E19" i="11" s="1"/>
  <c r="G29" i="10"/>
  <c r="H29" i="10"/>
  <c r="B21" i="11" s="1"/>
  <c r="I29" i="10"/>
  <c r="C21" i="11" s="1"/>
  <c r="J29" i="10"/>
  <c r="D21" i="11" s="1"/>
  <c r="F30" i="10"/>
  <c r="G30" i="10"/>
  <c r="L28" i="10" s="1"/>
  <c r="F20" i="11" s="1"/>
  <c r="H30" i="10"/>
  <c r="B22" i="11" s="1"/>
  <c r="I30" i="10"/>
  <c r="C22" i="11" s="1"/>
  <c r="J30" i="10"/>
  <c r="D22" i="11" s="1"/>
  <c r="F31" i="10"/>
  <c r="G31" i="10"/>
  <c r="H31" i="10"/>
  <c r="B23" i="11" s="1"/>
  <c r="I31" i="10"/>
  <c r="C23" i="11" s="1"/>
  <c r="J31" i="10"/>
  <c r="D23" i="11" s="1"/>
  <c r="F32" i="10"/>
  <c r="G32" i="10"/>
  <c r="H32" i="10"/>
  <c r="B24" i="11" s="1"/>
  <c r="I32" i="10"/>
  <c r="C24" i="11" s="1"/>
  <c r="J32" i="10"/>
  <c r="D24" i="11" s="1"/>
  <c r="F33" i="10"/>
  <c r="K31" i="10" s="1"/>
  <c r="E23" i="11" s="1"/>
  <c r="G33" i="10"/>
  <c r="H33" i="10"/>
  <c r="B25" i="11" s="1"/>
  <c r="I33" i="10"/>
  <c r="C25" i="11" s="1"/>
  <c r="J33" i="10"/>
  <c r="D25" i="11" s="1"/>
  <c r="F34" i="10"/>
  <c r="G34" i="10"/>
  <c r="L32" i="10" s="1"/>
  <c r="F24" i="11" s="1"/>
  <c r="H34" i="10"/>
  <c r="B26" i="11" s="1"/>
  <c r="I34" i="10"/>
  <c r="C26" i="11" s="1"/>
  <c r="J34" i="10"/>
  <c r="D26" i="11" s="1"/>
  <c r="F35" i="10"/>
  <c r="G35" i="10"/>
  <c r="H35" i="10"/>
  <c r="B27" i="11" s="1"/>
  <c r="I35" i="10"/>
  <c r="C27" i="11" s="1"/>
  <c r="J35" i="10"/>
  <c r="D27" i="11" s="1"/>
  <c r="F36" i="10"/>
  <c r="G36" i="10"/>
  <c r="H36" i="10"/>
  <c r="B28" i="11" s="1"/>
  <c r="I36" i="10"/>
  <c r="C28" i="11" s="1"/>
  <c r="J36" i="10"/>
  <c r="D28" i="11" s="1"/>
  <c r="F37" i="10"/>
  <c r="K35" i="10" s="1"/>
  <c r="E27" i="11" s="1"/>
  <c r="G37" i="10"/>
  <c r="H37" i="10"/>
  <c r="B29" i="11" s="1"/>
  <c r="I37" i="10"/>
  <c r="C29" i="11" s="1"/>
  <c r="J37" i="10"/>
  <c r="D29" i="11" s="1"/>
  <c r="F38" i="10"/>
  <c r="G38" i="10"/>
  <c r="L36" i="10" s="1"/>
  <c r="F28" i="11" s="1"/>
  <c r="H38" i="10"/>
  <c r="B30" i="11" s="1"/>
  <c r="I38" i="10"/>
  <c r="C30" i="11" s="1"/>
  <c r="J38" i="10"/>
  <c r="D30" i="11" s="1"/>
  <c r="F39" i="10"/>
  <c r="G39" i="10"/>
  <c r="H39" i="10"/>
  <c r="B31" i="11" s="1"/>
  <c r="I39" i="10"/>
  <c r="C31" i="11" s="1"/>
  <c r="J39" i="10"/>
  <c r="D31" i="11" s="1"/>
  <c r="F40" i="10"/>
  <c r="G40" i="10"/>
  <c r="H40" i="10"/>
  <c r="B32" i="11" s="1"/>
  <c r="I40" i="10"/>
  <c r="C32" i="11" s="1"/>
  <c r="J40" i="10"/>
  <c r="D32" i="11" s="1"/>
  <c r="F41" i="10"/>
  <c r="K39" i="10" s="1"/>
  <c r="E31" i="11" s="1"/>
  <c r="G41" i="10"/>
  <c r="H41" i="10"/>
  <c r="B33" i="11" s="1"/>
  <c r="I41" i="10"/>
  <c r="C33" i="11" s="1"/>
  <c r="J41" i="10"/>
  <c r="D33" i="11" s="1"/>
  <c r="F42" i="10"/>
  <c r="G42" i="10"/>
  <c r="L40" i="10" s="1"/>
  <c r="F32" i="11" s="1"/>
  <c r="H42" i="10"/>
  <c r="B34" i="11" s="1"/>
  <c r="I42" i="10"/>
  <c r="C34" i="11" s="1"/>
  <c r="J42" i="10"/>
  <c r="D34" i="11" s="1"/>
  <c r="F43" i="10"/>
  <c r="G43" i="10"/>
  <c r="H43" i="10"/>
  <c r="B35" i="11" s="1"/>
  <c r="I43" i="10"/>
  <c r="C35" i="11" s="1"/>
  <c r="J43" i="10"/>
  <c r="D35" i="11" s="1"/>
  <c r="F44" i="10"/>
  <c r="G44" i="10"/>
  <c r="H44" i="10"/>
  <c r="B36" i="11" s="1"/>
  <c r="I44" i="10"/>
  <c r="C36" i="11" s="1"/>
  <c r="J44" i="10"/>
  <c r="D36" i="11" s="1"/>
  <c r="F45" i="10"/>
  <c r="K43" i="10" s="1"/>
  <c r="E35" i="11" s="1"/>
  <c r="G45" i="10"/>
  <c r="H45" i="10"/>
  <c r="B37" i="11" s="1"/>
  <c r="I45" i="10"/>
  <c r="C37" i="11" s="1"/>
  <c r="J45" i="10"/>
  <c r="D37" i="11" s="1"/>
  <c r="F46" i="10"/>
  <c r="G46" i="10"/>
  <c r="H46" i="10"/>
  <c r="B38" i="11" s="1"/>
  <c r="I46" i="10"/>
  <c r="C38" i="11" s="1"/>
  <c r="J46" i="10"/>
  <c r="D38" i="11" s="1"/>
  <c r="F47" i="10"/>
  <c r="G47" i="10"/>
  <c r="H47" i="10"/>
  <c r="B39" i="11" s="1"/>
  <c r="I47" i="10"/>
  <c r="C39" i="11" s="1"/>
  <c r="J47" i="10"/>
  <c r="D39" i="11" s="1"/>
  <c r="F48" i="10"/>
  <c r="G48" i="10"/>
  <c r="H48" i="10"/>
  <c r="B40" i="11" s="1"/>
  <c r="I48" i="10"/>
  <c r="C40" i="11" s="1"/>
  <c r="J48" i="10"/>
  <c r="D40" i="11" s="1"/>
  <c r="F49" i="10"/>
  <c r="G49" i="10"/>
  <c r="H49" i="10"/>
  <c r="B41" i="11" s="1"/>
  <c r="I49" i="10"/>
  <c r="C41" i="11" s="1"/>
  <c r="J49" i="10"/>
  <c r="D41" i="11" s="1"/>
  <c r="F50" i="10"/>
  <c r="G50" i="10"/>
  <c r="H50" i="10"/>
  <c r="B42" i="11" s="1"/>
  <c r="I50" i="10"/>
  <c r="C42" i="11" s="1"/>
  <c r="J50" i="10"/>
  <c r="D42" i="11" s="1"/>
  <c r="F51" i="10"/>
  <c r="G51" i="10"/>
  <c r="H51" i="10"/>
  <c r="B43" i="11" s="1"/>
  <c r="I51" i="10"/>
  <c r="C43" i="11" s="1"/>
  <c r="J51" i="10"/>
  <c r="D43" i="11" s="1"/>
  <c r="F52" i="10"/>
  <c r="G52" i="10"/>
  <c r="H52" i="10"/>
  <c r="B44" i="11" s="1"/>
  <c r="I52" i="10"/>
  <c r="C44" i="11" s="1"/>
  <c r="J52" i="10"/>
  <c r="D44" i="11" s="1"/>
  <c r="F53" i="10"/>
  <c r="G53" i="10"/>
  <c r="H53" i="10"/>
  <c r="B45" i="11" s="1"/>
  <c r="I53" i="10"/>
  <c r="C45" i="11" s="1"/>
  <c r="J53" i="10"/>
  <c r="D45" i="11" s="1"/>
  <c r="F54" i="10"/>
  <c r="G54" i="10"/>
  <c r="H54" i="10"/>
  <c r="B46" i="11" s="1"/>
  <c r="I54" i="10"/>
  <c r="C46" i="11" s="1"/>
  <c r="J54" i="10"/>
  <c r="D46" i="11" s="1"/>
  <c r="F55" i="10"/>
  <c r="G55" i="10"/>
  <c r="H55" i="10"/>
  <c r="B47" i="11" s="1"/>
  <c r="I55" i="10"/>
  <c r="C47" i="11" s="1"/>
  <c r="J55" i="10"/>
  <c r="D47" i="11" s="1"/>
  <c r="F56" i="10"/>
  <c r="G56" i="10"/>
  <c r="H56" i="10"/>
  <c r="B48" i="11" s="1"/>
  <c r="I56" i="10"/>
  <c r="C48" i="11" s="1"/>
  <c r="J56" i="10"/>
  <c r="D48" i="11" s="1"/>
  <c r="F57" i="10"/>
  <c r="G57" i="10"/>
  <c r="H57" i="10"/>
  <c r="B49" i="11" s="1"/>
  <c r="I57" i="10"/>
  <c r="C49" i="11" s="1"/>
  <c r="J57" i="10"/>
  <c r="D49" i="11" s="1"/>
  <c r="F58" i="10"/>
  <c r="G58" i="10"/>
  <c r="H58" i="10"/>
  <c r="B50" i="11" s="1"/>
  <c r="I58" i="10"/>
  <c r="C50" i="11" s="1"/>
  <c r="J58" i="10"/>
  <c r="D50" i="11" s="1"/>
  <c r="K58" i="10"/>
  <c r="E50" i="11" s="1"/>
  <c r="F59" i="10"/>
  <c r="G59" i="10"/>
  <c r="H59" i="10"/>
  <c r="B51" i="11" s="1"/>
  <c r="F60" i="10"/>
  <c r="G60" i="10"/>
  <c r="H60" i="10"/>
  <c r="B52" i="11" s="1"/>
  <c r="F61" i="10"/>
  <c r="G61" i="10"/>
  <c r="F62" i="10"/>
  <c r="G62" i="10"/>
  <c r="C63" i="10"/>
  <c r="D63" i="10"/>
  <c r="I60" i="10" s="1"/>
  <c r="C52" i="11" s="1"/>
  <c r="E63" i="10"/>
  <c r="C64" i="10"/>
  <c r="D64" i="10"/>
  <c r="E64" i="10"/>
  <c r="F64" i="10"/>
  <c r="G64" i="10"/>
  <c r="C65" i="10"/>
  <c r="D65" i="10"/>
  <c r="I65" i="10" s="1"/>
  <c r="C57" i="11" s="1"/>
  <c r="E65" i="10"/>
  <c r="J64" i="10" s="1"/>
  <c r="D56" i="11" s="1"/>
  <c r="F65" i="10"/>
  <c r="J65" i="10"/>
  <c r="D57" i="11" s="1"/>
  <c r="C66" i="10"/>
  <c r="H63" i="10" s="1"/>
  <c r="B55" i="11" s="1"/>
  <c r="D66" i="10"/>
  <c r="G66" i="10" s="1"/>
  <c r="E66" i="10"/>
  <c r="H66" i="10"/>
  <c r="B58" i="11" s="1"/>
  <c r="C67" i="10"/>
  <c r="D67" i="10"/>
  <c r="G67" i="10" s="1"/>
  <c r="E67" i="10"/>
  <c r="J66" i="10" s="1"/>
  <c r="D58" i="11" s="1"/>
  <c r="F67" i="10"/>
  <c r="J67" i="10"/>
  <c r="D59" i="11" s="1"/>
  <c r="C68" i="10"/>
  <c r="H67" i="10" s="1"/>
  <c r="B59" i="11" s="1"/>
  <c r="D68" i="10"/>
  <c r="I67" i="10" s="1"/>
  <c r="C59" i="11" s="1"/>
  <c r="E68" i="10"/>
  <c r="H68" i="10"/>
  <c r="B60" i="11" s="1"/>
  <c r="C69" i="10"/>
  <c r="D69" i="10"/>
  <c r="G69" i="10" s="1"/>
  <c r="E69" i="10"/>
  <c r="J68" i="10" s="1"/>
  <c r="D60" i="11" s="1"/>
  <c r="F69" i="10"/>
  <c r="J69" i="10"/>
  <c r="D61" i="11" s="1"/>
  <c r="C70" i="10"/>
  <c r="H69" i="10" s="1"/>
  <c r="B61" i="11" s="1"/>
  <c r="D70" i="10"/>
  <c r="I69" i="10" s="1"/>
  <c r="C61" i="11" s="1"/>
  <c r="E70" i="10"/>
  <c r="H70" i="10"/>
  <c r="B62" i="11" s="1"/>
  <c r="C71" i="10"/>
  <c r="D71" i="10"/>
  <c r="E71" i="10"/>
  <c r="G71" i="10" s="1"/>
  <c r="F71" i="10"/>
  <c r="J71" i="10"/>
  <c r="D63" i="11" s="1"/>
  <c r="C72" i="10"/>
  <c r="H71" i="10" s="1"/>
  <c r="B63" i="11" s="1"/>
  <c r="D72" i="10"/>
  <c r="I71" i="10" s="1"/>
  <c r="C63" i="11" s="1"/>
  <c r="E72" i="10"/>
  <c r="J72" i="10" s="1"/>
  <c r="D64" i="11" s="1"/>
  <c r="C73" i="10"/>
  <c r="D73" i="10"/>
  <c r="E73" i="10"/>
  <c r="G73" i="10" s="1"/>
  <c r="F73" i="10"/>
  <c r="C74" i="10"/>
  <c r="H73" i="10" s="1"/>
  <c r="B65" i="11" s="1"/>
  <c r="D74" i="10"/>
  <c r="I73" i="10" s="1"/>
  <c r="C65" i="11" s="1"/>
  <c r="E74" i="10"/>
  <c r="C75" i="10"/>
  <c r="F75" i="10" s="1"/>
  <c r="D75" i="10"/>
  <c r="E75" i="10"/>
  <c r="G75" i="10"/>
  <c r="C76" i="10"/>
  <c r="D76" i="10"/>
  <c r="E76" i="10"/>
  <c r="G76" i="10" s="1"/>
  <c r="F76" i="10"/>
  <c r="C77" i="10"/>
  <c r="D77" i="10"/>
  <c r="F77" i="10" s="1"/>
  <c r="E77" i="10"/>
  <c r="J73" i="10" s="1"/>
  <c r="D65" i="11" s="1"/>
  <c r="D5" i="8"/>
  <c r="H5" i="8" s="1"/>
  <c r="E5" i="8"/>
  <c r="I5" i="8" s="1"/>
  <c r="D6" i="8"/>
  <c r="H6" i="8" s="1"/>
  <c r="E6" i="8"/>
  <c r="I6" i="8" s="1"/>
  <c r="D7" i="8"/>
  <c r="H7" i="8" s="1"/>
  <c r="E7" i="8"/>
  <c r="I7" i="8" s="1"/>
  <c r="D8" i="8"/>
  <c r="H8" i="8" s="1"/>
  <c r="E8" i="8"/>
  <c r="I8" i="8" s="1"/>
  <c r="D9" i="8"/>
  <c r="E9" i="8"/>
  <c r="I9" i="8" s="1"/>
  <c r="H9" i="8"/>
  <c r="D10" i="8"/>
  <c r="E10" i="8"/>
  <c r="I10" i="8" s="1"/>
  <c r="H10" i="8"/>
  <c r="D11" i="8"/>
  <c r="H11" i="8" s="1"/>
  <c r="E11" i="8"/>
  <c r="I11" i="8" s="1"/>
  <c r="D12" i="8"/>
  <c r="H12" i="8" s="1"/>
  <c r="E12" i="8"/>
  <c r="I12" i="8" s="1"/>
  <c r="D13" i="8"/>
  <c r="E13" i="8"/>
  <c r="I13" i="8" s="1"/>
  <c r="H13" i="8"/>
  <c r="D14" i="8"/>
  <c r="E14" i="8"/>
  <c r="I14" i="8" s="1"/>
  <c r="H14" i="8"/>
  <c r="D15" i="8"/>
  <c r="E15" i="8"/>
  <c r="I15" i="8" s="1"/>
  <c r="H15" i="8"/>
  <c r="D16" i="8"/>
  <c r="E16" i="8"/>
  <c r="I16" i="8" s="1"/>
  <c r="H16" i="8"/>
  <c r="D17" i="8"/>
  <c r="E17" i="8"/>
  <c r="I17" i="8" s="1"/>
  <c r="H17" i="8"/>
  <c r="D18" i="8"/>
  <c r="E18" i="8"/>
  <c r="I18" i="8" s="1"/>
  <c r="H18" i="8"/>
  <c r="D19" i="8"/>
  <c r="E19" i="8"/>
  <c r="I19" i="8" s="1"/>
  <c r="H19" i="8"/>
  <c r="D20" i="8"/>
  <c r="E20" i="8"/>
  <c r="I20" i="8" s="1"/>
  <c r="H20" i="8"/>
  <c r="D21" i="8"/>
  <c r="H21" i="8" s="1"/>
  <c r="E21" i="8"/>
  <c r="I21" i="8" s="1"/>
  <c r="D22" i="8"/>
  <c r="H22" i="8" s="1"/>
  <c r="E22" i="8"/>
  <c r="I22" i="8" s="1"/>
  <c r="D23" i="8"/>
  <c r="H23" i="8" s="1"/>
  <c r="E23" i="8"/>
  <c r="I23" i="8" s="1"/>
  <c r="D24" i="8"/>
  <c r="E24" i="8"/>
  <c r="I24" i="8" s="1"/>
  <c r="H24" i="8"/>
  <c r="D25" i="8"/>
  <c r="E25" i="8"/>
  <c r="I25" i="8" s="1"/>
  <c r="H25" i="8"/>
  <c r="D26" i="8"/>
  <c r="E26" i="8"/>
  <c r="I26" i="8" s="1"/>
  <c r="H26" i="8"/>
  <c r="D27" i="8"/>
  <c r="E27" i="8"/>
  <c r="I27" i="8" s="1"/>
  <c r="H27" i="8"/>
  <c r="D28" i="8"/>
  <c r="E28" i="8"/>
  <c r="I28" i="8" s="1"/>
  <c r="H28" i="8"/>
  <c r="D29" i="8"/>
  <c r="E29" i="8"/>
  <c r="I29" i="8" s="1"/>
  <c r="H29" i="8"/>
  <c r="D30" i="8"/>
  <c r="E30" i="8"/>
  <c r="I30" i="8" s="1"/>
  <c r="H30" i="8"/>
  <c r="D31" i="8"/>
  <c r="E31" i="8"/>
  <c r="I31" i="8" s="1"/>
  <c r="H31" i="8"/>
  <c r="D32" i="8"/>
  <c r="E32" i="8"/>
  <c r="I32" i="8" s="1"/>
  <c r="H32" i="8"/>
  <c r="D33" i="8"/>
  <c r="E33" i="8"/>
  <c r="I33" i="8" s="1"/>
  <c r="H33" i="8"/>
  <c r="D34" i="8"/>
  <c r="E34" i="8"/>
  <c r="I34" i="8" s="1"/>
  <c r="H34" i="8"/>
  <c r="D35" i="8"/>
  <c r="E35" i="8"/>
  <c r="I35" i="8" s="1"/>
  <c r="H35" i="8"/>
  <c r="D36" i="8"/>
  <c r="E36" i="8"/>
  <c r="I36" i="8" s="1"/>
  <c r="H36" i="8"/>
  <c r="D37" i="8"/>
  <c r="E37" i="8"/>
  <c r="I37" i="8" s="1"/>
  <c r="H37" i="8"/>
  <c r="D38" i="8"/>
  <c r="E38" i="8"/>
  <c r="I38" i="8" s="1"/>
  <c r="H38" i="8"/>
  <c r="D39" i="8"/>
  <c r="E39" i="8"/>
  <c r="I39" i="8" s="1"/>
  <c r="H39" i="8"/>
  <c r="D40" i="8"/>
  <c r="E40" i="8"/>
  <c r="I40" i="8" s="1"/>
  <c r="H40" i="8"/>
  <c r="D41" i="8"/>
  <c r="E41" i="8"/>
  <c r="I41" i="8" s="1"/>
  <c r="H41" i="8"/>
  <c r="D42" i="8"/>
  <c r="H42" i="8" s="1"/>
  <c r="E42" i="8"/>
  <c r="I42" i="8" s="1"/>
  <c r="D43" i="8"/>
  <c r="H43" i="8" s="1"/>
  <c r="E43" i="8"/>
  <c r="I43" i="8" s="1"/>
  <c r="D44" i="8"/>
  <c r="H44" i="8" s="1"/>
  <c r="E44" i="8"/>
  <c r="I44" i="8" s="1"/>
  <c r="D45" i="8"/>
  <c r="H45" i="8" s="1"/>
  <c r="E45" i="8"/>
  <c r="I45" i="8" s="1"/>
  <c r="D46" i="8"/>
  <c r="H46" i="8" s="1"/>
  <c r="E46" i="8"/>
  <c r="I46" i="8" s="1"/>
  <c r="D47" i="8"/>
  <c r="H47" i="8" s="1"/>
  <c r="E47" i="8"/>
  <c r="I47" i="8" s="1"/>
  <c r="D48" i="8"/>
  <c r="H48" i="8" s="1"/>
  <c r="E48" i="8"/>
  <c r="I48" i="8" s="1"/>
  <c r="D49" i="8"/>
  <c r="H49" i="8" s="1"/>
  <c r="E49" i="8"/>
  <c r="I49" i="8" s="1"/>
  <c r="J49" i="8"/>
  <c r="D50" i="8"/>
  <c r="H50" i="8" s="1"/>
  <c r="E50" i="8"/>
  <c r="I50" i="8" s="1"/>
  <c r="J50" i="8"/>
  <c r="B51" i="8"/>
  <c r="E51" i="8" s="1"/>
  <c r="I51" i="8" s="1"/>
  <c r="D51" i="8"/>
  <c r="H51" i="8"/>
  <c r="J51" i="8"/>
  <c r="B52" i="8"/>
  <c r="D52" i="8"/>
  <c r="H52" i="8" s="1"/>
  <c r="E52" i="8"/>
  <c r="I52" i="8" s="1"/>
  <c r="J52" i="8"/>
  <c r="B53" i="8"/>
  <c r="E53" i="8" s="1"/>
  <c r="I53" i="8" s="1"/>
  <c r="D53" i="8"/>
  <c r="H53" i="8"/>
  <c r="J53" i="8"/>
  <c r="B54" i="8"/>
  <c r="D54" i="8"/>
  <c r="H54" i="8" s="1"/>
  <c r="F54" i="8"/>
  <c r="E54" i="8" s="1"/>
  <c r="I54" i="8" s="1"/>
  <c r="J54" i="8"/>
  <c r="B55" i="8"/>
  <c r="D55" i="8"/>
  <c r="E55" i="8"/>
  <c r="I55" i="8" s="1"/>
  <c r="F55" i="8"/>
  <c r="H55" i="8"/>
  <c r="J55" i="8"/>
  <c r="B56" i="8"/>
  <c r="E56" i="8" s="1"/>
  <c r="I56" i="8" s="1"/>
  <c r="D56" i="8"/>
  <c r="F56" i="8"/>
  <c r="H56" i="8"/>
  <c r="J56" i="8"/>
  <c r="B57" i="8"/>
  <c r="E57" i="8" s="1"/>
  <c r="I57" i="8" s="1"/>
  <c r="D57" i="8"/>
  <c r="F57" i="8"/>
  <c r="H57" i="8"/>
  <c r="J57" i="8"/>
  <c r="B58" i="8"/>
  <c r="D58" i="8"/>
  <c r="H58" i="8" s="1"/>
  <c r="F58" i="8"/>
  <c r="E58" i="8" s="1"/>
  <c r="I58" i="8" s="1"/>
  <c r="J58" i="8"/>
  <c r="B59" i="8"/>
  <c r="D59" i="8"/>
  <c r="E59" i="8"/>
  <c r="I59" i="8" s="1"/>
  <c r="F59" i="8"/>
  <c r="H59" i="8"/>
  <c r="J59" i="8"/>
  <c r="B60" i="8"/>
  <c r="E60" i="8" s="1"/>
  <c r="I60" i="8" s="1"/>
  <c r="D60" i="8"/>
  <c r="F60" i="8"/>
  <c r="H60" i="8"/>
  <c r="J60" i="8"/>
  <c r="B61" i="8"/>
  <c r="E61" i="8" s="1"/>
  <c r="I61" i="8" s="1"/>
  <c r="D61" i="8"/>
  <c r="F61" i="8"/>
  <c r="H61" i="8"/>
  <c r="J61" i="8"/>
  <c r="B62" i="8"/>
  <c r="D62" i="8"/>
  <c r="H62" i="8" s="1"/>
  <c r="F62" i="8"/>
  <c r="E62" i="8" s="1"/>
  <c r="I62" i="8" s="1"/>
  <c r="J62" i="8"/>
  <c r="B63" i="8"/>
  <c r="D63" i="8"/>
  <c r="E63" i="8"/>
  <c r="I63" i="8" s="1"/>
  <c r="F63" i="8"/>
  <c r="H63" i="8"/>
  <c r="J63" i="8"/>
  <c r="B64" i="8"/>
  <c r="E64" i="8" s="1"/>
  <c r="I64" i="8" s="1"/>
  <c r="D64" i="8"/>
  <c r="F64" i="8"/>
  <c r="H64" i="8"/>
  <c r="J64" i="8"/>
  <c r="B65" i="8"/>
  <c r="E65" i="8" s="1"/>
  <c r="I65" i="8" s="1"/>
  <c r="D65" i="8"/>
  <c r="F65" i="8"/>
  <c r="H65" i="8"/>
  <c r="J65" i="8"/>
  <c r="B66" i="8"/>
  <c r="D66" i="8"/>
  <c r="H66" i="8" s="1"/>
  <c r="E66" i="8"/>
  <c r="F66" i="8"/>
  <c r="I66" i="8"/>
  <c r="J66" i="8"/>
  <c r="B67" i="8"/>
  <c r="D67" i="8"/>
  <c r="E67" i="8"/>
  <c r="I67" i="8" s="1"/>
  <c r="F67" i="8"/>
  <c r="H67" i="8"/>
  <c r="J67" i="8"/>
  <c r="B68" i="8"/>
  <c r="E68" i="8" s="1"/>
  <c r="I68" i="8" s="1"/>
  <c r="D68" i="8"/>
  <c r="F68" i="8"/>
  <c r="H68" i="8"/>
  <c r="J68" i="8"/>
  <c r="H6" i="6"/>
  <c r="K6" i="6"/>
  <c r="H7" i="6"/>
  <c r="K7" i="6"/>
  <c r="E8" i="6"/>
  <c r="H8" i="6"/>
  <c r="K8" i="6"/>
  <c r="E9" i="6"/>
  <c r="F9" i="6" s="1"/>
  <c r="J9" i="6" s="1"/>
  <c r="H9" i="6"/>
  <c r="K9" i="6"/>
  <c r="E10" i="6"/>
  <c r="H10" i="6"/>
  <c r="K10" i="6"/>
  <c r="E11" i="6"/>
  <c r="F11" i="6" s="1"/>
  <c r="J11" i="6" s="1"/>
  <c r="H11" i="6"/>
  <c r="K11" i="6"/>
  <c r="E12" i="6"/>
  <c r="H12" i="6"/>
  <c r="K12" i="6"/>
  <c r="E13" i="6"/>
  <c r="F13" i="6" s="1"/>
  <c r="J13" i="6" s="1"/>
  <c r="H13" i="6"/>
  <c r="K13" i="6"/>
  <c r="E14" i="6"/>
  <c r="H14" i="6"/>
  <c r="K14" i="6"/>
  <c r="E15" i="6"/>
  <c r="F15" i="6" s="1"/>
  <c r="J15" i="6" s="1"/>
  <c r="H15" i="6"/>
  <c r="K15" i="6"/>
  <c r="E16" i="6"/>
  <c r="H16" i="6"/>
  <c r="K16" i="6"/>
  <c r="E17" i="6"/>
  <c r="F17" i="6" s="1"/>
  <c r="J17" i="6" s="1"/>
  <c r="H17" i="6"/>
  <c r="K17" i="6"/>
  <c r="E18" i="6"/>
  <c r="H18" i="6"/>
  <c r="K18" i="6"/>
  <c r="E19" i="6"/>
  <c r="F19" i="6" s="1"/>
  <c r="J19" i="6" s="1"/>
  <c r="H19" i="6"/>
  <c r="K19" i="6"/>
  <c r="E20" i="6"/>
  <c r="H20" i="6"/>
  <c r="K20" i="6"/>
  <c r="E21" i="6"/>
  <c r="F21" i="6" s="1"/>
  <c r="J21" i="6" s="1"/>
  <c r="H21" i="6"/>
  <c r="K21" i="6"/>
  <c r="E22" i="6"/>
  <c r="H22" i="6"/>
  <c r="K22" i="6"/>
  <c r="E23" i="6"/>
  <c r="F23" i="6" s="1"/>
  <c r="J23" i="6" s="1"/>
  <c r="H23" i="6"/>
  <c r="K23" i="6"/>
  <c r="E24" i="6"/>
  <c r="H24" i="6"/>
  <c r="K24" i="6"/>
  <c r="E25" i="6"/>
  <c r="F25" i="6" s="1"/>
  <c r="J25" i="6" s="1"/>
  <c r="H25" i="6"/>
  <c r="K25" i="6"/>
  <c r="E26" i="6"/>
  <c r="H26" i="6"/>
  <c r="K26" i="6"/>
  <c r="E27" i="6"/>
  <c r="F27" i="6" s="1"/>
  <c r="J27" i="6" s="1"/>
  <c r="H27" i="6"/>
  <c r="K27" i="6"/>
  <c r="E28" i="6"/>
  <c r="H28" i="6"/>
  <c r="K28" i="6"/>
  <c r="E29" i="6"/>
  <c r="F29" i="6" s="1"/>
  <c r="J29" i="6" s="1"/>
  <c r="H29" i="6"/>
  <c r="K29" i="6"/>
  <c r="E30" i="6"/>
  <c r="H30" i="6"/>
  <c r="K30" i="6"/>
  <c r="E31" i="6"/>
  <c r="F31" i="6" s="1"/>
  <c r="J31" i="6" s="1"/>
  <c r="H31" i="6"/>
  <c r="K31" i="6"/>
  <c r="E32" i="6"/>
  <c r="H32" i="6"/>
  <c r="K32" i="6"/>
  <c r="E33" i="6"/>
  <c r="F33" i="6" s="1"/>
  <c r="J33" i="6" s="1"/>
  <c r="H33" i="6"/>
  <c r="K33" i="6"/>
  <c r="E34" i="6"/>
  <c r="H34" i="6"/>
  <c r="K34" i="6"/>
  <c r="E35" i="6"/>
  <c r="F35" i="6" s="1"/>
  <c r="J35" i="6" s="1"/>
  <c r="H35" i="6"/>
  <c r="K35" i="6"/>
  <c r="E36" i="6"/>
  <c r="H36" i="6"/>
  <c r="K36" i="6"/>
  <c r="E37" i="6"/>
  <c r="F37" i="6" s="1"/>
  <c r="J37" i="6" s="1"/>
  <c r="H37" i="6"/>
  <c r="K37" i="6"/>
  <c r="R37" i="6"/>
  <c r="U37" i="6"/>
  <c r="E38" i="6"/>
  <c r="F38" i="6" s="1"/>
  <c r="J38" i="6" s="1"/>
  <c r="H38" i="6"/>
  <c r="K38" i="6"/>
  <c r="R38" i="6"/>
  <c r="U38" i="6"/>
  <c r="E39" i="6"/>
  <c r="F39" i="6" s="1"/>
  <c r="J39" i="6" s="1"/>
  <c r="H39" i="6"/>
  <c r="K39" i="6"/>
  <c r="O39" i="6"/>
  <c r="R39" i="6"/>
  <c r="U39" i="6"/>
  <c r="E40" i="6"/>
  <c r="F40" i="6" s="1"/>
  <c r="J40" i="6" s="1"/>
  <c r="H40" i="6"/>
  <c r="K40" i="6"/>
  <c r="O40" i="6"/>
  <c r="R40" i="6"/>
  <c r="U40" i="6"/>
  <c r="E41" i="6"/>
  <c r="F41" i="6" s="1"/>
  <c r="J41" i="6" s="1"/>
  <c r="H41" i="6"/>
  <c r="K41" i="6"/>
  <c r="O41" i="6"/>
  <c r="R41" i="6"/>
  <c r="U41" i="6"/>
  <c r="E42" i="6"/>
  <c r="F42" i="6" s="1"/>
  <c r="J42" i="6" s="1"/>
  <c r="H42" i="6"/>
  <c r="K42" i="6"/>
  <c r="O42" i="6"/>
  <c r="R42" i="6"/>
  <c r="U42" i="6"/>
  <c r="E43" i="6"/>
  <c r="F43" i="6" s="1"/>
  <c r="J43" i="6" s="1"/>
  <c r="H43" i="6"/>
  <c r="K43" i="6"/>
  <c r="O43" i="6"/>
  <c r="R43" i="6"/>
  <c r="U43" i="6"/>
  <c r="E44" i="6"/>
  <c r="F44" i="6" s="1"/>
  <c r="J44" i="6" s="1"/>
  <c r="H44" i="6"/>
  <c r="K44" i="6"/>
  <c r="O44" i="6"/>
  <c r="R44" i="6"/>
  <c r="U44" i="6"/>
  <c r="E45" i="6"/>
  <c r="F45" i="6" s="1"/>
  <c r="J45" i="6" s="1"/>
  <c r="H45" i="6"/>
  <c r="K45" i="6"/>
  <c r="O45" i="6"/>
  <c r="R45" i="6"/>
  <c r="U45" i="6"/>
  <c r="E46" i="6"/>
  <c r="F46" i="6" s="1"/>
  <c r="J46" i="6" s="1"/>
  <c r="H46" i="6"/>
  <c r="K46" i="6"/>
  <c r="O46" i="6"/>
  <c r="R46" i="6"/>
  <c r="U46" i="6"/>
  <c r="E47" i="6"/>
  <c r="F47" i="6" s="1"/>
  <c r="J47" i="6" s="1"/>
  <c r="H47" i="6"/>
  <c r="K47" i="6"/>
  <c r="O47" i="6"/>
  <c r="R47" i="6"/>
  <c r="U47" i="6"/>
  <c r="E48" i="6"/>
  <c r="F48" i="6" s="1"/>
  <c r="J48" i="6" s="1"/>
  <c r="H48" i="6"/>
  <c r="K48" i="6"/>
  <c r="O48" i="6"/>
  <c r="R48" i="6"/>
  <c r="U48" i="6"/>
  <c r="E49" i="6"/>
  <c r="F49" i="6" s="1"/>
  <c r="J49" i="6" s="1"/>
  <c r="H49" i="6"/>
  <c r="K49" i="6"/>
  <c r="O49" i="6"/>
  <c r="R49" i="6"/>
  <c r="U49" i="6"/>
  <c r="E50" i="6"/>
  <c r="F50" i="6" s="1"/>
  <c r="J50" i="6" s="1"/>
  <c r="H50" i="6"/>
  <c r="K50" i="6"/>
  <c r="O50" i="6"/>
  <c r="R50" i="6"/>
  <c r="U50" i="6"/>
  <c r="E51" i="6"/>
  <c r="F51" i="6" s="1"/>
  <c r="J51" i="6" s="1"/>
  <c r="H51" i="6"/>
  <c r="K51" i="6"/>
  <c r="O51" i="6"/>
  <c r="R51" i="6"/>
  <c r="U51" i="6"/>
  <c r="E52" i="6"/>
  <c r="F52" i="6" s="1"/>
  <c r="J52" i="6" s="1"/>
  <c r="H52" i="6"/>
  <c r="K52" i="6"/>
  <c r="O52" i="6"/>
  <c r="R52" i="6"/>
  <c r="U52" i="6"/>
  <c r="E53" i="6"/>
  <c r="F53" i="6" s="1"/>
  <c r="J53" i="6" s="1"/>
  <c r="H53" i="6"/>
  <c r="K53" i="6"/>
  <c r="O53" i="6"/>
  <c r="R53" i="6"/>
  <c r="U53" i="6"/>
  <c r="H54" i="6"/>
  <c r="K54" i="6"/>
  <c r="O54" i="6"/>
  <c r="R54" i="6"/>
  <c r="U54" i="6"/>
  <c r="H55" i="6"/>
  <c r="K55" i="6"/>
  <c r="O55" i="6"/>
  <c r="R55" i="6"/>
  <c r="U55" i="6"/>
  <c r="C56" i="6"/>
  <c r="E56" i="6" s="1"/>
  <c r="H56" i="6"/>
  <c r="K56" i="6"/>
  <c r="O56" i="6"/>
  <c r="P56" i="6"/>
  <c r="T56" i="6" s="1"/>
  <c r="R56" i="6"/>
  <c r="S56" i="6"/>
  <c r="U56" i="6"/>
  <c r="C57" i="6"/>
  <c r="H57" i="6"/>
  <c r="K57" i="6"/>
  <c r="R57" i="6"/>
  <c r="U57" i="6"/>
  <c r="C58" i="6"/>
  <c r="E57" i="6" s="1"/>
  <c r="H58" i="6"/>
  <c r="R58" i="6"/>
  <c r="U58" i="6"/>
  <c r="C59" i="6"/>
  <c r="H59" i="6"/>
  <c r="K59" i="6"/>
  <c r="M59" i="6"/>
  <c r="R59" i="6"/>
  <c r="C60" i="6"/>
  <c r="E60" i="6"/>
  <c r="H60" i="6"/>
  <c r="K60" i="6"/>
  <c r="M60" i="6"/>
  <c r="R60" i="6"/>
  <c r="U60" i="6"/>
  <c r="C61" i="6"/>
  <c r="H61" i="6"/>
  <c r="K61" i="6"/>
  <c r="M61" i="6"/>
  <c r="R61" i="6"/>
  <c r="C62" i="6"/>
  <c r="E62" i="6"/>
  <c r="H62" i="6"/>
  <c r="K62" i="6"/>
  <c r="M62" i="6"/>
  <c r="R62" i="6"/>
  <c r="U62" i="6"/>
  <c r="C63" i="6"/>
  <c r="E61" i="6" s="1"/>
  <c r="H63" i="6"/>
  <c r="K63" i="6"/>
  <c r="M63" i="6"/>
  <c r="R63" i="6"/>
  <c r="C64" i="6"/>
  <c r="E63" i="6" s="1"/>
  <c r="E64" i="6"/>
  <c r="H64" i="6"/>
  <c r="K64" i="6"/>
  <c r="M64" i="6"/>
  <c r="R64" i="6"/>
  <c r="U64" i="6"/>
  <c r="C65" i="6"/>
  <c r="H65" i="6"/>
  <c r="K65" i="6"/>
  <c r="M65" i="6"/>
  <c r="R65" i="6"/>
  <c r="C66" i="6"/>
  <c r="E65" i="6" s="1"/>
  <c r="E66" i="6"/>
  <c r="H66" i="6"/>
  <c r="K66" i="6"/>
  <c r="M66" i="6"/>
  <c r="R66" i="6"/>
  <c r="U66" i="6"/>
  <c r="C67" i="6"/>
  <c r="H67" i="6"/>
  <c r="K67" i="6"/>
  <c r="M67" i="6"/>
  <c r="U67" i="6" s="1"/>
  <c r="R67" i="6"/>
  <c r="C68" i="6"/>
  <c r="K68" i="6" s="1"/>
  <c r="H68" i="6"/>
  <c r="M68" i="6"/>
  <c r="R68" i="6"/>
  <c r="U68" i="6"/>
  <c r="C69" i="6"/>
  <c r="H69" i="6"/>
  <c r="K69" i="6"/>
  <c r="M69" i="6"/>
  <c r="U69" i="6" s="1"/>
  <c r="R69" i="6"/>
  <c r="H6" i="5"/>
  <c r="K6" i="5"/>
  <c r="H7" i="5"/>
  <c r="K7" i="5"/>
  <c r="E8" i="5"/>
  <c r="I8" i="5" s="1"/>
  <c r="F8" i="5"/>
  <c r="J8" i="5" s="1"/>
  <c r="H8" i="5"/>
  <c r="K8" i="5"/>
  <c r="E9" i="5"/>
  <c r="F9" i="5" s="1"/>
  <c r="J9" i="5" s="1"/>
  <c r="H9" i="5"/>
  <c r="K9" i="5"/>
  <c r="E10" i="5"/>
  <c r="I10" i="5" s="1"/>
  <c r="F10" i="5"/>
  <c r="J10" i="5" s="1"/>
  <c r="H10" i="5"/>
  <c r="K10" i="5"/>
  <c r="E11" i="5"/>
  <c r="F11" i="5" s="1"/>
  <c r="J11" i="5" s="1"/>
  <c r="H11" i="5"/>
  <c r="K11" i="5"/>
  <c r="E12" i="5"/>
  <c r="I12" i="5" s="1"/>
  <c r="F12" i="5"/>
  <c r="J12" i="5" s="1"/>
  <c r="H12" i="5"/>
  <c r="K12" i="5"/>
  <c r="E13" i="5"/>
  <c r="F13" i="5" s="1"/>
  <c r="J13" i="5" s="1"/>
  <c r="H13" i="5"/>
  <c r="K13" i="5"/>
  <c r="E14" i="5"/>
  <c r="I14" i="5" s="1"/>
  <c r="F14" i="5"/>
  <c r="J14" i="5" s="1"/>
  <c r="H14" i="5"/>
  <c r="K14" i="5"/>
  <c r="E15" i="5"/>
  <c r="F15" i="5" s="1"/>
  <c r="J15" i="5" s="1"/>
  <c r="H15" i="5"/>
  <c r="K15" i="5"/>
  <c r="E16" i="5"/>
  <c r="I16" i="5" s="1"/>
  <c r="F16" i="5"/>
  <c r="J16" i="5" s="1"/>
  <c r="H16" i="5"/>
  <c r="K16" i="5"/>
  <c r="E17" i="5"/>
  <c r="F17" i="5" s="1"/>
  <c r="J17" i="5" s="1"/>
  <c r="H17" i="5"/>
  <c r="K17" i="5"/>
  <c r="E18" i="5"/>
  <c r="I18" i="5" s="1"/>
  <c r="F18" i="5"/>
  <c r="J18" i="5" s="1"/>
  <c r="H18" i="5"/>
  <c r="K18" i="5"/>
  <c r="E19" i="5"/>
  <c r="F19" i="5" s="1"/>
  <c r="J19" i="5" s="1"/>
  <c r="H19" i="5"/>
  <c r="K19" i="5"/>
  <c r="E20" i="5"/>
  <c r="I20" i="5" s="1"/>
  <c r="F20" i="5"/>
  <c r="J20" i="5" s="1"/>
  <c r="H20" i="5"/>
  <c r="K20" i="5"/>
  <c r="E21" i="5"/>
  <c r="F21" i="5" s="1"/>
  <c r="J21" i="5" s="1"/>
  <c r="H21" i="5"/>
  <c r="K21" i="5"/>
  <c r="E22" i="5"/>
  <c r="I22" i="5" s="1"/>
  <c r="F22" i="5"/>
  <c r="J22" i="5" s="1"/>
  <c r="H22" i="5"/>
  <c r="K22" i="5"/>
  <c r="E23" i="5"/>
  <c r="F23" i="5" s="1"/>
  <c r="J23" i="5" s="1"/>
  <c r="H23" i="5"/>
  <c r="K23" i="5"/>
  <c r="E24" i="5"/>
  <c r="I24" i="5" s="1"/>
  <c r="F24" i="5"/>
  <c r="J24" i="5" s="1"/>
  <c r="H24" i="5"/>
  <c r="K24" i="5"/>
  <c r="AJ24" i="5"/>
  <c r="E25" i="5"/>
  <c r="F25" i="5"/>
  <c r="I25" i="5" s="1"/>
  <c r="H25" i="5"/>
  <c r="K25" i="5"/>
  <c r="AJ25" i="5"/>
  <c r="E26" i="5"/>
  <c r="F26" i="5" s="1"/>
  <c r="H26" i="5"/>
  <c r="I26" i="5"/>
  <c r="J26" i="5"/>
  <c r="K26" i="5"/>
  <c r="AJ26" i="5"/>
  <c r="E27" i="5"/>
  <c r="H27" i="5"/>
  <c r="K27" i="5"/>
  <c r="AJ27" i="5"/>
  <c r="E28" i="5"/>
  <c r="J28" i="5" s="1"/>
  <c r="F28" i="5"/>
  <c r="H28" i="5"/>
  <c r="K28" i="5"/>
  <c r="AD28" i="5"/>
  <c r="AJ28" i="5"/>
  <c r="E29" i="5"/>
  <c r="F29" i="5" s="1"/>
  <c r="H29" i="5"/>
  <c r="K29" i="5"/>
  <c r="AD29" i="5"/>
  <c r="AG29" i="5" s="1"/>
  <c r="AF29" i="5"/>
  <c r="AJ29" i="5"/>
  <c r="E30" i="5"/>
  <c r="H30" i="5"/>
  <c r="K30" i="5"/>
  <c r="AD30" i="5"/>
  <c r="AF30" i="5"/>
  <c r="AH30" i="5" s="1"/>
  <c r="AG30" i="5"/>
  <c r="AJ30" i="5"/>
  <c r="E31" i="5"/>
  <c r="I31" i="5" s="1"/>
  <c r="F31" i="5"/>
  <c r="J31" i="5" s="1"/>
  <c r="H31" i="5"/>
  <c r="K31" i="5"/>
  <c r="AD31" i="5"/>
  <c r="AF31" i="5" s="1"/>
  <c r="AJ31" i="5"/>
  <c r="E32" i="5"/>
  <c r="F32" i="5"/>
  <c r="I32" i="5" s="1"/>
  <c r="H32" i="5"/>
  <c r="K32" i="5"/>
  <c r="AD32" i="5"/>
  <c r="AJ32" i="5"/>
  <c r="E33" i="5"/>
  <c r="F33" i="5" s="1"/>
  <c r="H33" i="5"/>
  <c r="K33" i="5"/>
  <c r="AD33" i="5"/>
  <c r="AG33" i="5" s="1"/>
  <c r="AF33" i="5"/>
  <c r="AJ33" i="5"/>
  <c r="E34" i="5"/>
  <c r="H34" i="5"/>
  <c r="K34" i="5"/>
  <c r="AD34" i="5"/>
  <c r="AF34" i="5"/>
  <c r="AH34" i="5" s="1"/>
  <c r="AG34" i="5"/>
  <c r="AJ34" i="5"/>
  <c r="E35" i="5"/>
  <c r="F35" i="5"/>
  <c r="J35" i="5" s="1"/>
  <c r="H35" i="5"/>
  <c r="K35" i="5"/>
  <c r="AE35" i="5" s="1"/>
  <c r="AD35" i="5"/>
  <c r="AF35" i="5"/>
  <c r="AH35" i="5" s="1"/>
  <c r="AG35" i="5"/>
  <c r="AJ35" i="5"/>
  <c r="AK35" i="5"/>
  <c r="AM35" i="5" s="1"/>
  <c r="AO35" i="5" s="1"/>
  <c r="AP35" i="5" s="1"/>
  <c r="AL35" i="5"/>
  <c r="AN35" i="5"/>
  <c r="E36" i="5"/>
  <c r="F36" i="5"/>
  <c r="J36" i="5" s="1"/>
  <c r="H36" i="5"/>
  <c r="K36" i="5"/>
  <c r="AE36" i="5" s="1"/>
  <c r="AD36" i="5"/>
  <c r="AF36" i="5"/>
  <c r="AH36" i="5" s="1"/>
  <c r="AG36" i="5"/>
  <c r="AJ36" i="5"/>
  <c r="AK36" i="5"/>
  <c r="AM36" i="5" s="1"/>
  <c r="AO36" i="5" s="1"/>
  <c r="AP36" i="5" s="1"/>
  <c r="AL36" i="5"/>
  <c r="AN36" i="5"/>
  <c r="E37" i="5"/>
  <c r="F37" i="5"/>
  <c r="J37" i="5" s="1"/>
  <c r="H37" i="5"/>
  <c r="K37" i="5"/>
  <c r="AE37" i="5" s="1"/>
  <c r="AD37" i="5"/>
  <c r="AF37" i="5"/>
  <c r="AH37" i="5" s="1"/>
  <c r="AG37" i="5"/>
  <c r="AJ37" i="5"/>
  <c r="AK37" i="5"/>
  <c r="AM37" i="5" s="1"/>
  <c r="AO37" i="5" s="1"/>
  <c r="AP37" i="5" s="1"/>
  <c r="AL37" i="5"/>
  <c r="AN37" i="5"/>
  <c r="E38" i="5"/>
  <c r="F38" i="5"/>
  <c r="J38" i="5" s="1"/>
  <c r="H38" i="5"/>
  <c r="K38" i="5"/>
  <c r="AE38" i="5" s="1"/>
  <c r="AD38" i="5"/>
  <c r="AF38" i="5"/>
  <c r="AH38" i="5" s="1"/>
  <c r="AG38" i="5"/>
  <c r="AJ38" i="5"/>
  <c r="AK38" i="5"/>
  <c r="AM38" i="5" s="1"/>
  <c r="AO38" i="5" s="1"/>
  <c r="AP38" i="5" s="1"/>
  <c r="AL38" i="5"/>
  <c r="AN38" i="5"/>
  <c r="E39" i="5"/>
  <c r="F39" i="5"/>
  <c r="J39" i="5" s="1"/>
  <c r="H39" i="5"/>
  <c r="K39" i="5"/>
  <c r="AE39" i="5" s="1"/>
  <c r="AD39" i="5"/>
  <c r="AF39" i="5"/>
  <c r="AH39" i="5" s="1"/>
  <c r="AG39" i="5"/>
  <c r="AJ39" i="5"/>
  <c r="AK39" i="5"/>
  <c r="AM39" i="5" s="1"/>
  <c r="AO39" i="5" s="1"/>
  <c r="AP39" i="5" s="1"/>
  <c r="AL39" i="5"/>
  <c r="AN39" i="5"/>
  <c r="E40" i="5"/>
  <c r="F40" i="5"/>
  <c r="J40" i="5" s="1"/>
  <c r="H40" i="5"/>
  <c r="K40" i="5"/>
  <c r="AE40" i="5" s="1"/>
  <c r="AD40" i="5"/>
  <c r="AF40" i="5"/>
  <c r="AH40" i="5" s="1"/>
  <c r="AG40" i="5"/>
  <c r="AJ40" i="5"/>
  <c r="AK40" i="5"/>
  <c r="AM40" i="5" s="1"/>
  <c r="AO40" i="5" s="1"/>
  <c r="AP40" i="5" s="1"/>
  <c r="AL40" i="5"/>
  <c r="AN40" i="5"/>
  <c r="E41" i="5"/>
  <c r="AQ41" i="5" s="1"/>
  <c r="F41" i="5"/>
  <c r="J41" i="5" s="1"/>
  <c r="H41" i="5"/>
  <c r="K41" i="5"/>
  <c r="AE41" i="5" s="1"/>
  <c r="AD41" i="5"/>
  <c r="AF41" i="5"/>
  <c r="AH41" i="5" s="1"/>
  <c r="AG41" i="5"/>
  <c r="AJ41" i="5"/>
  <c r="AM41" i="5" s="1"/>
  <c r="AO41" i="5" s="1"/>
  <c r="AP41" i="5" s="1"/>
  <c r="AK41" i="5"/>
  <c r="AL41" i="5"/>
  <c r="AN41" i="5"/>
  <c r="E42" i="5"/>
  <c r="F42" i="5"/>
  <c r="J42" i="5" s="1"/>
  <c r="H42" i="5"/>
  <c r="K42" i="5"/>
  <c r="AE42" i="5" s="1"/>
  <c r="AD42" i="5"/>
  <c r="AF42" i="5"/>
  <c r="AH42" i="5" s="1"/>
  <c r="AG42" i="5"/>
  <c r="AJ42" i="5"/>
  <c r="AK42" i="5"/>
  <c r="AM42" i="5" s="1"/>
  <c r="AO42" i="5" s="1"/>
  <c r="AP42" i="5" s="1"/>
  <c r="AL42" i="5"/>
  <c r="AN42" i="5"/>
  <c r="E43" i="5"/>
  <c r="F43" i="5"/>
  <c r="J43" i="5" s="1"/>
  <c r="H43" i="5"/>
  <c r="K43" i="5"/>
  <c r="AE43" i="5" s="1"/>
  <c r="AD43" i="5"/>
  <c r="AF43" i="5"/>
  <c r="AH43" i="5" s="1"/>
  <c r="AG43" i="5"/>
  <c r="AJ43" i="5"/>
  <c r="AK43" i="5"/>
  <c r="AM43" i="5" s="1"/>
  <c r="AO43" i="5" s="1"/>
  <c r="AP43" i="5" s="1"/>
  <c r="AL43" i="5"/>
  <c r="AN43" i="5"/>
  <c r="E44" i="5"/>
  <c r="F44" i="5"/>
  <c r="J44" i="5" s="1"/>
  <c r="H44" i="5"/>
  <c r="K44" i="5"/>
  <c r="AE44" i="5" s="1"/>
  <c r="AD44" i="5"/>
  <c r="AF44" i="5"/>
  <c r="AH44" i="5" s="1"/>
  <c r="AG44" i="5"/>
  <c r="AJ44" i="5"/>
  <c r="AK44" i="5"/>
  <c r="AM44" i="5" s="1"/>
  <c r="AO44" i="5" s="1"/>
  <c r="AP44" i="5" s="1"/>
  <c r="AL44" i="5"/>
  <c r="AN44" i="5"/>
  <c r="E45" i="5"/>
  <c r="F45" i="5"/>
  <c r="J45" i="5" s="1"/>
  <c r="H45" i="5"/>
  <c r="K45" i="5"/>
  <c r="AE45" i="5" s="1"/>
  <c r="AD45" i="5"/>
  <c r="AF45" i="5"/>
  <c r="AH45" i="5" s="1"/>
  <c r="AG45" i="5"/>
  <c r="AJ45" i="5"/>
  <c r="AK45" i="5"/>
  <c r="AM45" i="5" s="1"/>
  <c r="AO45" i="5" s="1"/>
  <c r="AP45" i="5" s="1"/>
  <c r="AL45" i="5"/>
  <c r="AN45" i="5"/>
  <c r="E46" i="5"/>
  <c r="F46" i="5"/>
  <c r="J46" i="5" s="1"/>
  <c r="H46" i="5"/>
  <c r="K46" i="5"/>
  <c r="AE46" i="5" s="1"/>
  <c r="AD46" i="5"/>
  <c r="AF46" i="5"/>
  <c r="AH46" i="5" s="1"/>
  <c r="AG46" i="5"/>
  <c r="AJ46" i="5"/>
  <c r="AK46" i="5"/>
  <c r="AM46" i="5" s="1"/>
  <c r="AO46" i="5" s="1"/>
  <c r="AP46" i="5" s="1"/>
  <c r="AL46" i="5"/>
  <c r="AN46" i="5"/>
  <c r="E47" i="5"/>
  <c r="F47" i="5"/>
  <c r="J47" i="5" s="1"/>
  <c r="H47" i="5"/>
  <c r="K47" i="5"/>
  <c r="AE47" i="5" s="1"/>
  <c r="AD47" i="5"/>
  <c r="AF47" i="5"/>
  <c r="AH47" i="5" s="1"/>
  <c r="AG47" i="5"/>
  <c r="AJ47" i="5"/>
  <c r="AK47" i="5"/>
  <c r="AM47" i="5" s="1"/>
  <c r="AO47" i="5" s="1"/>
  <c r="AP47" i="5" s="1"/>
  <c r="AL47" i="5"/>
  <c r="AN47" i="5"/>
  <c r="E48" i="5"/>
  <c r="F48" i="5" s="1"/>
  <c r="J48" i="5" s="1"/>
  <c r="H48" i="5"/>
  <c r="K48" i="5"/>
  <c r="AE48" i="5" s="1"/>
  <c r="AD48" i="5"/>
  <c r="AF48" i="5"/>
  <c r="AG48" i="5" s="1"/>
  <c r="AJ48" i="5"/>
  <c r="AK48" i="5"/>
  <c r="AN48" i="5"/>
  <c r="E49" i="5"/>
  <c r="F49" i="5" s="1"/>
  <c r="J49" i="5" s="1"/>
  <c r="H49" i="5"/>
  <c r="K49" i="5"/>
  <c r="AE49" i="5" s="1"/>
  <c r="AD49" i="5"/>
  <c r="AF49" i="5"/>
  <c r="AG49" i="5" s="1"/>
  <c r="AJ49" i="5"/>
  <c r="AK49" i="5"/>
  <c r="AN49" i="5"/>
  <c r="E50" i="5"/>
  <c r="F50" i="5" s="1"/>
  <c r="J50" i="5" s="1"/>
  <c r="H50" i="5"/>
  <c r="K50" i="5"/>
  <c r="AE50" i="5" s="1"/>
  <c r="AD50" i="5"/>
  <c r="AF50" i="5"/>
  <c r="AG50" i="5" s="1"/>
  <c r="AJ50" i="5"/>
  <c r="AK50" i="5"/>
  <c r="AN50" i="5"/>
  <c r="E51" i="5"/>
  <c r="F51" i="5" s="1"/>
  <c r="J51" i="5" s="1"/>
  <c r="H51" i="5"/>
  <c r="K51" i="5"/>
  <c r="AE51" i="5" s="1"/>
  <c r="AD51" i="5"/>
  <c r="AF51" i="5"/>
  <c r="AG51" i="5" s="1"/>
  <c r="AJ51" i="5"/>
  <c r="AK51" i="5"/>
  <c r="AN51" i="5"/>
  <c r="E52" i="5"/>
  <c r="F52" i="5" s="1"/>
  <c r="J52" i="5" s="1"/>
  <c r="H52" i="5"/>
  <c r="K52" i="5"/>
  <c r="AE52" i="5" s="1"/>
  <c r="AD52" i="5"/>
  <c r="AF52" i="5"/>
  <c r="AG52" i="5" s="1"/>
  <c r="AJ52" i="5"/>
  <c r="AK52" i="5"/>
  <c r="AN52" i="5"/>
  <c r="E53" i="5"/>
  <c r="H53" i="5"/>
  <c r="K53" i="5"/>
  <c r="AE53" i="5" s="1"/>
  <c r="AD53" i="5"/>
  <c r="AF53" i="5"/>
  <c r="AJ53" i="5"/>
  <c r="AK53" i="5"/>
  <c r="AN53" i="5"/>
  <c r="H54" i="5"/>
  <c r="K54" i="5"/>
  <c r="AE54" i="5" s="1"/>
  <c r="AD54" i="5"/>
  <c r="AF54" i="5"/>
  <c r="AK54" i="5"/>
  <c r="H55" i="5"/>
  <c r="K55" i="5"/>
  <c r="AE55" i="5" s="1"/>
  <c r="AD55" i="5"/>
  <c r="AF55" i="5"/>
  <c r="AK55" i="5"/>
  <c r="C56" i="5"/>
  <c r="H56" i="5"/>
  <c r="AD56" i="5"/>
  <c r="AG56" i="5" s="1"/>
  <c r="AF56" i="5"/>
  <c r="AH56" i="5" s="1"/>
  <c r="AI56" i="5"/>
  <c r="AK56" i="5"/>
  <c r="C57" i="5"/>
  <c r="H57" i="5"/>
  <c r="K57" i="5"/>
  <c r="AE57" i="5" s="1"/>
  <c r="AD57" i="5"/>
  <c r="AF57" i="5" s="1"/>
  <c r="AH57" i="5" s="1"/>
  <c r="AI57" i="5"/>
  <c r="AK57" i="5"/>
  <c r="C58" i="5"/>
  <c r="H58" i="5"/>
  <c r="AD58" i="5"/>
  <c r="AF58" i="5"/>
  <c r="AG58" i="5" s="1"/>
  <c r="AI58" i="5"/>
  <c r="AK58" i="5"/>
  <c r="C59" i="5"/>
  <c r="H59" i="5"/>
  <c r="K59" i="5"/>
  <c r="AE59" i="5" s="1"/>
  <c r="AD59" i="5"/>
  <c r="AF59" i="5" s="1"/>
  <c r="AH59" i="5" s="1"/>
  <c r="AI59" i="5"/>
  <c r="AK59" i="5"/>
  <c r="C60" i="5"/>
  <c r="H60" i="5"/>
  <c r="AD60" i="5"/>
  <c r="AF60" i="5"/>
  <c r="AG60" i="5" s="1"/>
  <c r="AI60" i="5"/>
  <c r="AJ61" i="5" s="1"/>
  <c r="AK60" i="5"/>
  <c r="C61" i="5"/>
  <c r="H61" i="5"/>
  <c r="K61" i="5"/>
  <c r="AE61" i="5" s="1"/>
  <c r="AD61" i="5"/>
  <c r="AF61" i="5" s="1"/>
  <c r="AH61" i="5" s="1"/>
  <c r="AG61" i="5"/>
  <c r="AI61" i="5"/>
  <c r="AK61" i="5"/>
  <c r="C62" i="5"/>
  <c r="E64" i="5" s="1"/>
  <c r="H62" i="5"/>
  <c r="AD62" i="5"/>
  <c r="AF62" i="5"/>
  <c r="AI62" i="5"/>
  <c r="AJ62" i="5"/>
  <c r="AK62" i="5"/>
  <c r="C63" i="5"/>
  <c r="H63" i="5"/>
  <c r="K63" i="5"/>
  <c r="AE63" i="5" s="1"/>
  <c r="AD63" i="5"/>
  <c r="AF63" i="5" s="1"/>
  <c r="AH63" i="5"/>
  <c r="AI63" i="5"/>
  <c r="AK63" i="5"/>
  <c r="C64" i="5"/>
  <c r="H64" i="5"/>
  <c r="AD64" i="5"/>
  <c r="AF64" i="5"/>
  <c r="AI64" i="5"/>
  <c r="AJ64" i="5" s="1"/>
  <c r="AK64" i="5"/>
  <c r="C65" i="5"/>
  <c r="E66" i="5" s="1"/>
  <c r="H65" i="5"/>
  <c r="K65" i="5"/>
  <c r="AE65" i="5" s="1"/>
  <c r="AD65" i="5"/>
  <c r="AF65" i="5" s="1"/>
  <c r="AG65" i="5"/>
  <c r="AH65" i="5"/>
  <c r="AI65" i="5"/>
  <c r="AK65" i="5"/>
  <c r="C66" i="5"/>
  <c r="K66" i="5" s="1"/>
  <c r="AE66" i="5" s="1"/>
  <c r="H66" i="5"/>
  <c r="AD66" i="5"/>
  <c r="AF66" i="5"/>
  <c r="AH66" i="5" s="1"/>
  <c r="AI66" i="5"/>
  <c r="AK66" i="5"/>
  <c r="C67" i="5"/>
  <c r="K67" i="5" s="1"/>
  <c r="AE67" i="5" s="1"/>
  <c r="E67" i="5"/>
  <c r="H67" i="5"/>
  <c r="AD67" i="5"/>
  <c r="AF67" i="5"/>
  <c r="AG67" i="5" s="1"/>
  <c r="AI67" i="5"/>
  <c r="AK67" i="5"/>
  <c r="C68" i="5"/>
  <c r="H68" i="5"/>
  <c r="K68" i="5"/>
  <c r="AI68" i="5"/>
  <c r="AJ66" i="5" s="1"/>
  <c r="C69" i="5"/>
  <c r="H69" i="5"/>
  <c r="K69" i="5"/>
  <c r="AI69" i="5"/>
  <c r="L9" i="3"/>
  <c r="M9" i="3"/>
  <c r="X12" i="3"/>
  <c r="AA12" i="3" s="1"/>
  <c r="Y12" i="3"/>
  <c r="AB12" i="3" s="1"/>
  <c r="Z12" i="3"/>
  <c r="AC12" i="3"/>
  <c r="L13" i="3"/>
  <c r="M13" i="3"/>
  <c r="X13" i="3"/>
  <c r="Y13" i="3" s="1"/>
  <c r="Z13" i="3"/>
  <c r="AC13" i="3"/>
  <c r="L14" i="3"/>
  <c r="M14" i="3"/>
  <c r="X14" i="3"/>
  <c r="AA14" i="3" s="1"/>
  <c r="Y14" i="3"/>
  <c r="AB14" i="3" s="1"/>
  <c r="Z14" i="3"/>
  <c r="AC14" i="3"/>
  <c r="L15" i="3"/>
  <c r="M15" i="3"/>
  <c r="X15" i="3"/>
  <c r="Y15" i="3" s="1"/>
  <c r="Z15" i="3"/>
  <c r="AC15" i="3"/>
  <c r="L16" i="3"/>
  <c r="M16" i="3"/>
  <c r="X16" i="3"/>
  <c r="AA16" i="3" s="1"/>
  <c r="Y16" i="3"/>
  <c r="AB16" i="3" s="1"/>
  <c r="Z16" i="3"/>
  <c r="AC16" i="3"/>
  <c r="AD16" i="3" s="1"/>
  <c r="L17" i="3"/>
  <c r="M17" i="3"/>
  <c r="X17" i="3"/>
  <c r="Y17" i="3" s="1"/>
  <c r="Z17" i="3"/>
  <c r="AC17" i="3"/>
  <c r="L18" i="3"/>
  <c r="M18" i="3"/>
  <c r="X18" i="3"/>
  <c r="AA18" i="3" s="1"/>
  <c r="Y18" i="3"/>
  <c r="AB18" i="3" s="1"/>
  <c r="Z18" i="3"/>
  <c r="AC18" i="3"/>
  <c r="L19" i="3"/>
  <c r="M19" i="3"/>
  <c r="X19" i="3"/>
  <c r="Y19" i="3" s="1"/>
  <c r="Z19" i="3"/>
  <c r="AC19" i="3"/>
  <c r="L20" i="3"/>
  <c r="M20" i="3"/>
  <c r="X20" i="3"/>
  <c r="AA20" i="3" s="1"/>
  <c r="Y20" i="3"/>
  <c r="AB20" i="3" s="1"/>
  <c r="Z20" i="3"/>
  <c r="AC20" i="3"/>
  <c r="L21" i="3"/>
  <c r="M21" i="3"/>
  <c r="X21" i="3"/>
  <c r="Y21" i="3" s="1"/>
  <c r="Z21" i="3"/>
  <c r="AC21" i="3"/>
  <c r="L22" i="3"/>
  <c r="M22" i="3"/>
  <c r="X22" i="3"/>
  <c r="AA22" i="3" s="1"/>
  <c r="Y22" i="3"/>
  <c r="AB22" i="3" s="1"/>
  <c r="Z22" i="3"/>
  <c r="AC22" i="3"/>
  <c r="L23" i="3"/>
  <c r="M23" i="3"/>
  <c r="X23" i="3"/>
  <c r="Y23" i="3" s="1"/>
  <c r="Z23" i="3"/>
  <c r="AC23" i="3"/>
  <c r="L24" i="3"/>
  <c r="M24" i="3"/>
  <c r="X24" i="3"/>
  <c r="AA24" i="3" s="1"/>
  <c r="Y24" i="3"/>
  <c r="AB24" i="3" s="1"/>
  <c r="Z24" i="3"/>
  <c r="AC24" i="3"/>
  <c r="AD24" i="3" s="1"/>
  <c r="L25" i="3"/>
  <c r="M25" i="3"/>
  <c r="X25" i="3"/>
  <c r="Y25" i="3" s="1"/>
  <c r="Z25" i="3"/>
  <c r="AC25" i="3"/>
  <c r="L26" i="3"/>
  <c r="M26" i="3"/>
  <c r="X26" i="3"/>
  <c r="AA26" i="3" s="1"/>
  <c r="Y26" i="3"/>
  <c r="AB26" i="3" s="1"/>
  <c r="Z26" i="3"/>
  <c r="AC26" i="3"/>
  <c r="L27" i="3"/>
  <c r="M27" i="3"/>
  <c r="X27" i="3"/>
  <c r="Y27" i="3" s="1"/>
  <c r="Z27" i="3"/>
  <c r="AC27" i="3"/>
  <c r="L28" i="3"/>
  <c r="M28" i="3"/>
  <c r="X28" i="3"/>
  <c r="AA28" i="3" s="1"/>
  <c r="Y28" i="3"/>
  <c r="AB28" i="3" s="1"/>
  <c r="Z28" i="3"/>
  <c r="AC28" i="3"/>
  <c r="L29" i="3"/>
  <c r="M29" i="3"/>
  <c r="X29" i="3"/>
  <c r="Y29" i="3" s="1"/>
  <c r="Z29" i="3"/>
  <c r="AC29" i="3"/>
  <c r="L30" i="3"/>
  <c r="M30" i="3"/>
  <c r="X30" i="3"/>
  <c r="AA30" i="3" s="1"/>
  <c r="Y30" i="3"/>
  <c r="AB30" i="3" s="1"/>
  <c r="Z30" i="3"/>
  <c r="AC30" i="3"/>
  <c r="L31" i="3"/>
  <c r="M31" i="3"/>
  <c r="X31" i="3"/>
  <c r="Y31" i="3" s="1"/>
  <c r="Z31" i="3"/>
  <c r="AC31" i="3"/>
  <c r="L32" i="3"/>
  <c r="M32" i="3"/>
  <c r="X32" i="3"/>
  <c r="AA32" i="3" s="1"/>
  <c r="Y32" i="3"/>
  <c r="AB32" i="3" s="1"/>
  <c r="Z32" i="3"/>
  <c r="AC32" i="3"/>
  <c r="AD32" i="3" s="1"/>
  <c r="F33" i="3"/>
  <c r="G33" i="3"/>
  <c r="L33" i="3"/>
  <c r="M33" i="3"/>
  <c r="X33" i="3"/>
  <c r="AA33" i="3" s="1"/>
  <c r="Y33" i="3"/>
  <c r="AB33" i="3" s="1"/>
  <c r="Z33" i="3"/>
  <c r="AC33" i="3"/>
  <c r="AD33" i="3" s="1"/>
  <c r="F34" i="3"/>
  <c r="G34" i="3"/>
  <c r="L34" i="3"/>
  <c r="M34" i="3"/>
  <c r="X34" i="3"/>
  <c r="AA34" i="3" s="1"/>
  <c r="Y34" i="3"/>
  <c r="AB34" i="3" s="1"/>
  <c r="Z34" i="3"/>
  <c r="AC34" i="3"/>
  <c r="AD34" i="3" s="1"/>
  <c r="F35" i="3"/>
  <c r="G35" i="3"/>
  <c r="L35" i="3"/>
  <c r="M35" i="3"/>
  <c r="O35" i="3"/>
  <c r="R35" i="3" s="1"/>
  <c r="P35" i="3"/>
  <c r="S35" i="3" s="1"/>
  <c r="Q35" i="3"/>
  <c r="T35" i="3"/>
  <c r="U35" i="3" s="1"/>
  <c r="X35" i="3"/>
  <c r="AA35" i="3" s="1"/>
  <c r="Y35" i="3"/>
  <c r="AB35" i="3" s="1"/>
  <c r="Z35" i="3"/>
  <c r="AC35" i="3"/>
  <c r="AD35" i="3" s="1"/>
  <c r="F36" i="3"/>
  <c r="G36" i="3"/>
  <c r="L36" i="3"/>
  <c r="M36" i="3"/>
  <c r="O36" i="3"/>
  <c r="R36" i="3" s="1"/>
  <c r="P36" i="3"/>
  <c r="S36" i="3" s="1"/>
  <c r="Q36" i="3"/>
  <c r="T36" i="3"/>
  <c r="U36" i="3" s="1"/>
  <c r="X36" i="3"/>
  <c r="AA36" i="3" s="1"/>
  <c r="Y36" i="3"/>
  <c r="AB36" i="3" s="1"/>
  <c r="Z36" i="3"/>
  <c r="AC36" i="3"/>
  <c r="AD36" i="3" s="1"/>
  <c r="F37" i="3"/>
  <c r="G37" i="3"/>
  <c r="L37" i="3"/>
  <c r="M37" i="3"/>
  <c r="O37" i="3"/>
  <c r="R37" i="3" s="1"/>
  <c r="P37" i="3"/>
  <c r="S37" i="3" s="1"/>
  <c r="Q37" i="3"/>
  <c r="T37" i="3"/>
  <c r="U37" i="3" s="1"/>
  <c r="X37" i="3"/>
  <c r="AA37" i="3" s="1"/>
  <c r="Y37" i="3"/>
  <c r="AB37" i="3" s="1"/>
  <c r="Z37" i="3"/>
  <c r="AC37" i="3"/>
  <c r="AD37" i="3" s="1"/>
  <c r="F38" i="3"/>
  <c r="G38" i="3"/>
  <c r="L38" i="3"/>
  <c r="M38" i="3"/>
  <c r="O38" i="3"/>
  <c r="R38" i="3" s="1"/>
  <c r="P38" i="3"/>
  <c r="S38" i="3" s="1"/>
  <c r="Q38" i="3"/>
  <c r="T38" i="3"/>
  <c r="U38" i="3" s="1"/>
  <c r="X38" i="3"/>
  <c r="AA38" i="3" s="1"/>
  <c r="Y38" i="3"/>
  <c r="AB38" i="3" s="1"/>
  <c r="Z38" i="3"/>
  <c r="AC38" i="3"/>
  <c r="AD38" i="3" s="1"/>
  <c r="F39" i="3"/>
  <c r="G39" i="3"/>
  <c r="L39" i="3"/>
  <c r="M39" i="3"/>
  <c r="O39" i="3"/>
  <c r="R39" i="3" s="1"/>
  <c r="P39" i="3"/>
  <c r="S39" i="3" s="1"/>
  <c r="Q39" i="3"/>
  <c r="T39" i="3"/>
  <c r="U39" i="3" s="1"/>
  <c r="X39" i="3"/>
  <c r="AA39" i="3" s="1"/>
  <c r="Y39" i="3"/>
  <c r="AB39" i="3" s="1"/>
  <c r="Z39" i="3"/>
  <c r="AC39" i="3"/>
  <c r="AD39" i="3" s="1"/>
  <c r="F40" i="3"/>
  <c r="G40" i="3"/>
  <c r="L40" i="3"/>
  <c r="M40" i="3"/>
  <c r="O40" i="3"/>
  <c r="R40" i="3" s="1"/>
  <c r="P40" i="3"/>
  <c r="S40" i="3" s="1"/>
  <c r="Q40" i="3"/>
  <c r="T40" i="3"/>
  <c r="U40" i="3" s="1"/>
  <c r="X40" i="3"/>
  <c r="AA40" i="3" s="1"/>
  <c r="Y40" i="3"/>
  <c r="AB40" i="3" s="1"/>
  <c r="Z40" i="3"/>
  <c r="AC40" i="3"/>
  <c r="AD40" i="3" s="1"/>
  <c r="F41" i="3"/>
  <c r="G41" i="3"/>
  <c r="L41" i="3"/>
  <c r="M41" i="3"/>
  <c r="O41" i="3"/>
  <c r="R41" i="3" s="1"/>
  <c r="P41" i="3"/>
  <c r="S41" i="3" s="1"/>
  <c r="Q41" i="3"/>
  <c r="T41" i="3"/>
  <c r="U41" i="3" s="1"/>
  <c r="X41" i="3"/>
  <c r="AA41" i="3" s="1"/>
  <c r="Y41" i="3"/>
  <c r="AB41" i="3" s="1"/>
  <c r="Z41" i="3"/>
  <c r="AC41" i="3"/>
  <c r="AD41" i="3" s="1"/>
  <c r="F42" i="3"/>
  <c r="L42" i="3"/>
  <c r="M42" i="3"/>
  <c r="O42" i="3"/>
  <c r="P42" i="3"/>
  <c r="R42" i="3" s="1"/>
  <c r="U42" i="3" s="1"/>
  <c r="Q42" i="3"/>
  <c r="T42" i="3"/>
  <c r="X42" i="3"/>
  <c r="Y42" i="3"/>
  <c r="AA42" i="3" s="1"/>
  <c r="AD42" i="3" s="1"/>
  <c r="Z42" i="3"/>
  <c r="AC42" i="3"/>
  <c r="F43" i="3"/>
  <c r="L43" i="3"/>
  <c r="O43" i="3"/>
  <c r="Q43" i="3"/>
  <c r="T43" i="3"/>
  <c r="X43" i="3"/>
  <c r="Z43" i="3"/>
  <c r="AC43" i="3"/>
  <c r="F44" i="3"/>
  <c r="L44" i="3"/>
  <c r="O44" i="3"/>
  <c r="P44" i="3"/>
  <c r="R44" i="3" s="1"/>
  <c r="U44" i="3" s="1"/>
  <c r="Q44" i="3"/>
  <c r="T44" i="3"/>
  <c r="X44" i="3"/>
  <c r="Y44" i="3"/>
  <c r="AA44" i="3" s="1"/>
  <c r="AD44" i="3" s="1"/>
  <c r="Z44" i="3"/>
  <c r="AC44" i="3"/>
  <c r="F45" i="3"/>
  <c r="L45" i="3"/>
  <c r="O45" i="3"/>
  <c r="Q45" i="3"/>
  <c r="T45" i="3"/>
  <c r="X45" i="3"/>
  <c r="Z45" i="3"/>
  <c r="AC45" i="3"/>
  <c r="F46" i="3"/>
  <c r="L46" i="3"/>
  <c r="O46" i="3"/>
  <c r="P46" i="3"/>
  <c r="R46" i="3" s="1"/>
  <c r="U46" i="3" s="1"/>
  <c r="Q46" i="3"/>
  <c r="T46" i="3"/>
  <c r="X46" i="3"/>
  <c r="Y46" i="3"/>
  <c r="AA46" i="3" s="1"/>
  <c r="AD46" i="3" s="1"/>
  <c r="Z46" i="3"/>
  <c r="AC46" i="3"/>
  <c r="F47" i="3"/>
  <c r="L47" i="3"/>
  <c r="O47" i="3"/>
  <c r="Q47" i="3"/>
  <c r="T47" i="3"/>
  <c r="X47" i="3"/>
  <c r="Z47" i="3"/>
  <c r="AC47" i="3"/>
  <c r="F48" i="3"/>
  <c r="L48" i="3"/>
  <c r="O48" i="3"/>
  <c r="P48" i="3"/>
  <c r="R48" i="3" s="1"/>
  <c r="U48" i="3" s="1"/>
  <c r="Q48" i="3"/>
  <c r="T48" i="3"/>
  <c r="X48" i="3"/>
  <c r="Y48" i="3"/>
  <c r="AA48" i="3" s="1"/>
  <c r="AD48" i="3" s="1"/>
  <c r="Z48" i="3"/>
  <c r="AC48" i="3"/>
  <c r="F49" i="3"/>
  <c r="L49" i="3"/>
  <c r="O49" i="3"/>
  <c r="Q49" i="3"/>
  <c r="T49" i="3"/>
  <c r="X49" i="3"/>
  <c r="Z49" i="3"/>
  <c r="AC49" i="3"/>
  <c r="F50" i="3"/>
  <c r="L50" i="3"/>
  <c r="O50" i="3"/>
  <c r="P50" i="3"/>
  <c r="R50" i="3" s="1"/>
  <c r="U50" i="3" s="1"/>
  <c r="Q50" i="3"/>
  <c r="T50" i="3"/>
  <c r="X50" i="3"/>
  <c r="Y50" i="3"/>
  <c r="AA50" i="3" s="1"/>
  <c r="AD50" i="3" s="1"/>
  <c r="Z50" i="3"/>
  <c r="AC50" i="3"/>
  <c r="F51" i="3"/>
  <c r="L51" i="3"/>
  <c r="O51" i="3"/>
  <c r="Q51" i="3"/>
  <c r="T51" i="3"/>
  <c r="X51" i="3"/>
  <c r="Z51" i="3"/>
  <c r="AC51" i="3"/>
  <c r="F52" i="3"/>
  <c r="L52" i="3"/>
  <c r="O52" i="3"/>
  <c r="P52" i="3"/>
  <c r="R52" i="3" s="1"/>
  <c r="U52" i="3" s="1"/>
  <c r="Q52" i="3"/>
  <c r="T52" i="3"/>
  <c r="X52" i="3"/>
  <c r="Y52" i="3"/>
  <c r="AA52" i="3" s="1"/>
  <c r="AD52" i="3" s="1"/>
  <c r="Z52" i="3"/>
  <c r="AC52" i="3"/>
  <c r="F53" i="3"/>
  <c r="L53" i="3"/>
  <c r="O53" i="3"/>
  <c r="Q53" i="3"/>
  <c r="T53" i="3"/>
  <c r="X53" i="3"/>
  <c r="Z53" i="3"/>
  <c r="AC53" i="3"/>
  <c r="F54" i="3"/>
  <c r="L54" i="3"/>
  <c r="O54" i="3"/>
  <c r="P54" i="3"/>
  <c r="R54" i="3" s="1"/>
  <c r="U54" i="3" s="1"/>
  <c r="Q54" i="3"/>
  <c r="T54" i="3"/>
  <c r="X54" i="3"/>
  <c r="Y54" i="3"/>
  <c r="AA54" i="3" s="1"/>
  <c r="AD54" i="3" s="1"/>
  <c r="Z54" i="3"/>
  <c r="AC54" i="3"/>
  <c r="F55" i="3"/>
  <c r="L55" i="3"/>
  <c r="O55" i="3"/>
  <c r="Q55" i="3"/>
  <c r="T55" i="3"/>
  <c r="X55" i="3"/>
  <c r="Z55" i="3"/>
  <c r="AC55" i="3"/>
  <c r="F56" i="3"/>
  <c r="L56" i="3"/>
  <c r="O56" i="3"/>
  <c r="P56" i="3"/>
  <c r="R56" i="3" s="1"/>
  <c r="U56" i="3" s="1"/>
  <c r="Q56" i="3"/>
  <c r="T56" i="3"/>
  <c r="X56" i="3"/>
  <c r="Y56" i="3"/>
  <c r="AA56" i="3" s="1"/>
  <c r="AD56" i="3" s="1"/>
  <c r="Z56" i="3"/>
  <c r="AC56" i="3"/>
  <c r="F57" i="3"/>
  <c r="L57" i="3"/>
  <c r="O57" i="3"/>
  <c r="Q57" i="3"/>
  <c r="T57" i="3"/>
  <c r="X57" i="3"/>
  <c r="Z57" i="3"/>
  <c r="AC57" i="3"/>
  <c r="F58" i="3"/>
  <c r="L58" i="3"/>
  <c r="O58" i="3"/>
  <c r="P58" i="3"/>
  <c r="R58" i="3" s="1"/>
  <c r="U58" i="3" s="1"/>
  <c r="Q58" i="3"/>
  <c r="T58" i="3"/>
  <c r="X58" i="3"/>
  <c r="Y58" i="3"/>
  <c r="AA58" i="3" s="1"/>
  <c r="AD58" i="3" s="1"/>
  <c r="Z58" i="3"/>
  <c r="AC58" i="3"/>
  <c r="F59" i="3"/>
  <c r="L59" i="3"/>
  <c r="O59" i="3"/>
  <c r="Q59" i="3"/>
  <c r="T59" i="3"/>
  <c r="X59" i="3"/>
  <c r="Z59" i="3"/>
  <c r="AC59" i="3"/>
  <c r="F60" i="3"/>
  <c r="L60" i="3"/>
  <c r="O60" i="3"/>
  <c r="P60" i="3"/>
  <c r="R60" i="3" s="1"/>
  <c r="U60" i="3" s="1"/>
  <c r="Q60" i="3"/>
  <c r="T60" i="3"/>
  <c r="X60" i="3"/>
  <c r="Y60" i="3"/>
  <c r="AA60" i="3" s="1"/>
  <c r="AD60" i="3" s="1"/>
  <c r="Z60" i="3"/>
  <c r="AC60" i="3"/>
  <c r="F61" i="3"/>
  <c r="L61" i="3"/>
  <c r="O61" i="3"/>
  <c r="Q61" i="3"/>
  <c r="T61" i="3"/>
  <c r="X61" i="3"/>
  <c r="Z61" i="3"/>
  <c r="AC61" i="3"/>
  <c r="F62" i="3"/>
  <c r="L62" i="3"/>
  <c r="Q62" i="3"/>
  <c r="T62" i="3"/>
  <c r="Z62" i="3"/>
  <c r="AC62" i="3"/>
  <c r="C63" i="3"/>
  <c r="O62" i="3" s="1"/>
  <c r="D63" i="3"/>
  <c r="E63" i="3"/>
  <c r="F63" i="3"/>
  <c r="G63" i="3"/>
  <c r="I63" i="3"/>
  <c r="AC63" i="3" s="1"/>
  <c r="J63" i="3"/>
  <c r="K63" i="3"/>
  <c r="M63" i="3"/>
  <c r="Q63" i="3"/>
  <c r="T63" i="3"/>
  <c r="X63" i="3"/>
  <c r="Z63" i="3"/>
  <c r="C64" i="3"/>
  <c r="F64" i="3" s="1"/>
  <c r="D64" i="3"/>
  <c r="E64" i="3"/>
  <c r="G64" i="3"/>
  <c r="I64" i="3"/>
  <c r="J64" i="3"/>
  <c r="K64" i="3"/>
  <c r="L64" i="3"/>
  <c r="M64" i="3"/>
  <c r="Q64" i="3"/>
  <c r="Z64" i="3"/>
  <c r="AC64" i="3"/>
  <c r="C65" i="3"/>
  <c r="D65" i="3"/>
  <c r="F65" i="3" s="1"/>
  <c r="E65" i="3"/>
  <c r="G65" i="3"/>
  <c r="I65" i="3"/>
  <c r="AC65" i="3" s="1"/>
  <c r="J65" i="3"/>
  <c r="K65" i="3"/>
  <c r="M65" i="3"/>
  <c r="Q65" i="3"/>
  <c r="T65" i="3"/>
  <c r="X65" i="3"/>
  <c r="Z65" i="3"/>
  <c r="C66" i="3"/>
  <c r="T66" i="3" s="1"/>
  <c r="I66" i="3"/>
  <c r="J66" i="3"/>
  <c r="K66" i="3"/>
  <c r="L66" i="3"/>
  <c r="M66" i="3"/>
  <c r="Q66" i="3"/>
  <c r="Z66" i="3"/>
  <c r="AC66" i="3"/>
  <c r="C67" i="3"/>
  <c r="I67" i="3"/>
  <c r="AC67" i="3" s="1"/>
  <c r="J67" i="3"/>
  <c r="K67" i="3"/>
  <c r="M67" i="3"/>
  <c r="Q67" i="3"/>
  <c r="T67" i="3"/>
  <c r="X67" i="3"/>
  <c r="Z67" i="3"/>
  <c r="C68" i="3"/>
  <c r="T68" i="3" s="1"/>
  <c r="I68" i="3"/>
  <c r="Q68" i="3"/>
  <c r="Z68" i="3"/>
  <c r="AC68" i="3"/>
  <c r="C69" i="3"/>
  <c r="I69" i="3"/>
  <c r="AC69" i="3" s="1"/>
  <c r="Q69" i="3"/>
  <c r="T69" i="3"/>
  <c r="X69" i="3"/>
  <c r="Z69" i="3"/>
  <c r="C70" i="3"/>
  <c r="T70" i="3" s="1"/>
  <c r="I70" i="3"/>
  <c r="Q70" i="3"/>
  <c r="Z70" i="3"/>
  <c r="AC70" i="3"/>
  <c r="C71" i="3"/>
  <c r="I71" i="3"/>
  <c r="AC71" i="3" s="1"/>
  <c r="Q71" i="3"/>
  <c r="T71" i="3"/>
  <c r="X71" i="3"/>
  <c r="Z71" i="3"/>
  <c r="C72" i="3"/>
  <c r="T72" i="3" s="1"/>
  <c r="I72" i="3"/>
  <c r="Q72" i="3"/>
  <c r="Z72" i="3"/>
  <c r="AC72" i="3"/>
  <c r="C73" i="3"/>
  <c r="T73" i="3" s="1"/>
  <c r="I73" i="3"/>
  <c r="Q73" i="3"/>
  <c r="X73" i="3"/>
  <c r="Z73" i="3"/>
  <c r="AC73" i="3"/>
  <c r="C74" i="3"/>
  <c r="I74" i="3"/>
  <c r="X74" i="3" s="1"/>
  <c r="Q74" i="3"/>
  <c r="T74" i="3"/>
  <c r="Z74" i="3"/>
  <c r="AC74" i="3"/>
  <c r="C75" i="3"/>
  <c r="T75" i="3" s="1"/>
  <c r="I75" i="3"/>
  <c r="Q75" i="3"/>
  <c r="Z75" i="3"/>
  <c r="AC75" i="3"/>
  <c r="C76" i="3"/>
  <c r="I76" i="3"/>
  <c r="Q76" i="3"/>
  <c r="T76" i="3"/>
  <c r="Z76" i="3"/>
  <c r="AC76" i="3"/>
  <c r="B37" i="1"/>
  <c r="C37" i="1"/>
  <c r="D37" i="1"/>
  <c r="E37" i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46" i="1"/>
  <c r="C46" i="1"/>
  <c r="D46" i="1"/>
  <c r="E46" i="1"/>
  <c r="F46" i="1"/>
  <c r="G4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AD28" i="3" l="1"/>
  <c r="AA27" i="3"/>
  <c r="AD27" i="3" s="1"/>
  <c r="AB27" i="3"/>
  <c r="AE27" i="3" s="1"/>
  <c r="AD20" i="3"/>
  <c r="AA19" i="3"/>
  <c r="AD19" i="3" s="1"/>
  <c r="AB19" i="3"/>
  <c r="AE19" i="3" s="1"/>
  <c r="AD12" i="3"/>
  <c r="AN64" i="5"/>
  <c r="Y74" i="3"/>
  <c r="AA74" i="3" s="1"/>
  <c r="AD30" i="3"/>
  <c r="AA29" i="3"/>
  <c r="AD29" i="3" s="1"/>
  <c r="AB29" i="3"/>
  <c r="AE29" i="3" s="1"/>
  <c r="AD22" i="3"/>
  <c r="AA21" i="3"/>
  <c r="AD21" i="3" s="1"/>
  <c r="AB21" i="3"/>
  <c r="AE21" i="3" s="1"/>
  <c r="AD14" i="3"/>
  <c r="AA13" i="3"/>
  <c r="AD13" i="3" s="1"/>
  <c r="AB13" i="3"/>
  <c r="AE13" i="3" s="1"/>
  <c r="AA69" i="3"/>
  <c r="AD69" i="3" s="1"/>
  <c r="P62" i="3"/>
  <c r="R62" i="3"/>
  <c r="U62" i="3" s="1"/>
  <c r="S62" i="3"/>
  <c r="V62" i="3" s="1"/>
  <c r="AA31" i="3"/>
  <c r="AD31" i="3" s="1"/>
  <c r="AB31" i="3"/>
  <c r="AE31" i="3" s="1"/>
  <c r="AA23" i="3"/>
  <c r="AD23" i="3" s="1"/>
  <c r="AB23" i="3"/>
  <c r="AE23" i="3" s="1"/>
  <c r="AA15" i="3"/>
  <c r="AD15" i="3" s="1"/>
  <c r="AB15" i="3"/>
  <c r="AE15" i="3" s="1"/>
  <c r="AN66" i="5"/>
  <c r="AL66" i="5"/>
  <c r="AM66" i="5" s="1"/>
  <c r="AO66" i="5" s="1"/>
  <c r="F66" i="5"/>
  <c r="I66" i="5" s="1"/>
  <c r="F64" i="5"/>
  <c r="AL64" i="5"/>
  <c r="AM64" i="5" s="1"/>
  <c r="AO64" i="5" s="1"/>
  <c r="I64" i="5"/>
  <c r="J64" i="5"/>
  <c r="AA71" i="3"/>
  <c r="AD71" i="3" s="1"/>
  <c r="AA61" i="3"/>
  <c r="AD61" i="3" s="1"/>
  <c r="V58" i="3"/>
  <c r="AA57" i="3"/>
  <c r="AD57" i="3" s="1"/>
  <c r="V54" i="3"/>
  <c r="AA53" i="3"/>
  <c r="AD53" i="3" s="1"/>
  <c r="V50" i="3"/>
  <c r="AA49" i="3"/>
  <c r="AD49" i="3" s="1"/>
  <c r="V46" i="3"/>
  <c r="AA45" i="3"/>
  <c r="AD45" i="3" s="1"/>
  <c r="V42" i="3"/>
  <c r="AD26" i="3"/>
  <c r="AA25" i="3"/>
  <c r="AD25" i="3" s="1"/>
  <c r="AB25" i="3"/>
  <c r="AE25" i="3" s="1"/>
  <c r="AD18" i="3"/>
  <c r="AA17" i="3"/>
  <c r="AD17" i="3" s="1"/>
  <c r="AB17" i="3"/>
  <c r="AE17" i="3" s="1"/>
  <c r="O73" i="3"/>
  <c r="X72" i="3"/>
  <c r="O72" i="3"/>
  <c r="X70" i="3"/>
  <c r="O70" i="3"/>
  <c r="X68" i="3"/>
  <c r="O68" i="3"/>
  <c r="L67" i="3"/>
  <c r="X66" i="3"/>
  <c r="O66" i="3"/>
  <c r="L65" i="3"/>
  <c r="X64" i="3"/>
  <c r="O64" i="3"/>
  <c r="L63" i="3"/>
  <c r="X62" i="3"/>
  <c r="AB60" i="3"/>
  <c r="AE60" i="3" s="1"/>
  <c r="S60" i="3"/>
  <c r="V60" i="3" s="1"/>
  <c r="AB58" i="3"/>
  <c r="AE58" i="3" s="1"/>
  <c r="S58" i="3"/>
  <c r="AB56" i="3"/>
  <c r="AE56" i="3" s="1"/>
  <c r="S56" i="3"/>
  <c r="V56" i="3" s="1"/>
  <c r="AB54" i="3"/>
  <c r="AE54" i="3" s="1"/>
  <c r="S54" i="3"/>
  <c r="AB52" i="3"/>
  <c r="AE52" i="3" s="1"/>
  <c r="S52" i="3"/>
  <c r="V52" i="3" s="1"/>
  <c r="AB50" i="3"/>
  <c r="AE50" i="3" s="1"/>
  <c r="S50" i="3"/>
  <c r="AB48" i="3"/>
  <c r="AE48" i="3" s="1"/>
  <c r="S48" i="3"/>
  <c r="V48" i="3" s="1"/>
  <c r="AB46" i="3"/>
  <c r="AE46" i="3" s="1"/>
  <c r="S46" i="3"/>
  <c r="AB44" i="3"/>
  <c r="AE44" i="3" s="1"/>
  <c r="S44" i="3"/>
  <c r="V44" i="3" s="1"/>
  <c r="AB42" i="3"/>
  <c r="AE42" i="3" s="1"/>
  <c r="S42" i="3"/>
  <c r="AE41" i="3"/>
  <c r="V41" i="3"/>
  <c r="AE40" i="3"/>
  <c r="V40" i="3"/>
  <c r="AE39" i="3"/>
  <c r="V39" i="3"/>
  <c r="AE38" i="3"/>
  <c r="V38" i="3"/>
  <c r="AE37" i="3"/>
  <c r="V37" i="3"/>
  <c r="AE36" i="3"/>
  <c r="V36" i="3"/>
  <c r="AE35" i="3"/>
  <c r="V35" i="3"/>
  <c r="AE34" i="3"/>
  <c r="AE33" i="3"/>
  <c r="AE32" i="3"/>
  <c r="AE30" i="3"/>
  <c r="AE28" i="3"/>
  <c r="AE26" i="3"/>
  <c r="AE24" i="3"/>
  <c r="AE22" i="3"/>
  <c r="AE20" i="3"/>
  <c r="AE18" i="3"/>
  <c r="AE16" i="3"/>
  <c r="AE14" i="3"/>
  <c r="AE12" i="3"/>
  <c r="AH67" i="5"/>
  <c r="AG66" i="5"/>
  <c r="AG63" i="5"/>
  <c r="AN62" i="5"/>
  <c r="AJ63" i="5"/>
  <c r="E60" i="5"/>
  <c r="K58" i="5"/>
  <c r="AE58" i="5" s="1"/>
  <c r="E59" i="5"/>
  <c r="AG57" i="5"/>
  <c r="AG53" i="5"/>
  <c r="AH53" i="5"/>
  <c r="AQ47" i="5"/>
  <c r="AQ43" i="5"/>
  <c r="AQ39" i="5"/>
  <c r="AQ35" i="5"/>
  <c r="I27" i="5"/>
  <c r="Y73" i="3"/>
  <c r="AB73" i="3" s="1"/>
  <c r="Y71" i="3"/>
  <c r="AB71" i="3" s="1"/>
  <c r="AE71" i="3" s="1"/>
  <c r="Y69" i="3"/>
  <c r="AB69" i="3" s="1"/>
  <c r="AE69" i="3" s="1"/>
  <c r="Y67" i="3"/>
  <c r="AB67" i="3" s="1"/>
  <c r="AE67" i="3" s="1"/>
  <c r="Y65" i="3"/>
  <c r="AB65" i="3" s="1"/>
  <c r="AE65" i="3" s="1"/>
  <c r="Y63" i="3"/>
  <c r="AB63" i="3" s="1"/>
  <c r="AE63" i="3" s="1"/>
  <c r="Y61" i="3"/>
  <c r="AB61" i="3" s="1"/>
  <c r="AE61" i="3" s="1"/>
  <c r="P61" i="3"/>
  <c r="S61" i="3" s="1"/>
  <c r="V61" i="3" s="1"/>
  <c r="Y59" i="3"/>
  <c r="AB59" i="3" s="1"/>
  <c r="AE59" i="3" s="1"/>
  <c r="P59" i="3"/>
  <c r="S59" i="3" s="1"/>
  <c r="V59" i="3" s="1"/>
  <c r="Y57" i="3"/>
  <c r="AB57" i="3" s="1"/>
  <c r="AE57" i="3" s="1"/>
  <c r="P57" i="3"/>
  <c r="S57" i="3" s="1"/>
  <c r="V57" i="3" s="1"/>
  <c r="Y55" i="3"/>
  <c r="AB55" i="3" s="1"/>
  <c r="AE55" i="3" s="1"/>
  <c r="P55" i="3"/>
  <c r="S55" i="3" s="1"/>
  <c r="V55" i="3" s="1"/>
  <c r="Y53" i="3"/>
  <c r="AB53" i="3" s="1"/>
  <c r="AE53" i="3" s="1"/>
  <c r="P53" i="3"/>
  <c r="S53" i="3" s="1"/>
  <c r="V53" i="3" s="1"/>
  <c r="Y51" i="3"/>
  <c r="AB51" i="3" s="1"/>
  <c r="AE51" i="3" s="1"/>
  <c r="P51" i="3"/>
  <c r="S51" i="3" s="1"/>
  <c r="V51" i="3" s="1"/>
  <c r="Y49" i="3"/>
  <c r="AB49" i="3" s="1"/>
  <c r="AE49" i="3" s="1"/>
  <c r="P49" i="3"/>
  <c r="S49" i="3" s="1"/>
  <c r="V49" i="3" s="1"/>
  <c r="Y47" i="3"/>
  <c r="AB47" i="3" s="1"/>
  <c r="AE47" i="3" s="1"/>
  <c r="P47" i="3"/>
  <c r="S47" i="3" s="1"/>
  <c r="V47" i="3" s="1"/>
  <c r="Y45" i="3"/>
  <c r="AB45" i="3" s="1"/>
  <c r="AE45" i="3" s="1"/>
  <c r="P45" i="3"/>
  <c r="S45" i="3" s="1"/>
  <c r="V45" i="3" s="1"/>
  <c r="Y43" i="3"/>
  <c r="AB43" i="3" s="1"/>
  <c r="AE43" i="3" s="1"/>
  <c r="P43" i="3"/>
  <c r="S43" i="3" s="1"/>
  <c r="V43" i="3" s="1"/>
  <c r="F67" i="5"/>
  <c r="J67" i="5" s="1"/>
  <c r="AJ65" i="5"/>
  <c r="K64" i="5"/>
  <c r="AE64" i="5" s="1"/>
  <c r="E65" i="5"/>
  <c r="AG62" i="5"/>
  <c r="AH62" i="5"/>
  <c r="E62" i="5"/>
  <c r="K60" i="5"/>
  <c r="AE60" i="5" s="1"/>
  <c r="E61" i="5"/>
  <c r="AG59" i="5"/>
  <c r="AJ56" i="5"/>
  <c r="AJ58" i="5"/>
  <c r="AJ54" i="5"/>
  <c r="AJ55" i="5"/>
  <c r="AJ57" i="5"/>
  <c r="F53" i="5"/>
  <c r="J53" i="5" s="1"/>
  <c r="AL53" i="5"/>
  <c r="I53" i="5"/>
  <c r="AQ44" i="5"/>
  <c r="AQ40" i="5"/>
  <c r="AQ36" i="5"/>
  <c r="I33" i="5"/>
  <c r="J33" i="5"/>
  <c r="AG31" i="5"/>
  <c r="AH31" i="5"/>
  <c r="O74" i="3"/>
  <c r="O71" i="3"/>
  <c r="O69" i="3"/>
  <c r="O67" i="3"/>
  <c r="O65" i="3"/>
  <c r="O63" i="3"/>
  <c r="AJ67" i="5"/>
  <c r="AG64" i="5"/>
  <c r="AH64" i="5"/>
  <c r="K62" i="5"/>
  <c r="AE62" i="5" s="1"/>
  <c r="E63" i="5"/>
  <c r="AJ60" i="5"/>
  <c r="AJ59" i="5"/>
  <c r="AG55" i="5"/>
  <c r="AH55" i="5"/>
  <c r="AG54" i="5"/>
  <c r="AH54" i="5"/>
  <c r="AM53" i="5"/>
  <c r="AO53" i="5" s="1"/>
  <c r="AP53" i="5" s="1"/>
  <c r="AQ53" i="5" s="1"/>
  <c r="AQ45" i="5"/>
  <c r="AQ37" i="5"/>
  <c r="I29" i="5"/>
  <c r="J29" i="5"/>
  <c r="T64" i="3"/>
  <c r="AN61" i="5"/>
  <c r="E56" i="5"/>
  <c r="E58" i="5"/>
  <c r="K56" i="5"/>
  <c r="AE56" i="5" s="1"/>
  <c r="E57" i="5"/>
  <c r="E55" i="5"/>
  <c r="E54" i="5"/>
  <c r="AM51" i="5"/>
  <c r="AO51" i="5" s="1"/>
  <c r="AP51" i="5" s="1"/>
  <c r="AR51" i="5" s="1"/>
  <c r="AQ46" i="5"/>
  <c r="AQ42" i="5"/>
  <c r="AQ38" i="5"/>
  <c r="I34" i="5"/>
  <c r="AH32" i="5"/>
  <c r="AH60" i="5"/>
  <c r="AH58" i="5"/>
  <c r="I52" i="5"/>
  <c r="I51" i="5"/>
  <c r="I50" i="5"/>
  <c r="I49" i="5"/>
  <c r="I48" i="5"/>
  <c r="AR47" i="5"/>
  <c r="I47" i="5"/>
  <c r="AR46" i="5"/>
  <c r="I46" i="5"/>
  <c r="AR45" i="5"/>
  <c r="I45" i="5"/>
  <c r="AR44" i="5"/>
  <c r="I44" i="5"/>
  <c r="AR43" i="5"/>
  <c r="I43" i="5"/>
  <c r="AR42" i="5"/>
  <c r="I42" i="5"/>
  <c r="AR41" i="5"/>
  <c r="I41" i="5"/>
  <c r="AR40" i="5"/>
  <c r="I40" i="5"/>
  <c r="AR39" i="5"/>
  <c r="I39" i="5"/>
  <c r="AR38" i="5"/>
  <c r="I38" i="5"/>
  <c r="AR37" i="5"/>
  <c r="I37" i="5"/>
  <c r="AR36" i="5"/>
  <c r="I36" i="5"/>
  <c r="AR35" i="5"/>
  <c r="I35" i="5"/>
  <c r="AH33" i="5"/>
  <c r="AG32" i="5"/>
  <c r="J32" i="5"/>
  <c r="AH29" i="5"/>
  <c r="I23" i="5"/>
  <c r="I21" i="5"/>
  <c r="I19" i="5"/>
  <c r="I17" i="5"/>
  <c r="I15" i="5"/>
  <c r="I13" i="5"/>
  <c r="I11" i="5"/>
  <c r="I9" i="5"/>
  <c r="F61" i="6"/>
  <c r="I61" i="6" s="1"/>
  <c r="F62" i="6"/>
  <c r="J62" i="6" s="1"/>
  <c r="O62" i="6"/>
  <c r="O63" i="6"/>
  <c r="U61" i="6"/>
  <c r="J56" i="6"/>
  <c r="F56" i="6"/>
  <c r="I56" i="6" s="1"/>
  <c r="S54" i="6"/>
  <c r="L73" i="10"/>
  <c r="F65" i="11" s="1"/>
  <c r="AH52" i="5"/>
  <c r="AH51" i="5"/>
  <c r="AH50" i="5"/>
  <c r="AH49" i="5"/>
  <c r="AH48" i="5"/>
  <c r="F34" i="5"/>
  <c r="J34" i="5" s="1"/>
  <c r="AF32" i="5"/>
  <c r="F30" i="5"/>
  <c r="J30" i="5" s="1"/>
  <c r="AF28" i="5"/>
  <c r="AG28" i="5" s="1"/>
  <c r="F27" i="5"/>
  <c r="J27" i="5" s="1"/>
  <c r="F64" i="6"/>
  <c r="J64" i="6" s="1"/>
  <c r="O64" i="6"/>
  <c r="O65" i="6"/>
  <c r="U63" i="6"/>
  <c r="K67" i="10"/>
  <c r="E59" i="11" s="1"/>
  <c r="AL52" i="5"/>
  <c r="AM52" i="5" s="1"/>
  <c r="AO52" i="5" s="1"/>
  <c r="AP52" i="5" s="1"/>
  <c r="AL51" i="5"/>
  <c r="AL50" i="5"/>
  <c r="AM50" i="5" s="1"/>
  <c r="AO50" i="5" s="1"/>
  <c r="AP50" i="5" s="1"/>
  <c r="AL49" i="5"/>
  <c r="AM49" i="5" s="1"/>
  <c r="AO49" i="5" s="1"/>
  <c r="AP49" i="5" s="1"/>
  <c r="AL48" i="5"/>
  <c r="AM48" i="5" s="1"/>
  <c r="AO48" i="5" s="1"/>
  <c r="AP48" i="5" s="1"/>
  <c r="I66" i="6"/>
  <c r="F66" i="6"/>
  <c r="J66" i="6" s="1"/>
  <c r="O66" i="6"/>
  <c r="O67" i="6"/>
  <c r="U65" i="6"/>
  <c r="F63" i="6"/>
  <c r="I63" i="6"/>
  <c r="J63" i="6"/>
  <c r="I28" i="5"/>
  <c r="F65" i="6"/>
  <c r="I65" i="6"/>
  <c r="J65" i="6"/>
  <c r="I60" i="6"/>
  <c r="F60" i="6"/>
  <c r="J60" i="6" s="1"/>
  <c r="O58" i="6"/>
  <c r="O60" i="6"/>
  <c r="O59" i="6"/>
  <c r="O61" i="6"/>
  <c r="O57" i="6"/>
  <c r="U59" i="6"/>
  <c r="F57" i="6"/>
  <c r="I57" i="6" s="1"/>
  <c r="S55" i="6"/>
  <c r="S48" i="6"/>
  <c r="S46" i="6"/>
  <c r="S40" i="6"/>
  <c r="I34" i="6"/>
  <c r="I22" i="6"/>
  <c r="I18" i="6"/>
  <c r="K73" i="10"/>
  <c r="E65" i="11" s="1"/>
  <c r="K71" i="10"/>
  <c r="E63" i="11" s="1"/>
  <c r="J25" i="5"/>
  <c r="E67" i="6"/>
  <c r="E59" i="6"/>
  <c r="K58" i="6"/>
  <c r="E55" i="6"/>
  <c r="E54" i="6"/>
  <c r="G77" i="10"/>
  <c r="F74" i="10"/>
  <c r="F72" i="10"/>
  <c r="K72" i="10" s="1"/>
  <c r="E64" i="11" s="1"/>
  <c r="J70" i="10"/>
  <c r="D62" i="11" s="1"/>
  <c r="F70" i="10"/>
  <c r="K69" i="10" s="1"/>
  <c r="E61" i="11" s="1"/>
  <c r="F68" i="10"/>
  <c r="F66" i="10"/>
  <c r="K66" i="10" s="1"/>
  <c r="E58" i="11" s="1"/>
  <c r="H65" i="10"/>
  <c r="B57" i="11" s="1"/>
  <c r="I64" i="10"/>
  <c r="C56" i="11" s="1"/>
  <c r="J61" i="10"/>
  <c r="D53" i="11" s="1"/>
  <c r="K55" i="10"/>
  <c r="E47" i="11" s="1"/>
  <c r="K57" i="10"/>
  <c r="E49" i="11" s="1"/>
  <c r="K54" i="10"/>
  <c r="E46" i="11" s="1"/>
  <c r="L52" i="10"/>
  <c r="F44" i="11" s="1"/>
  <c r="L54" i="10"/>
  <c r="F46" i="11" s="1"/>
  <c r="L51" i="10"/>
  <c r="F43" i="11" s="1"/>
  <c r="K47" i="10"/>
  <c r="E39" i="11" s="1"/>
  <c r="K49" i="10"/>
  <c r="E41" i="11" s="1"/>
  <c r="K46" i="10"/>
  <c r="E38" i="11" s="1"/>
  <c r="L44" i="10"/>
  <c r="F36" i="11" s="1"/>
  <c r="L43" i="10"/>
  <c r="F35" i="11" s="1"/>
  <c r="L46" i="10"/>
  <c r="F38" i="11" s="1"/>
  <c r="E58" i="6"/>
  <c r="P55" i="6"/>
  <c r="T55" i="6" s="1"/>
  <c r="P54" i="6"/>
  <c r="T54" i="6" s="1"/>
  <c r="P53" i="6"/>
  <c r="T53" i="6" s="1"/>
  <c r="I53" i="6"/>
  <c r="P52" i="6"/>
  <c r="T52" i="6" s="1"/>
  <c r="I52" i="6"/>
  <c r="P51" i="6"/>
  <c r="T51" i="6" s="1"/>
  <c r="I51" i="6"/>
  <c r="P50" i="6"/>
  <c r="T50" i="6" s="1"/>
  <c r="I50" i="6"/>
  <c r="P49" i="6"/>
  <c r="T49" i="6" s="1"/>
  <c r="I49" i="6"/>
  <c r="P48" i="6"/>
  <c r="T48" i="6" s="1"/>
  <c r="I48" i="6"/>
  <c r="P47" i="6"/>
  <c r="T47" i="6" s="1"/>
  <c r="I47" i="6"/>
  <c r="P46" i="6"/>
  <c r="T46" i="6" s="1"/>
  <c r="I46" i="6"/>
  <c r="P45" i="6"/>
  <c r="T45" i="6" s="1"/>
  <c r="I45" i="6"/>
  <c r="P44" i="6"/>
  <c r="T44" i="6" s="1"/>
  <c r="I44" i="6"/>
  <c r="P43" i="6"/>
  <c r="T43" i="6" s="1"/>
  <c r="I43" i="6"/>
  <c r="P42" i="6"/>
  <c r="T42" i="6" s="1"/>
  <c r="I42" i="6"/>
  <c r="P41" i="6"/>
  <c r="T41" i="6" s="1"/>
  <c r="I41" i="6"/>
  <c r="P40" i="6"/>
  <c r="T40" i="6" s="1"/>
  <c r="I40" i="6"/>
  <c r="P39" i="6"/>
  <c r="T39" i="6" s="1"/>
  <c r="I39" i="6"/>
  <c r="I38" i="6"/>
  <c r="I37" i="6"/>
  <c r="F36" i="6"/>
  <c r="J36" i="6" s="1"/>
  <c r="I35" i="6"/>
  <c r="F34" i="6"/>
  <c r="J34" i="6" s="1"/>
  <c r="I33" i="6"/>
  <c r="F32" i="6"/>
  <c r="J32" i="6" s="1"/>
  <c r="I31" i="6"/>
  <c r="F30" i="6"/>
  <c r="J30" i="6" s="1"/>
  <c r="I29" i="6"/>
  <c r="F28" i="6"/>
  <c r="J28" i="6" s="1"/>
  <c r="I27" i="6"/>
  <c r="F26" i="6"/>
  <c r="J26" i="6" s="1"/>
  <c r="I25" i="6"/>
  <c r="F24" i="6"/>
  <c r="J24" i="6" s="1"/>
  <c r="I23" i="6"/>
  <c r="F22" i="6"/>
  <c r="J22" i="6" s="1"/>
  <c r="I21" i="6"/>
  <c r="F20" i="6"/>
  <c r="J20" i="6" s="1"/>
  <c r="I19" i="6"/>
  <c r="F18" i="6"/>
  <c r="J18" i="6" s="1"/>
  <c r="I17" i="6"/>
  <c r="F16" i="6"/>
  <c r="J16" i="6" s="1"/>
  <c r="I15" i="6"/>
  <c r="F14" i="6"/>
  <c r="J14" i="6" s="1"/>
  <c r="I13" i="6"/>
  <c r="F12" i="6"/>
  <c r="J12" i="6" s="1"/>
  <c r="I11" i="6"/>
  <c r="F10" i="6"/>
  <c r="J10" i="6" s="1"/>
  <c r="I9" i="6"/>
  <c r="F8" i="6"/>
  <c r="J8" i="6" s="1"/>
  <c r="I72" i="10"/>
  <c r="C64" i="11" s="1"/>
  <c r="I70" i="10"/>
  <c r="C62" i="11" s="1"/>
  <c r="I68" i="10"/>
  <c r="C60" i="11" s="1"/>
  <c r="I66" i="10"/>
  <c r="C58" i="11" s="1"/>
  <c r="K65" i="10"/>
  <c r="E57" i="11" s="1"/>
  <c r="G65" i="10"/>
  <c r="L64" i="10" s="1"/>
  <c r="F56" i="11" s="1"/>
  <c r="H64" i="10"/>
  <c r="B56" i="11" s="1"/>
  <c r="J60" i="10"/>
  <c r="D52" i="11" s="1"/>
  <c r="J63" i="10"/>
  <c r="D55" i="11" s="1"/>
  <c r="J59" i="10"/>
  <c r="D51" i="11" s="1"/>
  <c r="J62" i="10"/>
  <c r="D54" i="11" s="1"/>
  <c r="I61" i="10"/>
  <c r="C53" i="11" s="1"/>
  <c r="K56" i="10"/>
  <c r="E48" i="11" s="1"/>
  <c r="L53" i="10"/>
  <c r="F45" i="11" s="1"/>
  <c r="K48" i="10"/>
  <c r="E40" i="11" s="1"/>
  <c r="L45" i="10"/>
  <c r="F37" i="11" s="1"/>
  <c r="H72" i="10"/>
  <c r="B64" i="11" s="1"/>
  <c r="I59" i="10"/>
  <c r="C51" i="11" s="1"/>
  <c r="I62" i="10"/>
  <c r="C54" i="11" s="1"/>
  <c r="G63" i="10"/>
  <c r="L63" i="10" s="1"/>
  <c r="F55" i="11" s="1"/>
  <c r="L56" i="10"/>
  <c r="F48" i="11" s="1"/>
  <c r="L58" i="10"/>
  <c r="F50" i="11" s="1"/>
  <c r="L55" i="10"/>
  <c r="F47" i="11" s="1"/>
  <c r="K51" i="10"/>
  <c r="E43" i="11" s="1"/>
  <c r="K53" i="10"/>
  <c r="E45" i="11" s="1"/>
  <c r="K50" i="10"/>
  <c r="E42" i="11" s="1"/>
  <c r="L48" i="10"/>
  <c r="F40" i="11" s="1"/>
  <c r="L50" i="10"/>
  <c r="F42" i="11" s="1"/>
  <c r="L49" i="10"/>
  <c r="F41" i="11" s="1"/>
  <c r="L47" i="10"/>
  <c r="F39" i="11" s="1"/>
  <c r="G74" i="10"/>
  <c r="G72" i="10"/>
  <c r="G70" i="10"/>
  <c r="L70" i="10" s="1"/>
  <c r="F62" i="11" s="1"/>
  <c r="G68" i="10"/>
  <c r="L68" i="10" s="1"/>
  <c r="F60" i="11" s="1"/>
  <c r="I63" i="10"/>
  <c r="C55" i="11" s="1"/>
  <c r="H62" i="10"/>
  <c r="B54" i="11" s="1"/>
  <c r="L57" i="10"/>
  <c r="F49" i="11" s="1"/>
  <c r="K52" i="10"/>
  <c r="E44" i="11" s="1"/>
  <c r="H61" i="10"/>
  <c r="B53" i="11" s="1"/>
  <c r="K44" i="10"/>
  <c r="E36" i="11" s="1"/>
  <c r="L41" i="10"/>
  <c r="F33" i="11" s="1"/>
  <c r="K40" i="10"/>
  <c r="E32" i="11" s="1"/>
  <c r="L37" i="10"/>
  <c r="F29" i="11" s="1"/>
  <c r="K36" i="10"/>
  <c r="E28" i="11" s="1"/>
  <c r="L33" i="10"/>
  <c r="F25" i="11" s="1"/>
  <c r="K32" i="10"/>
  <c r="E24" i="11" s="1"/>
  <c r="L29" i="10"/>
  <c r="F21" i="11" s="1"/>
  <c r="K28" i="10"/>
  <c r="E20" i="11" s="1"/>
  <c r="L25" i="10"/>
  <c r="F17" i="11" s="1"/>
  <c r="K24" i="10"/>
  <c r="E16" i="11" s="1"/>
  <c r="L21" i="10"/>
  <c r="F13" i="11" s="1"/>
  <c r="K20" i="10"/>
  <c r="E12" i="11" s="1"/>
  <c r="L17" i="10"/>
  <c r="F9" i="11" s="1"/>
  <c r="K16" i="10"/>
  <c r="E8" i="11" s="1"/>
  <c r="L13" i="10"/>
  <c r="F5" i="11" s="1"/>
  <c r="L11" i="10"/>
  <c r="F3" i="11" s="1"/>
  <c r="F63" i="10"/>
  <c r="K61" i="10" s="1"/>
  <c r="E53" i="11" s="1"/>
  <c r="K45" i="10"/>
  <c r="E37" i="11" s="1"/>
  <c r="L42" i="10"/>
  <c r="F34" i="11" s="1"/>
  <c r="K41" i="10"/>
  <c r="E33" i="11" s="1"/>
  <c r="L38" i="10"/>
  <c r="F30" i="11" s="1"/>
  <c r="K37" i="10"/>
  <c r="E29" i="11" s="1"/>
  <c r="L34" i="10"/>
  <c r="F26" i="11" s="1"/>
  <c r="K33" i="10"/>
  <c r="E25" i="11" s="1"/>
  <c r="L30" i="10"/>
  <c r="F22" i="11" s="1"/>
  <c r="K29" i="10"/>
  <c r="E21" i="11" s="1"/>
  <c r="L26" i="10"/>
  <c r="F18" i="11" s="1"/>
  <c r="K25" i="10"/>
  <c r="E17" i="11" s="1"/>
  <c r="L22" i="10"/>
  <c r="F14" i="11" s="1"/>
  <c r="K21" i="10"/>
  <c r="E13" i="11" s="1"/>
  <c r="L18" i="10"/>
  <c r="F10" i="11" s="1"/>
  <c r="K17" i="10"/>
  <c r="E9" i="11" s="1"/>
  <c r="L14" i="10"/>
  <c r="F6" i="11" s="1"/>
  <c r="K42" i="10"/>
  <c r="E34" i="11" s="1"/>
  <c r="L39" i="10"/>
  <c r="F31" i="11" s="1"/>
  <c r="K38" i="10"/>
  <c r="E30" i="11" s="1"/>
  <c r="L35" i="10"/>
  <c r="F27" i="11" s="1"/>
  <c r="K34" i="10"/>
  <c r="E26" i="11" s="1"/>
  <c r="L31" i="10"/>
  <c r="F23" i="11" s="1"/>
  <c r="K30" i="10"/>
  <c r="E22" i="11" s="1"/>
  <c r="L27" i="10"/>
  <c r="F19" i="11" s="1"/>
  <c r="K26" i="10"/>
  <c r="E18" i="11" s="1"/>
  <c r="L23" i="10"/>
  <c r="F15" i="11" s="1"/>
  <c r="K22" i="10"/>
  <c r="E14" i="11" s="1"/>
  <c r="L19" i="10"/>
  <c r="F11" i="11" s="1"/>
  <c r="K18" i="10"/>
  <c r="E10" i="11" s="1"/>
  <c r="L15" i="10"/>
  <c r="F7" i="11" s="1"/>
  <c r="K14" i="10"/>
  <c r="E6" i="11" s="1"/>
  <c r="U43" i="12"/>
  <c r="V42" i="12"/>
  <c r="X46" i="12"/>
  <c r="Y41" i="12"/>
  <c r="AB41" i="12" s="1"/>
  <c r="AB42" i="12" s="1"/>
  <c r="J46" i="12"/>
  <c r="K41" i="12"/>
  <c r="N41" i="12" s="1"/>
  <c r="N42" i="12" s="1"/>
  <c r="Q46" i="12"/>
  <c r="C16" i="12"/>
  <c r="D15" i="12"/>
  <c r="G15" i="12" s="1"/>
  <c r="M42" i="12"/>
  <c r="M43" i="12" s="1"/>
  <c r="M44" i="12" s="1"/>
  <c r="M45" i="12" s="1"/>
  <c r="M46" i="12" s="1"/>
  <c r="L50" i="12"/>
  <c r="E46" i="12"/>
  <c r="E49" i="12" s="1"/>
  <c r="G42" i="12" s="1"/>
  <c r="D46" i="12"/>
  <c r="AC16" i="12"/>
  <c r="AB17" i="12"/>
  <c r="AG16" i="12"/>
  <c r="AG17" i="12" s="1"/>
  <c r="AG18" i="12" s="1"/>
  <c r="AG19" i="12" s="1"/>
  <c r="AG20" i="12" s="1"/>
  <c r="AG21" i="12" s="1"/>
  <c r="AG22" i="12" s="1"/>
  <c r="AG23" i="12" s="1"/>
  <c r="AG24" i="12" s="1"/>
  <c r="AG25" i="12" s="1"/>
  <c r="AG26" i="12" s="1"/>
  <c r="AG27" i="12" s="1"/>
  <c r="AG28" i="12" s="1"/>
  <c r="AG29" i="12" s="1"/>
  <c r="AH15" i="12"/>
  <c r="AK15" i="12" s="1"/>
  <c r="AK16" i="12" s="1"/>
  <c r="Z50" i="12"/>
  <c r="J16" i="12"/>
  <c r="K15" i="12"/>
  <c r="N15" i="12" s="1"/>
  <c r="U97" i="12"/>
  <c r="Q16" i="12"/>
  <c r="R15" i="12"/>
  <c r="U15" i="12" s="1"/>
  <c r="Z28" i="12"/>
  <c r="AA16" i="12"/>
  <c r="AA17" i="12" s="1"/>
  <c r="AA18" i="12" s="1"/>
  <c r="AA19" i="12" s="1"/>
  <c r="AA20" i="12" s="1"/>
  <c r="AA21" i="12" s="1"/>
  <c r="AA22" i="12" s="1"/>
  <c r="AA23" i="12" s="1"/>
  <c r="AA24" i="12" s="1"/>
  <c r="AR50" i="5" l="1"/>
  <c r="AQ50" i="5"/>
  <c r="AR49" i="5"/>
  <c r="AQ49" i="5"/>
  <c r="G43" i="12"/>
  <c r="H42" i="12"/>
  <c r="T68" i="12"/>
  <c r="AR48" i="5"/>
  <c r="AQ48" i="5"/>
  <c r="AR52" i="5"/>
  <c r="AQ52" i="5"/>
  <c r="AB43" i="12"/>
  <c r="AC42" i="12"/>
  <c r="T176" i="12"/>
  <c r="AC17" i="12"/>
  <c r="AB18" i="12"/>
  <c r="S168" i="12"/>
  <c r="F55" i="6"/>
  <c r="I55" i="6" s="1"/>
  <c r="Q17" i="12"/>
  <c r="U132" i="12"/>
  <c r="U142" i="12"/>
  <c r="N43" i="12"/>
  <c r="O42" i="12"/>
  <c r="T105" i="12"/>
  <c r="L72" i="10"/>
  <c r="F64" i="11" s="1"/>
  <c r="L61" i="10"/>
  <c r="F53" i="11" s="1"/>
  <c r="K68" i="10"/>
  <c r="E60" i="11" s="1"/>
  <c r="L66" i="10"/>
  <c r="F58" i="11" s="1"/>
  <c r="I10" i="6"/>
  <c r="I26" i="6"/>
  <c r="S42" i="6"/>
  <c r="S50" i="6"/>
  <c r="J57" i="6"/>
  <c r="P61" i="6"/>
  <c r="T61" i="6" s="1"/>
  <c r="S61" i="6"/>
  <c r="K64" i="10"/>
  <c r="E56" i="11" s="1"/>
  <c r="I8" i="6"/>
  <c r="I24" i="6"/>
  <c r="S39" i="6"/>
  <c r="S47" i="6"/>
  <c r="I64" i="6"/>
  <c r="P63" i="6"/>
  <c r="T63" i="6" s="1"/>
  <c r="J61" i="6"/>
  <c r="F54" i="5"/>
  <c r="I54" i="5" s="1"/>
  <c r="AL54" i="5"/>
  <c r="J54" i="5"/>
  <c r="F58" i="5"/>
  <c r="J58" i="5" s="1"/>
  <c r="AL58" i="5"/>
  <c r="AM58" i="5" s="1"/>
  <c r="AO58" i="5" s="1"/>
  <c r="AN60" i="5"/>
  <c r="P67" i="3"/>
  <c r="R67" i="3" s="1"/>
  <c r="U67" i="3" s="1"/>
  <c r="AM54" i="5"/>
  <c r="AO54" i="5" s="1"/>
  <c r="AN54" i="5"/>
  <c r="AL61" i="5"/>
  <c r="AM61" i="5" s="1"/>
  <c r="AO61" i="5" s="1"/>
  <c r="AQ61" i="5"/>
  <c r="F61" i="5"/>
  <c r="I61" i="5" s="1"/>
  <c r="AH28" i="5"/>
  <c r="AN63" i="5"/>
  <c r="Y64" i="3"/>
  <c r="AB64" i="3" s="1"/>
  <c r="AE64" i="3" s="1"/>
  <c r="AA64" i="3"/>
  <c r="AD64" i="3" s="1"/>
  <c r="Y70" i="3"/>
  <c r="AA70" i="3"/>
  <c r="AD70" i="3" s="1"/>
  <c r="AB70" i="3"/>
  <c r="AE70" i="3" s="1"/>
  <c r="I67" i="5"/>
  <c r="AA63" i="3"/>
  <c r="AD63" i="3" s="1"/>
  <c r="AA73" i="3"/>
  <c r="AP64" i="5"/>
  <c r="F42" i="12"/>
  <c r="F43" i="12" s="1"/>
  <c r="F44" i="12" s="1"/>
  <c r="F45" i="12" s="1"/>
  <c r="F46" i="12" s="1"/>
  <c r="E50" i="12"/>
  <c r="U16" i="12"/>
  <c r="S128" i="12"/>
  <c r="AL16" i="12"/>
  <c r="AK17" i="12"/>
  <c r="G16" i="12"/>
  <c r="S58" i="12"/>
  <c r="L62" i="10"/>
  <c r="F54" i="11" s="1"/>
  <c r="L65" i="10"/>
  <c r="F57" i="11" s="1"/>
  <c r="K70" i="10"/>
  <c r="E62" i="11" s="1"/>
  <c r="F59" i="6"/>
  <c r="I59" i="6" s="1"/>
  <c r="L67" i="10"/>
  <c r="F59" i="11" s="1"/>
  <c r="I14" i="6"/>
  <c r="I30" i="6"/>
  <c r="S44" i="6"/>
  <c r="S52" i="6"/>
  <c r="T59" i="6"/>
  <c r="P59" i="6"/>
  <c r="S59" i="6"/>
  <c r="L69" i="10"/>
  <c r="F61" i="11" s="1"/>
  <c r="I12" i="6"/>
  <c r="I28" i="6"/>
  <c r="S41" i="6"/>
  <c r="S49" i="6"/>
  <c r="T65" i="6"/>
  <c r="P65" i="6"/>
  <c r="S65" i="6"/>
  <c r="AQ51" i="5"/>
  <c r="L71" i="10"/>
  <c r="F63" i="11" s="1"/>
  <c r="P62" i="6"/>
  <c r="T62" i="6" s="1"/>
  <c r="F55" i="5"/>
  <c r="I55" i="5" s="1"/>
  <c r="AL55" i="5"/>
  <c r="F56" i="5"/>
  <c r="I56" i="5" s="1"/>
  <c r="AL56" i="5"/>
  <c r="J63" i="5"/>
  <c r="F63" i="5"/>
  <c r="I63" i="5" s="1"/>
  <c r="AL63" i="5"/>
  <c r="AM63" i="5" s="1"/>
  <c r="AO63" i="5" s="1"/>
  <c r="AM67" i="5"/>
  <c r="AO67" i="5" s="1"/>
  <c r="AN67" i="5"/>
  <c r="P69" i="3"/>
  <c r="S69" i="3" s="1"/>
  <c r="V69" i="3" s="1"/>
  <c r="AR53" i="5"/>
  <c r="AN58" i="5"/>
  <c r="J65" i="5"/>
  <c r="I65" i="5"/>
  <c r="AL65" i="5"/>
  <c r="F65" i="5"/>
  <c r="I30" i="5"/>
  <c r="AL59" i="5"/>
  <c r="F59" i="5"/>
  <c r="J59" i="5" s="1"/>
  <c r="AL67" i="5"/>
  <c r="Y62" i="3"/>
  <c r="AB62" i="3" s="1"/>
  <c r="AE62" i="3" s="1"/>
  <c r="AA62" i="3"/>
  <c r="AD62" i="3" s="1"/>
  <c r="P68" i="3"/>
  <c r="R68" i="3"/>
  <c r="U68" i="3" s="1"/>
  <c r="S68" i="3"/>
  <c r="V68" i="3" s="1"/>
  <c r="P72" i="3"/>
  <c r="R72" i="3"/>
  <c r="U72" i="3" s="1"/>
  <c r="S72" i="3"/>
  <c r="V72" i="3" s="1"/>
  <c r="AA65" i="3"/>
  <c r="AD65" i="3" s="1"/>
  <c r="J66" i="5"/>
  <c r="AP66" i="5"/>
  <c r="R45" i="3"/>
  <c r="U45" i="3" s="1"/>
  <c r="R53" i="3"/>
  <c r="U53" i="3" s="1"/>
  <c r="R61" i="3"/>
  <c r="U61" i="3" s="1"/>
  <c r="AB74" i="3"/>
  <c r="R43" i="3"/>
  <c r="U43" i="3" s="1"/>
  <c r="R51" i="3"/>
  <c r="U51" i="3" s="1"/>
  <c r="R59" i="3"/>
  <c r="U59" i="3" s="1"/>
  <c r="N16" i="12"/>
  <c r="S95" i="12"/>
  <c r="U44" i="12"/>
  <c r="T139" i="12"/>
  <c r="V43" i="12"/>
  <c r="K63" i="10"/>
  <c r="E55" i="11" s="1"/>
  <c r="K59" i="10"/>
  <c r="E51" i="11" s="1"/>
  <c r="K62" i="10"/>
  <c r="E54" i="11" s="1"/>
  <c r="F58" i="6"/>
  <c r="I58" i="6" s="1"/>
  <c r="F54" i="6"/>
  <c r="I54" i="6"/>
  <c r="J54" i="6"/>
  <c r="F67" i="6"/>
  <c r="I67" i="6" s="1"/>
  <c r="T60" i="6"/>
  <c r="S60" i="6"/>
  <c r="P60" i="6"/>
  <c r="L59" i="10"/>
  <c r="F51" i="11" s="1"/>
  <c r="P67" i="6"/>
  <c r="S67" i="6" s="1"/>
  <c r="I16" i="6"/>
  <c r="I32" i="6"/>
  <c r="S43" i="6"/>
  <c r="S51" i="6"/>
  <c r="P64" i="6"/>
  <c r="T64" i="6" s="1"/>
  <c r="AL57" i="5"/>
  <c r="J57" i="5"/>
  <c r="F57" i="5"/>
  <c r="I57" i="5" s="1"/>
  <c r="AP61" i="5"/>
  <c r="AR61" i="5" s="1"/>
  <c r="R63" i="3"/>
  <c r="U63" i="3" s="1"/>
  <c r="P63" i="3"/>
  <c r="S63" i="3" s="1"/>
  <c r="V63" i="3" s="1"/>
  <c r="R71" i="3"/>
  <c r="U71" i="3" s="1"/>
  <c r="S71" i="3"/>
  <c r="V71" i="3" s="1"/>
  <c r="P71" i="3"/>
  <c r="AM57" i="5"/>
  <c r="AO57" i="5" s="1"/>
  <c r="AN57" i="5"/>
  <c r="AP57" i="5" s="1"/>
  <c r="AQ57" i="5" s="1"/>
  <c r="AN56" i="5"/>
  <c r="AP56" i="5" s="1"/>
  <c r="AR56" i="5" s="1"/>
  <c r="AM56" i="5"/>
  <c r="AO56" i="5" s="1"/>
  <c r="F62" i="5"/>
  <c r="J62" i="5" s="1"/>
  <c r="AL62" i="5"/>
  <c r="AM62" i="5" s="1"/>
  <c r="AO62" i="5" s="1"/>
  <c r="AP62" i="5" s="1"/>
  <c r="I62" i="5"/>
  <c r="P66" i="3"/>
  <c r="R66" i="3" s="1"/>
  <c r="U66" i="3" s="1"/>
  <c r="Y68" i="3"/>
  <c r="AB68" i="3" s="1"/>
  <c r="AE68" i="3" s="1"/>
  <c r="AA68" i="3"/>
  <c r="AD68" i="3" s="1"/>
  <c r="Y72" i="3"/>
  <c r="AA72" i="3"/>
  <c r="AB72" i="3"/>
  <c r="C17" i="12"/>
  <c r="U61" i="12"/>
  <c r="J17" i="12"/>
  <c r="U98" i="12"/>
  <c r="K60" i="10"/>
  <c r="E52" i="11" s="1"/>
  <c r="P57" i="6"/>
  <c r="S57" i="6"/>
  <c r="T57" i="6"/>
  <c r="P58" i="6"/>
  <c r="T58" i="6" s="1"/>
  <c r="L60" i="10"/>
  <c r="F52" i="11" s="1"/>
  <c r="P66" i="6"/>
  <c r="T66" i="6" s="1"/>
  <c r="I20" i="6"/>
  <c r="I36" i="6"/>
  <c r="S45" i="6"/>
  <c r="S53" i="6"/>
  <c r="I62" i="6"/>
  <c r="AM59" i="5"/>
  <c r="AO59" i="5" s="1"/>
  <c r="AN59" i="5"/>
  <c r="R65" i="3"/>
  <c r="U65" i="3" s="1"/>
  <c r="S65" i="3"/>
  <c r="V65" i="3" s="1"/>
  <c r="P65" i="3"/>
  <c r="P74" i="3"/>
  <c r="S74" i="3" s="1"/>
  <c r="AM55" i="5"/>
  <c r="AO55" i="5" s="1"/>
  <c r="AN55" i="5"/>
  <c r="AN65" i="5"/>
  <c r="AM65" i="5"/>
  <c r="AO65" i="5" s="1"/>
  <c r="F60" i="5"/>
  <c r="J60" i="5" s="1"/>
  <c r="AL60" i="5"/>
  <c r="AM60" i="5" s="1"/>
  <c r="AO60" i="5" s="1"/>
  <c r="P64" i="3"/>
  <c r="S64" i="3" s="1"/>
  <c r="V64" i="3" s="1"/>
  <c r="R64" i="3"/>
  <c r="U64" i="3" s="1"/>
  <c r="Y66" i="3"/>
  <c r="AA66" i="3"/>
  <c r="AD66" i="3" s="1"/>
  <c r="AB66" i="3"/>
  <c r="AE66" i="3" s="1"/>
  <c r="P70" i="3"/>
  <c r="R70" i="3" s="1"/>
  <c r="U70" i="3" s="1"/>
  <c r="S70" i="3"/>
  <c r="V70" i="3" s="1"/>
  <c r="P73" i="3"/>
  <c r="R73" i="3" s="1"/>
  <c r="R49" i="3"/>
  <c r="U49" i="3" s="1"/>
  <c r="R57" i="3"/>
  <c r="U57" i="3" s="1"/>
  <c r="AA43" i="3"/>
  <c r="AD43" i="3" s="1"/>
  <c r="AA47" i="3"/>
  <c r="AD47" i="3" s="1"/>
  <c r="AA51" i="3"/>
  <c r="AD51" i="3" s="1"/>
  <c r="AA55" i="3"/>
  <c r="AD55" i="3" s="1"/>
  <c r="AA59" i="3"/>
  <c r="AD59" i="3" s="1"/>
  <c r="AA67" i="3"/>
  <c r="AD67" i="3" s="1"/>
  <c r="R47" i="3"/>
  <c r="U47" i="3" s="1"/>
  <c r="R55" i="3"/>
  <c r="U55" i="3" s="1"/>
  <c r="AQ62" i="5" l="1"/>
  <c r="AR62" i="5"/>
  <c r="I59" i="5"/>
  <c r="S64" i="6"/>
  <c r="T67" i="6"/>
  <c r="J58" i="6"/>
  <c r="S73" i="3"/>
  <c r="AP55" i="5"/>
  <c r="R74" i="3"/>
  <c r="AP59" i="5"/>
  <c r="S66" i="6"/>
  <c r="S58" i="6"/>
  <c r="S66" i="3"/>
  <c r="V66" i="3" s="1"/>
  <c r="J67" i="6"/>
  <c r="O16" i="12"/>
  <c r="N17" i="12"/>
  <c r="S96" i="12"/>
  <c r="AR66" i="5"/>
  <c r="AQ66" i="5"/>
  <c r="AP58" i="5"/>
  <c r="R69" i="3"/>
  <c r="U69" i="3" s="1"/>
  <c r="AQ56" i="5"/>
  <c r="J56" i="5"/>
  <c r="S62" i="6"/>
  <c r="J59" i="6"/>
  <c r="AL17" i="12"/>
  <c r="AK18" i="12"/>
  <c r="AP63" i="5"/>
  <c r="S67" i="3"/>
  <c r="V67" i="3" s="1"/>
  <c r="I58" i="5"/>
  <c r="N44" i="12"/>
  <c r="O43" i="12"/>
  <c r="T106" i="12"/>
  <c r="J55" i="6"/>
  <c r="AC18" i="12"/>
  <c r="AB19" i="12"/>
  <c r="S169" i="12"/>
  <c r="AB44" i="12"/>
  <c r="AC43" i="12"/>
  <c r="T177" i="12"/>
  <c r="U45" i="12"/>
  <c r="V44" i="12"/>
  <c r="T140" i="12"/>
  <c r="AR64" i="5"/>
  <c r="AQ64" i="5"/>
  <c r="AP65" i="5"/>
  <c r="I60" i="5"/>
  <c r="C18" i="12"/>
  <c r="U62" i="12"/>
  <c r="AR57" i="5"/>
  <c r="AP67" i="5"/>
  <c r="J55" i="5"/>
  <c r="J61" i="5"/>
  <c r="AP54" i="5"/>
  <c r="S63" i="6"/>
  <c r="J18" i="12"/>
  <c r="U99" i="12"/>
  <c r="H16" i="12"/>
  <c r="G17" i="12"/>
  <c r="S59" i="12"/>
  <c r="V16" i="12"/>
  <c r="U17" i="12"/>
  <c r="S129" i="12"/>
  <c r="AP60" i="5"/>
  <c r="Q18" i="12"/>
  <c r="U133" i="12"/>
  <c r="G44" i="12"/>
  <c r="H43" i="12"/>
  <c r="T69" i="12"/>
  <c r="V17" i="12" l="1"/>
  <c r="U18" i="12"/>
  <c r="S130" i="12"/>
  <c r="AR54" i="5"/>
  <c r="AQ54" i="5"/>
  <c r="AQ65" i="5"/>
  <c r="AR65" i="5"/>
  <c r="AB45" i="12"/>
  <c r="AC44" i="12"/>
  <c r="T178" i="12"/>
  <c r="AR59" i="5"/>
  <c r="AQ59" i="5"/>
  <c r="Q19" i="12"/>
  <c r="U134" i="12"/>
  <c r="V45" i="12"/>
  <c r="T141" i="12"/>
  <c r="U46" i="12"/>
  <c r="AR60" i="5"/>
  <c r="AQ60" i="5"/>
  <c r="J19" i="12"/>
  <c r="U100" i="12"/>
  <c r="U105" i="12" s="1"/>
  <c r="C19" i="12"/>
  <c r="U63" i="12"/>
  <c r="AC19" i="12"/>
  <c r="AB20" i="12"/>
  <c r="S170" i="12"/>
  <c r="AQ63" i="5"/>
  <c r="AR63" i="5"/>
  <c r="AQ58" i="5"/>
  <c r="AR58" i="5"/>
  <c r="O17" i="12"/>
  <c r="N18" i="12"/>
  <c r="S97" i="12"/>
  <c r="AR55" i="5"/>
  <c r="AQ55" i="5"/>
  <c r="G45" i="12"/>
  <c r="T70" i="12"/>
  <c r="H44" i="12"/>
  <c r="H17" i="12"/>
  <c r="G18" i="12"/>
  <c r="S60" i="12"/>
  <c r="AR67" i="5"/>
  <c r="AQ67" i="5"/>
  <c r="N45" i="12"/>
  <c r="O44" i="12"/>
  <c r="T107" i="12"/>
  <c r="AL18" i="12"/>
  <c r="AK19" i="12"/>
  <c r="AC20" i="12" l="1"/>
  <c r="AB21" i="12"/>
  <c r="S171" i="12"/>
  <c r="V46" i="12"/>
  <c r="T142" i="12"/>
  <c r="AL19" i="12"/>
  <c r="AK20" i="12"/>
  <c r="N46" i="12"/>
  <c r="O45" i="12"/>
  <c r="T108" i="12"/>
  <c r="H18" i="12"/>
  <c r="G19" i="12"/>
  <c r="S61" i="12"/>
  <c r="H45" i="12"/>
  <c r="G46" i="12"/>
  <c r="T71" i="12"/>
  <c r="O18" i="12"/>
  <c r="N19" i="12"/>
  <c r="S98" i="12"/>
  <c r="J20" i="12"/>
  <c r="U101" i="12"/>
  <c r="U106" i="12" s="1"/>
  <c r="AB46" i="12"/>
  <c r="AC45" i="12"/>
  <c r="T179" i="12"/>
  <c r="C20" i="12"/>
  <c r="U64" i="12"/>
  <c r="V18" i="12"/>
  <c r="U19" i="12"/>
  <c r="S131" i="12"/>
  <c r="Q20" i="12"/>
  <c r="U135" i="12"/>
  <c r="AC46" i="12" l="1"/>
  <c r="T180" i="12"/>
  <c r="O19" i="12"/>
  <c r="N20" i="12"/>
  <c r="S99" i="12"/>
  <c r="AC21" i="12"/>
  <c r="AB22" i="12"/>
  <c r="S172" i="12"/>
  <c r="C21" i="12"/>
  <c r="U65" i="12"/>
  <c r="V19" i="12"/>
  <c r="U20" i="12"/>
  <c r="S132" i="12"/>
  <c r="J21" i="12"/>
  <c r="U102" i="12"/>
  <c r="U107" i="12" s="1"/>
  <c r="H19" i="12"/>
  <c r="G20" i="12"/>
  <c r="S62" i="12"/>
  <c r="T109" i="12"/>
  <c r="O46" i="12"/>
  <c r="Q21" i="12"/>
  <c r="U136" i="12"/>
  <c r="H46" i="12"/>
  <c r="T72" i="12"/>
  <c r="AL20" i="12"/>
  <c r="AK21" i="12"/>
  <c r="AL21" i="12" l="1"/>
  <c r="AK22" i="12"/>
  <c r="Q22" i="12"/>
  <c r="Q23" i="12" s="1"/>
  <c r="Q24" i="12" s="1"/>
  <c r="U137" i="12"/>
  <c r="V20" i="12"/>
  <c r="U21" i="12"/>
  <c r="S133" i="12"/>
  <c r="O20" i="12"/>
  <c r="N21" i="12"/>
  <c r="S100" i="12"/>
  <c r="J22" i="12"/>
  <c r="U103" i="12"/>
  <c r="U108" i="12" s="1"/>
  <c r="H20" i="12"/>
  <c r="G21" i="12"/>
  <c r="S63" i="12"/>
  <c r="C22" i="12"/>
  <c r="U66" i="12"/>
  <c r="AC22" i="12"/>
  <c r="AB23" i="12"/>
  <c r="S173" i="12"/>
  <c r="AL22" i="12" l="1"/>
  <c r="AK23" i="12"/>
  <c r="O21" i="12"/>
  <c r="N22" i="12"/>
  <c r="S101" i="12"/>
  <c r="C23" i="12"/>
  <c r="U67" i="12"/>
  <c r="H21" i="12"/>
  <c r="G22" i="12"/>
  <c r="S64" i="12"/>
  <c r="V21" i="12"/>
  <c r="U22" i="12"/>
  <c r="S134" i="12"/>
  <c r="AC23" i="12"/>
  <c r="AB24" i="12"/>
  <c r="S174" i="12"/>
  <c r="J23" i="12"/>
  <c r="J24" i="12" s="1"/>
  <c r="U104" i="12"/>
  <c r="U109" i="12" s="1"/>
  <c r="V22" i="12" l="1"/>
  <c r="U23" i="12"/>
  <c r="S135" i="12"/>
  <c r="O22" i="12"/>
  <c r="N23" i="12"/>
  <c r="S102" i="12"/>
  <c r="C24" i="12"/>
  <c r="U69" i="12" s="1"/>
  <c r="U70" i="12" s="1"/>
  <c r="U71" i="12" s="1"/>
  <c r="U72" i="12" s="1"/>
  <c r="U68" i="12"/>
  <c r="AL23" i="12"/>
  <c r="AK24" i="12"/>
  <c r="H22" i="12"/>
  <c r="G23" i="12"/>
  <c r="S65" i="12"/>
  <c r="AC24" i="12"/>
  <c r="S175" i="12"/>
  <c r="T175" i="12" s="1"/>
  <c r="H23" i="12" l="1"/>
  <c r="G24" i="12"/>
  <c r="S66" i="12"/>
  <c r="AL24" i="12"/>
  <c r="AK25" i="12"/>
  <c r="V23" i="12"/>
  <c r="U24" i="12"/>
  <c r="S136" i="12"/>
  <c r="O23" i="12"/>
  <c r="N24" i="12"/>
  <c r="S103" i="12"/>
  <c r="AL25" i="12" l="1"/>
  <c r="AK26" i="12"/>
  <c r="V24" i="12"/>
  <c r="S137" i="12"/>
  <c r="T137" i="12" s="1"/>
  <c r="O24" i="12"/>
  <c r="S104" i="12"/>
  <c r="T104" i="12" s="1"/>
  <c r="H24" i="12"/>
  <c r="S67" i="12"/>
  <c r="AL26" i="12" l="1"/>
  <c r="AK27" i="12"/>
  <c r="AL27" i="12" l="1"/>
  <c r="AK28" i="12"/>
  <c r="AL28" i="12" l="1"/>
  <c r="AK29" i="12"/>
  <c r="AL29" i="12" s="1"/>
</calcChain>
</file>

<file path=xl/sharedStrings.xml><?xml version="1.0" encoding="utf-8"?>
<sst xmlns="http://schemas.openxmlformats.org/spreadsheetml/2006/main" count="677" uniqueCount="186">
  <si>
    <t>All</t>
  </si>
  <si>
    <t>F&amp;S</t>
  </si>
  <si>
    <t>M&amp;A roads</t>
  </si>
  <si>
    <t>All Roads</t>
  </si>
  <si>
    <t>Casualties</t>
  </si>
  <si>
    <t>Traffic</t>
  </si>
  <si>
    <t>Accidents</t>
  </si>
  <si>
    <t>kilometres</t>
  </si>
  <si>
    <t>vehicle</t>
  </si>
  <si>
    <t>million</t>
  </si>
  <si>
    <t>Numbers</t>
  </si>
  <si>
    <t xml:space="preserve">Accidents </t>
  </si>
  <si>
    <t>Figure 1     Reported accidents by severity, 1966 to 2013</t>
  </si>
  <si>
    <t>IF HIGH</t>
  </si>
  <si>
    <t>IF LOW</t>
  </si>
  <si>
    <t>Fatal accidents</t>
  </si>
  <si>
    <t>Upper</t>
  </si>
  <si>
    <t>Lower</t>
  </si>
  <si>
    <t>..</t>
  </si>
  <si>
    <t>Deaths</t>
  </si>
  <si>
    <t>numbers</t>
  </si>
  <si>
    <t>deaths</t>
  </si>
  <si>
    <t>within +/- 2 * SD</t>
  </si>
  <si>
    <t>deviation</t>
  </si>
  <si>
    <t>of five years</t>
  </si>
  <si>
    <t>fatal accs</t>
  </si>
  <si>
    <t>(square root)</t>
  </si>
  <si>
    <t>average</t>
  </si>
  <si>
    <t>Severities</t>
  </si>
  <si>
    <t>Serious</t>
  </si>
  <si>
    <t>injury</t>
  </si>
  <si>
    <t>Killed</t>
  </si>
  <si>
    <t>Slight</t>
  </si>
  <si>
    <t>Fatal</t>
  </si>
  <si>
    <t>Year</t>
  </si>
  <si>
    <t>Actual</t>
  </si>
  <si>
    <t>"95%" limits</t>
  </si>
  <si>
    <t>standard</t>
  </si>
  <si>
    <t>moving</t>
  </si>
  <si>
    <t>Killed &amp;</t>
  </si>
  <si>
    <t>Fatal &amp;</t>
  </si>
  <si>
    <t>5-year</t>
  </si>
  <si>
    <t>Numbers killed</t>
  </si>
  <si>
    <t>Accidents and Casualties by severity</t>
  </si>
  <si>
    <t>Figures from "RAS 2002", updated to take account of later years</t>
  </si>
  <si>
    <t>Table 2</t>
  </si>
  <si>
    <t>Figure 3</t>
  </si>
  <si>
    <t>Figure 2</t>
  </si>
  <si>
    <t>upper</t>
  </si>
  <si>
    <t>lower</t>
  </si>
  <si>
    <t>KSI SD</t>
  </si>
  <si>
    <t>d SD</t>
  </si>
  <si>
    <t>ALL Acc SD</t>
  </si>
  <si>
    <t>var d</t>
  </si>
  <si>
    <t>d2/P term</t>
  </si>
  <si>
    <t>Sum sq</t>
  </si>
  <si>
    <t>All Accidents</t>
  </si>
  <si>
    <t>TOTAL</t>
  </si>
  <si>
    <t>KSI</t>
  </si>
  <si>
    <t>Number of accidents, by number of killed and serious casualties</t>
  </si>
  <si>
    <t>"KSI" figures from Table 2 of "RAS 08"</t>
  </si>
  <si>
    <t>child KSI</t>
  </si>
  <si>
    <t>Child</t>
  </si>
  <si>
    <t>1981 onwards</t>
  </si>
  <si>
    <t>"Child KSI" figures from extra tables on Web site</t>
  </si>
  <si>
    <t>"KSI" figures from Table 2 of "RAS 10"</t>
  </si>
  <si>
    <t>Figure 5</t>
  </si>
  <si>
    <t>Figure 4</t>
  </si>
  <si>
    <t>Slightly injured casualties</t>
  </si>
  <si>
    <t>All casualties</t>
  </si>
  <si>
    <t>Seriously injured casualties</t>
  </si>
  <si>
    <t>Killed &amp; Seriously injured</t>
  </si>
  <si>
    <t>Fatally injured casualties</t>
  </si>
  <si>
    <t>to print this chart click on its border then press print preview</t>
  </si>
  <si>
    <t>2009-13</t>
  </si>
  <si>
    <t>2008-12</t>
  </si>
  <si>
    <t>2007-11</t>
  </si>
  <si>
    <t>2006-10</t>
  </si>
  <si>
    <t>2005-09</t>
  </si>
  <si>
    <t>2004-08</t>
  </si>
  <si>
    <t>2003-07</t>
  </si>
  <si>
    <t>2002-06</t>
  </si>
  <si>
    <t>2001-05</t>
  </si>
  <si>
    <t>2000-04</t>
  </si>
  <si>
    <t>1999-03</t>
  </si>
  <si>
    <t>1998-02</t>
  </si>
  <si>
    <t>1997-01</t>
  </si>
  <si>
    <t>1996-00</t>
  </si>
  <si>
    <t>1995-99</t>
  </si>
  <si>
    <t>1994-98</t>
  </si>
  <si>
    <t>1993-97</t>
  </si>
  <si>
    <t>1992-96</t>
  </si>
  <si>
    <t>1991-95</t>
  </si>
  <si>
    <t>1990-94</t>
  </si>
  <si>
    <t>1989-93</t>
  </si>
  <si>
    <t>1988-92</t>
  </si>
  <si>
    <t>1987-91</t>
  </si>
  <si>
    <t>1986-90</t>
  </si>
  <si>
    <t>1985-89</t>
  </si>
  <si>
    <t>1984-88</t>
  </si>
  <si>
    <t>1983-87</t>
  </si>
  <si>
    <t>1982-86</t>
  </si>
  <si>
    <t>1981-85</t>
  </si>
  <si>
    <t>1980-84</t>
  </si>
  <si>
    <t>1979-83</t>
  </si>
  <si>
    <t>1978-82</t>
  </si>
  <si>
    <t>1977-81</t>
  </si>
  <si>
    <t>1976-80</t>
  </si>
  <si>
    <t>1975-79</t>
  </si>
  <si>
    <t>1974-78</t>
  </si>
  <si>
    <t>1973-77</t>
  </si>
  <si>
    <t>1972-76</t>
  </si>
  <si>
    <t>1971-75</t>
  </si>
  <si>
    <t>1970-74</t>
  </si>
  <si>
    <t>1969-73</t>
  </si>
  <si>
    <t>1968-72</t>
  </si>
  <si>
    <t>1967-71</t>
  </si>
  <si>
    <t>1966-70</t>
  </si>
  <si>
    <t>1965-69</t>
  </si>
  <si>
    <t>1964-68</t>
  </si>
  <si>
    <t>1963-67</t>
  </si>
  <si>
    <t>1962-66</t>
  </si>
  <si>
    <t>1961-65</t>
  </si>
  <si>
    <t>1960-64</t>
  </si>
  <si>
    <t>1959-63</t>
  </si>
  <si>
    <t>1958-62</t>
  </si>
  <si>
    <t>1957-61</t>
  </si>
  <si>
    <t>1956-60</t>
  </si>
  <si>
    <t>1955-59</t>
  </si>
  <si>
    <t>1954-58</t>
  </si>
  <si>
    <t>1953-57</t>
  </si>
  <si>
    <t>1952-56</t>
  </si>
  <si>
    <t>1951-55</t>
  </si>
  <si>
    <t>1950-54</t>
  </si>
  <si>
    <t>1949-53</t>
  </si>
  <si>
    <t>1948-52</t>
  </si>
  <si>
    <t>1947-51</t>
  </si>
  <si>
    <t>3 Year</t>
  </si>
  <si>
    <t>Years: 1938 to 2001</t>
  </si>
  <si>
    <t>Casualties by severity (moving five year average)</t>
  </si>
  <si>
    <t>Summary Table 2</t>
  </si>
  <si>
    <t xml:space="preserve">All </t>
  </si>
  <si>
    <t>Fatal &amp; Serious</t>
  </si>
  <si>
    <t>3 year average</t>
  </si>
  <si>
    <t>children killed</t>
  </si>
  <si>
    <t>Figure 8  Progress towards the 2020 casualty reduction targets</t>
  </si>
  <si>
    <t>I.e. annual percentage fall required</t>
  </si>
  <si>
    <t>annual multiplier = ( target value ) ** required power</t>
  </si>
  <si>
    <t>req'd power ( = 1 / number of years )</t>
  </si>
  <si>
    <t>number of years to reach target</t>
  </si>
  <si>
    <t>% fall</t>
  </si>
  <si>
    <t>each year</t>
  </si>
  <si>
    <t>year</t>
  </si>
  <si>
    <t>from 1 to</t>
  </si>
  <si>
    <t>TARGET</t>
  </si>
  <si>
    <t>base line</t>
  </si>
  <si>
    <t>constant</t>
  </si>
  <si>
    <t>each</t>
  </si>
  <si>
    <t>to fall</t>
  </si>
  <si>
    <t>and</t>
  </si>
  <si>
    <t>serious</t>
  </si>
  <si>
    <t>killed</t>
  </si>
  <si>
    <t>check</t>
  </si>
  <si>
    <t>casualty</t>
  </si>
  <si>
    <t>therefore</t>
  </si>
  <si>
    <t>equivalent</t>
  </si>
  <si>
    <t>START</t>
  </si>
  <si>
    <t>child</t>
  </si>
  <si>
    <t>So: 2020 figure as proportion of baseline:</t>
  </si>
  <si>
    <t>Target fall by 2020 =</t>
  </si>
  <si>
    <t>Child Serious</t>
  </si>
  <si>
    <t>Child Killed</t>
  </si>
  <si>
    <t>Seriously Injured - all ages</t>
  </si>
  <si>
    <t>Killed - all ages</t>
  </si>
  <si>
    <t>04-08 ave</t>
  </si>
  <si>
    <t>rate</t>
  </si>
  <si>
    <t>So: 2010 figure as proportion of baseline:</t>
  </si>
  <si>
    <t>Target fall by 2015 =</t>
  </si>
  <si>
    <t>Slight casualty rate</t>
  </si>
  <si>
    <t>Killed - ALL AGES</t>
  </si>
  <si>
    <t>g:\…\exeldata\ras\y00\rastarg.xls</t>
  </si>
  <si>
    <t>NRS road deaths</t>
  </si>
  <si>
    <t>Police "Stats 19" Killed</t>
  </si>
  <si>
    <t>*****     THE UNDERLYING NUMBERS (BELOW) ARE LINKED TO "OVERALL FIGURES"</t>
  </si>
  <si>
    <t>Hospital Admissions</t>
  </si>
  <si>
    <t>Killed and Serious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</si>
</sst>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General_)"/>
    <numFmt numFmtId="165" formatCode="0.0"/>
    <numFmt numFmtId="166" formatCode="_-* #,##0_-;\-* #,##0_-;_-* &quot;-&quot;??_-;_-@_-"/>
    <numFmt numFmtId="167" formatCode="#,##0.0"/>
    <numFmt numFmtId="168" formatCode="0.0000%"/>
    <numFmt numFmtId="169" formatCode="0.00000"/>
    <numFmt numFmtId="170" formatCode="0.000%"/>
    <numFmt numFmtId="171" formatCode="0.0000"/>
    <numFmt numFmtId="172" formatCode="0.000000"/>
    <numFmt numFmtId="173" formatCode="0.000"/>
  </numFmts>
  <fonts count="36">
    <font>
      <sz val="10"/>
      <name val="Arial"/>
    </font>
    <font>
      <sz val="10"/>
      <color theme="1"/>
      <name val="Arial"/>
      <family val="2"/>
    </font>
    <font>
      <sz val="10"/>
      <name val="Arial"/>
    </font>
    <font>
      <sz val="10"/>
      <name val="Times New Roman"/>
      <family val="1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sz val="12"/>
      <name val="Arial MT"/>
    </font>
    <font>
      <sz val="8"/>
      <name val="Arial"/>
      <family val="2"/>
    </font>
    <font>
      <sz val="12"/>
      <name val="Arial"/>
      <family val="2"/>
    </font>
    <font>
      <sz val="14"/>
      <name val="Times New Roman"/>
      <family val="1"/>
    </font>
    <font>
      <sz val="10"/>
      <color indexed="10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2"/>
      <color indexed="48"/>
      <name val="Times New Roman"/>
      <family val="1"/>
    </font>
    <font>
      <sz val="12"/>
      <color indexed="48"/>
      <name val="Arial"/>
      <family val="2"/>
    </font>
    <font>
      <sz val="10"/>
      <color indexed="4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top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9" fillId="0" borderId="0">
      <alignment vertical="top"/>
    </xf>
    <xf numFmtId="0" fontId="2" fillId="0" borderId="0"/>
    <xf numFmtId="0" fontId="1" fillId="2" borderId="1" applyNumberFormat="0" applyFont="0" applyAlignment="0" applyProtection="0"/>
  </cellStyleXfs>
  <cellXfs count="204">
    <xf numFmtId="0" fontId="0" fillId="0" borderId="0" xfId="0">
      <alignment vertical="top"/>
    </xf>
    <xf numFmtId="0" fontId="3" fillId="0" borderId="0" xfId="0" applyFont="1" applyAlignment="1"/>
    <xf numFmtId="3" fontId="4" fillId="0" borderId="0" xfId="0" applyNumberFormat="1" applyFont="1" applyAlignment="1"/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 applyFill="1" applyBorder="1" applyAlignment="1"/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Alignment="1"/>
    <xf numFmtId="3" fontId="3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/>
    <xf numFmtId="0" fontId="0" fillId="0" borderId="0" xfId="0" applyAlignment="1"/>
    <xf numFmtId="0" fontId="13" fillId="0" borderId="0" xfId="0" applyFont="1" applyAlignment="1"/>
    <xf numFmtId="0" fontId="14" fillId="0" borderId="0" xfId="0" applyFont="1" applyAlignment="1"/>
    <xf numFmtId="0" fontId="9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9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Fill="1" applyAlignment="1"/>
    <xf numFmtId="1" fontId="9" fillId="0" borderId="0" xfId="0" applyNumberFormat="1" applyFont="1" applyAlignment="1"/>
    <xf numFmtId="1" fontId="9" fillId="0" borderId="0" xfId="0" applyNumberFormat="1" applyFont="1" applyFill="1" applyAlignment="1"/>
    <xf numFmtId="165" fontId="9" fillId="0" borderId="0" xfId="0" applyNumberFormat="1" applyFont="1" applyFill="1" applyAlignment="1"/>
    <xf numFmtId="0" fontId="17" fillId="0" borderId="0" xfId="0" applyFont="1" applyBorder="1" applyAlignment="1"/>
    <xf numFmtId="3" fontId="12" fillId="0" borderId="0" xfId="0" applyNumberFormat="1" applyFont="1" applyBorder="1" applyAlignment="1"/>
    <xf numFmtId="3" fontId="18" fillId="0" borderId="0" xfId="0" applyNumberFormat="1" applyFont="1" applyBorder="1" applyAlignment="1"/>
    <xf numFmtId="0" fontId="19" fillId="0" borderId="0" xfId="0" applyFont="1" applyBorder="1" applyAlignment="1"/>
    <xf numFmtId="0" fontId="20" fillId="0" borderId="0" xfId="0" applyFont="1" applyBorder="1" applyAlignment="1"/>
    <xf numFmtId="0" fontId="12" fillId="0" borderId="0" xfId="0" applyFont="1" applyBorder="1" applyAlignment="1">
      <alignment horizontal="left"/>
    </xf>
    <xf numFmtId="165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20" fillId="0" borderId="0" xfId="0" applyFont="1" applyFill="1" applyBorder="1" applyAlignment="1"/>
    <xf numFmtId="3" fontId="12" fillId="0" borderId="0" xfId="0" applyNumberFormat="1" applyFont="1" applyFill="1" applyBorder="1" applyAlignment="1"/>
    <xf numFmtId="3" fontId="18" fillId="0" borderId="0" xfId="0" applyNumberFormat="1" applyFont="1" applyFill="1" applyBorder="1" applyAlignment="1"/>
    <xf numFmtId="3" fontId="19" fillId="0" borderId="0" xfId="0" applyNumberFormat="1" applyFont="1" applyBorder="1" applyAlignment="1"/>
    <xf numFmtId="0" fontId="20" fillId="0" borderId="0" xfId="0" applyFont="1" applyBorder="1" applyAlignment="1">
      <alignment horizontal="left"/>
    </xf>
    <xf numFmtId="0" fontId="9" fillId="0" borderId="0" xfId="0" applyFont="1" applyBorder="1" applyAlignment="1"/>
    <xf numFmtId="3" fontId="12" fillId="0" borderId="0" xfId="0" applyNumberFormat="1" applyFont="1" applyAlignment="1"/>
    <xf numFmtId="0" fontId="12" fillId="0" borderId="0" xfId="0" applyFont="1" applyBorder="1" applyAlignment="1"/>
    <xf numFmtId="3" fontId="18" fillId="0" borderId="0" xfId="0" applyNumberFormat="1" applyFont="1" applyAlignment="1"/>
    <xf numFmtId="3" fontId="17" fillId="0" borderId="0" xfId="0" applyNumberFormat="1" applyFont="1" applyAlignment="1"/>
    <xf numFmtId="3" fontId="20" fillId="0" borderId="0" xfId="0" applyNumberFormat="1" applyFont="1" applyAlignment="1"/>
    <xf numFmtId="3" fontId="19" fillId="0" borderId="0" xfId="0" applyNumberFormat="1" applyFont="1" applyAlignment="1"/>
    <xf numFmtId="0" fontId="20" fillId="0" borderId="0" xfId="0" applyFont="1" applyAlignment="1"/>
    <xf numFmtId="0" fontId="20" fillId="0" borderId="0" xfId="0" applyFont="1" applyAlignment="1">
      <alignment horizontal="left"/>
    </xf>
    <xf numFmtId="3" fontId="9" fillId="0" borderId="0" xfId="0" applyNumberFormat="1" applyFont="1" applyAlignment="1"/>
    <xf numFmtId="3" fontId="12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21" fillId="0" borderId="0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2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12" fillId="0" borderId="3" xfId="0" applyFont="1" applyBorder="1" applyAlignment="1"/>
    <xf numFmtId="0" fontId="20" fillId="0" borderId="3" xfId="0" applyFont="1" applyBorder="1" applyAlignment="1"/>
    <xf numFmtId="0" fontId="22" fillId="0" borderId="0" xfId="0" applyFont="1" applyAlignment="1"/>
    <xf numFmtId="0" fontId="9" fillId="0" borderId="2" xfId="0" applyFont="1" applyBorder="1" applyAlignment="1"/>
    <xf numFmtId="0" fontId="23" fillId="0" borderId="2" xfId="0" applyFont="1" applyBorder="1" applyAlignment="1"/>
    <xf numFmtId="0" fontId="23" fillId="0" borderId="0" xfId="0" applyFont="1" applyAlignment="1">
      <alignment horizontal="right"/>
    </xf>
    <xf numFmtId="0" fontId="23" fillId="0" borderId="0" xfId="0" applyFont="1" applyAlignment="1"/>
    <xf numFmtId="0" fontId="24" fillId="0" borderId="0" xfId="0" applyFont="1" applyAlignment="1">
      <alignment horizontal="right"/>
    </xf>
    <xf numFmtId="0" fontId="9" fillId="0" borderId="0" xfId="0" applyFont="1" applyAlignment="1">
      <alignment horizontal="left" wrapText="1"/>
    </xf>
    <xf numFmtId="3" fontId="9" fillId="0" borderId="0" xfId="0" applyNumberFormat="1" applyFont="1" applyFill="1" applyAlignment="1"/>
    <xf numFmtId="4" fontId="9" fillId="0" borderId="0" xfId="0" applyNumberFormat="1" applyFont="1" applyAlignment="1"/>
    <xf numFmtId="3" fontId="12" fillId="0" borderId="0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3" fontId="9" fillId="3" borderId="0" xfId="0" applyNumberFormat="1" applyFont="1" applyFill="1" applyAlignment="1"/>
    <xf numFmtId="3" fontId="12" fillId="0" borderId="0" xfId="0" applyNumberFormat="1" applyFont="1" applyAlignment="1">
      <alignment horizontal="center"/>
    </xf>
    <xf numFmtId="3" fontId="9" fillId="4" borderId="0" xfId="0" applyNumberFormat="1" applyFont="1" applyFill="1" applyAlignment="1"/>
    <xf numFmtId="1" fontId="9" fillId="5" borderId="0" xfId="0" applyNumberFormat="1" applyFont="1" applyFill="1" applyAlignment="1"/>
    <xf numFmtId="3" fontId="9" fillId="5" borderId="0" xfId="0" applyNumberFormat="1" applyFont="1" applyFill="1" applyAlignment="1"/>
    <xf numFmtId="3" fontId="20" fillId="0" borderId="0" xfId="0" applyNumberFormat="1" applyFont="1" applyAlignment="1">
      <alignment horizontal="center"/>
    </xf>
    <xf numFmtId="3" fontId="9" fillId="6" borderId="0" xfId="0" applyNumberFormat="1" applyFont="1" applyFill="1" applyAlignment="1"/>
    <xf numFmtId="1" fontId="9" fillId="6" borderId="0" xfId="0" applyNumberFormat="1" applyFont="1" applyFill="1" applyAlignment="1"/>
    <xf numFmtId="1" fontId="9" fillId="4" borderId="0" xfId="0" applyNumberFormat="1" applyFont="1" applyFill="1" applyAlignment="1"/>
    <xf numFmtId="1" fontId="9" fillId="3" borderId="0" xfId="0" applyNumberFormat="1" applyFont="1" applyFill="1" applyAlignment="1"/>
    <xf numFmtId="0" fontId="23" fillId="0" borderId="0" xfId="0" applyFont="1" applyAlignment="1">
      <alignment horizontal="center"/>
    </xf>
    <xf numFmtId="0" fontId="25" fillId="0" borderId="0" xfId="0" applyFont="1" applyAlignment="1"/>
    <xf numFmtId="3" fontId="25" fillId="0" borderId="0" xfId="0" applyNumberFormat="1" applyFont="1" applyAlignment="1"/>
    <xf numFmtId="166" fontId="9" fillId="0" borderId="0" xfId="1" applyNumberFormat="1" applyFont="1"/>
    <xf numFmtId="0" fontId="16" fillId="0" borderId="0" xfId="0" applyFont="1" applyAlignment="1">
      <alignment horizontal="left"/>
    </xf>
    <xf numFmtId="37" fontId="25" fillId="0" borderId="0" xfId="0" applyNumberFormat="1" applyFont="1" applyAlignment="1"/>
    <xf numFmtId="37" fontId="0" fillId="0" borderId="0" xfId="0" applyNumberFormat="1" applyAlignment="1"/>
    <xf numFmtId="0" fontId="9" fillId="0" borderId="0" xfId="0" applyFont="1" applyAlignment="1">
      <alignment horizontal="right"/>
    </xf>
    <xf numFmtId="37" fontId="9" fillId="0" borderId="0" xfId="0" applyNumberFormat="1" applyFont="1" applyAlignment="1"/>
    <xf numFmtId="3" fontId="0" fillId="0" borderId="0" xfId="0" applyNumberFormat="1" applyAlignment="1"/>
    <xf numFmtId="0" fontId="17" fillId="0" borderId="0" xfId="0" applyFont="1" applyAlignment="1">
      <alignment horizontal="right"/>
    </xf>
    <xf numFmtId="0" fontId="0" fillId="0" borderId="0" xfId="0" applyAlignment="1">
      <alignment wrapText="1"/>
    </xf>
    <xf numFmtId="0" fontId="26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3" fontId="27" fillId="0" borderId="0" xfId="0" applyNumberFormat="1" applyFont="1" applyBorder="1" applyAlignment="1"/>
    <xf numFmtId="0" fontId="27" fillId="0" borderId="0" xfId="0" applyFont="1" applyBorder="1" applyAlignment="1"/>
    <xf numFmtId="0" fontId="28" fillId="0" borderId="0" xfId="0" applyFont="1" applyBorder="1" applyAlignment="1">
      <alignment horizontal="right"/>
    </xf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3" fontId="27" fillId="0" borderId="0" xfId="0" applyNumberFormat="1" applyFont="1" applyAlignment="1"/>
    <xf numFmtId="3" fontId="28" fillId="0" borderId="0" xfId="0" applyNumberFormat="1" applyFont="1" applyBorder="1" applyAlignment="1"/>
    <xf numFmtId="0" fontId="28" fillId="0" borderId="0" xfId="0" applyFont="1" applyBorder="1" applyAlignment="1"/>
    <xf numFmtId="3" fontId="28" fillId="0" borderId="0" xfId="0" applyNumberFormat="1" applyFont="1" applyAlignment="1"/>
    <xf numFmtId="0" fontId="28" fillId="0" borderId="0" xfId="0" applyFont="1" applyAlignment="1"/>
    <xf numFmtId="0" fontId="28" fillId="0" borderId="0" xfId="0" applyFont="1" applyAlignment="1">
      <alignment horizontal="right"/>
    </xf>
    <xf numFmtId="3" fontId="29" fillId="0" borderId="0" xfId="0" applyNumberFormat="1" applyFont="1" applyAlignment="1"/>
    <xf numFmtId="3" fontId="30" fillId="0" borderId="0" xfId="0" applyNumberFormat="1" applyFont="1" applyAlignment="1"/>
    <xf numFmtId="0" fontId="30" fillId="0" borderId="0" xfId="0" applyFont="1" applyAlignme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4" fillId="0" borderId="0" xfId="0" quotePrefix="1" applyFont="1" applyAlignment="1"/>
    <xf numFmtId="3" fontId="27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0" fontId="4" fillId="0" borderId="0" xfId="0" applyFont="1" applyAlignment="1"/>
    <xf numFmtId="0" fontId="31" fillId="0" borderId="0" xfId="0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30" fillId="0" borderId="0" xfId="0" applyFont="1" applyBorder="1" applyAlignment="1">
      <alignment horizontal="left"/>
    </xf>
    <xf numFmtId="0" fontId="30" fillId="6" borderId="2" xfId="0" applyFont="1" applyFill="1" applyBorder="1" applyAlignment="1">
      <alignment horizontal="center"/>
    </xf>
    <xf numFmtId="0" fontId="30" fillId="6" borderId="2" xfId="0" applyFont="1" applyFill="1" applyBorder="1" applyAlignment="1">
      <alignment horizontal="right"/>
    </xf>
    <xf numFmtId="0" fontId="30" fillId="0" borderId="2" xfId="0" applyFont="1" applyBorder="1" applyAlignment="1">
      <alignment horizontal="center"/>
    </xf>
    <xf numFmtId="0" fontId="30" fillId="0" borderId="2" xfId="0" applyFont="1" applyBorder="1" applyAlignment="1">
      <alignment horizontal="right"/>
    </xf>
    <xf numFmtId="0" fontId="30" fillId="0" borderId="2" xfId="0" applyFont="1" applyBorder="1" applyAlignment="1">
      <alignment horizontal="left"/>
    </xf>
    <xf numFmtId="0" fontId="30" fillId="6" borderId="0" xfId="0" applyFont="1" applyFill="1" applyAlignment="1">
      <alignment horizontal="center"/>
    </xf>
    <xf numFmtId="0" fontId="28" fillId="6" borderId="0" xfId="0" applyFont="1" applyFill="1" applyAlignment="1"/>
    <xf numFmtId="0" fontId="30" fillId="6" borderId="0" xfId="0" applyFont="1" applyFill="1" applyAlignment="1"/>
    <xf numFmtId="0" fontId="30" fillId="0" borderId="0" xfId="0" applyFont="1" applyAlignment="1">
      <alignment horizontal="center"/>
    </xf>
    <xf numFmtId="0" fontId="28" fillId="6" borderId="3" xfId="0" applyFont="1" applyFill="1" applyBorder="1" applyAlignment="1"/>
    <xf numFmtId="0" fontId="30" fillId="6" borderId="3" xfId="0" applyFont="1" applyFill="1" applyBorder="1" applyAlignment="1"/>
    <xf numFmtId="0" fontId="28" fillId="0" borderId="3" xfId="0" applyFont="1" applyBorder="1" applyAlignment="1"/>
    <xf numFmtId="0" fontId="30" fillId="0" borderId="3" xfId="0" applyFont="1" applyBorder="1" applyAlignment="1"/>
    <xf numFmtId="0" fontId="3" fillId="0" borderId="2" xfId="0" applyFont="1" applyBorder="1" applyAlignment="1"/>
    <xf numFmtId="0" fontId="32" fillId="0" borderId="2" xfId="0" applyFont="1" applyBorder="1" applyAlignment="1">
      <alignment horizontal="right"/>
    </xf>
    <xf numFmtId="0" fontId="32" fillId="0" borderId="2" xfId="0" applyFont="1" applyBorder="1" applyAlignment="1"/>
    <xf numFmtId="0" fontId="32" fillId="0" borderId="0" xfId="0" applyFont="1" applyAlignment="1">
      <alignment horizontal="right"/>
    </xf>
    <xf numFmtId="0" fontId="32" fillId="0" borderId="0" xfId="0" applyFont="1" applyAlignment="1"/>
    <xf numFmtId="0" fontId="2" fillId="0" borderId="0" xfId="9"/>
    <xf numFmtId="167" fontId="25" fillId="0" borderId="0" xfId="9" applyNumberFormat="1" applyFont="1"/>
    <xf numFmtId="3" fontId="25" fillId="0" borderId="0" xfId="9" applyNumberFormat="1" applyFont="1"/>
    <xf numFmtId="0" fontId="25" fillId="0" borderId="0" xfId="9" applyFont="1"/>
    <xf numFmtId="167" fontId="2" fillId="0" borderId="0" xfId="9" applyNumberFormat="1"/>
    <xf numFmtId="0" fontId="25" fillId="0" borderId="0" xfId="9" applyFont="1" applyFill="1" applyBorder="1"/>
    <xf numFmtId="3" fontId="25" fillId="0" borderId="0" xfId="9" applyNumberFormat="1" applyFont="1" applyBorder="1"/>
    <xf numFmtId="0" fontId="25" fillId="0" borderId="0" xfId="9" applyFont="1" applyBorder="1"/>
    <xf numFmtId="168" fontId="2" fillId="0" borderId="0" xfId="9" applyNumberFormat="1"/>
    <xf numFmtId="0" fontId="2" fillId="0" borderId="0" xfId="9" applyAlignment="1">
      <alignment horizontal="right"/>
    </xf>
    <xf numFmtId="168" fontId="2" fillId="0" borderId="0" xfId="2" applyNumberFormat="1"/>
    <xf numFmtId="0" fontId="24" fillId="0" borderId="0" xfId="9" applyFont="1"/>
    <xf numFmtId="10" fontId="25" fillId="0" borderId="0" xfId="9" applyNumberFormat="1" applyFont="1"/>
    <xf numFmtId="2" fontId="25" fillId="0" borderId="0" xfId="9" applyNumberFormat="1" applyFont="1"/>
    <xf numFmtId="169" fontId="25" fillId="0" borderId="0" xfId="9" applyNumberFormat="1" applyFont="1"/>
    <xf numFmtId="169" fontId="2" fillId="0" borderId="0" xfId="9" applyNumberFormat="1"/>
    <xf numFmtId="2" fontId="25" fillId="0" borderId="0" xfId="9" applyNumberFormat="1" applyFont="1" applyBorder="1"/>
    <xf numFmtId="2" fontId="2" fillId="0" borderId="0" xfId="9" applyNumberFormat="1" applyBorder="1"/>
    <xf numFmtId="170" fontId="25" fillId="0" borderId="0" xfId="9" applyNumberFormat="1" applyFont="1" applyBorder="1"/>
    <xf numFmtId="1" fontId="25" fillId="0" borderId="0" xfId="9" applyNumberFormat="1" applyFont="1" applyBorder="1"/>
    <xf numFmtId="169" fontId="25" fillId="0" borderId="0" xfId="9" applyNumberFormat="1" applyFont="1" applyBorder="1"/>
    <xf numFmtId="0" fontId="2" fillId="0" borderId="0" xfId="9" applyBorder="1"/>
    <xf numFmtId="167" fontId="25" fillId="0" borderId="0" xfId="9" applyNumberFormat="1" applyFont="1" applyBorder="1"/>
    <xf numFmtId="170" fontId="25" fillId="0" borderId="0" xfId="2" applyNumberFormat="1" applyFont="1" applyBorder="1"/>
    <xf numFmtId="3" fontId="2" fillId="0" borderId="0" xfId="9" applyNumberFormat="1" applyFont="1"/>
    <xf numFmtId="168" fontId="25" fillId="0" borderId="0" xfId="2" applyNumberFormat="1" applyFont="1"/>
    <xf numFmtId="0" fontId="17" fillId="0" borderId="0" xfId="9" applyFont="1"/>
    <xf numFmtId="170" fontId="2" fillId="0" borderId="0" xfId="9" applyNumberFormat="1"/>
    <xf numFmtId="170" fontId="25" fillId="0" borderId="0" xfId="2" applyNumberFormat="1" applyFont="1"/>
    <xf numFmtId="171" fontId="25" fillId="0" borderId="0" xfId="9" applyNumberFormat="1" applyFont="1"/>
    <xf numFmtId="3" fontId="2" fillId="0" borderId="0" xfId="9" applyNumberFormat="1"/>
    <xf numFmtId="0" fontId="2" fillId="0" borderId="0" xfId="9" applyFill="1"/>
    <xf numFmtId="3" fontId="2" fillId="0" borderId="0" xfId="9" applyNumberFormat="1" applyFill="1"/>
    <xf numFmtId="172" fontId="2" fillId="0" borderId="0" xfId="9" applyNumberFormat="1"/>
    <xf numFmtId="0" fontId="2" fillId="0" borderId="2" xfId="9" applyBorder="1" applyAlignment="1">
      <alignment horizontal="center"/>
    </xf>
    <xf numFmtId="0" fontId="2" fillId="0" borderId="2" xfId="9" applyBorder="1"/>
    <xf numFmtId="0" fontId="2" fillId="0" borderId="4" xfId="9" applyFill="1" applyBorder="1"/>
    <xf numFmtId="0" fontId="2" fillId="0" borderId="0" xfId="9" applyBorder="1" applyAlignment="1">
      <alignment horizontal="center"/>
    </xf>
    <xf numFmtId="0" fontId="2" fillId="0" borderId="5" xfId="9" applyFill="1" applyBorder="1" applyAlignment="1">
      <alignment horizontal="center"/>
    </xf>
    <xf numFmtId="0" fontId="2" fillId="0" borderId="0" xfId="9" applyAlignment="1">
      <alignment horizontal="center"/>
    </xf>
    <xf numFmtId="0" fontId="2" fillId="0" borderId="0" xfId="9" applyBorder="1" applyAlignment="1">
      <alignment horizontal="left"/>
    </xf>
    <xf numFmtId="0" fontId="2" fillId="0" borderId="5" xfId="9" applyBorder="1" applyAlignment="1">
      <alignment horizontal="center"/>
    </xf>
    <xf numFmtId="0" fontId="2" fillId="0" borderId="0" xfId="9" applyAlignment="1">
      <alignment horizontal="left"/>
    </xf>
    <xf numFmtId="0" fontId="2" fillId="0" borderId="5" xfId="9" applyBorder="1"/>
    <xf numFmtId="169" fontId="25" fillId="0" borderId="0" xfId="2" applyNumberFormat="1" applyFont="1"/>
    <xf numFmtId="9" fontId="2" fillId="0" borderId="0" xfId="2"/>
    <xf numFmtId="9" fontId="17" fillId="0" borderId="0" xfId="2" applyFont="1"/>
    <xf numFmtId="3" fontId="9" fillId="0" borderId="0" xfId="9" applyNumberFormat="1" applyFont="1"/>
    <xf numFmtId="169" fontId="25" fillId="0" borderId="0" xfId="9" applyNumberFormat="1" applyFont="1" applyFill="1"/>
    <xf numFmtId="173" fontId="2" fillId="0" borderId="0" xfId="9" applyNumberFormat="1"/>
    <xf numFmtId="0" fontId="2" fillId="7" borderId="0" xfId="9" applyFill="1"/>
    <xf numFmtId="0" fontId="0" fillId="0" borderId="4" xfId="9" applyFont="1" applyFill="1" applyBorder="1" applyAlignment="1"/>
    <xf numFmtId="0" fontId="0" fillId="0" borderId="5" xfId="9" applyFont="1" applyFill="1" applyBorder="1" applyAlignment="1"/>
    <xf numFmtId="0" fontId="2" fillId="0" borderId="5" xfId="9" applyBorder="1" applyAlignment="1">
      <alignment horizontal="left"/>
    </xf>
    <xf numFmtId="0" fontId="9" fillId="0" borderId="5" xfId="9" applyFont="1" applyBorder="1"/>
    <xf numFmtId="0" fontId="17" fillId="0" borderId="5" xfId="9" applyFont="1" applyBorder="1"/>
    <xf numFmtId="0" fontId="33" fillId="0" borderId="0" xfId="0" applyFont="1" applyBorder="1" applyAlignment="1">
      <alignment horizontal="center" wrapText="1"/>
    </xf>
    <xf numFmtId="3" fontId="34" fillId="0" borderId="0" xfId="0" applyNumberFormat="1" applyFont="1" applyAlignment="1"/>
    <xf numFmtId="3" fontId="35" fillId="0" borderId="0" xfId="0" applyNumberFormat="1" applyFont="1" applyAlignment="1"/>
    <xf numFmtId="0" fontId="12" fillId="0" borderId="0" xfId="0" applyFont="1" applyAlignment="1">
      <alignment wrapText="1"/>
    </xf>
    <xf numFmtId="3" fontId="33" fillId="0" borderId="0" xfId="0" applyNumberFormat="1" applyFont="1" applyAlignment="1"/>
  </cellXfs>
  <cellStyles count="11">
    <cellStyle name="Comma" xfId="1" builtinId="3"/>
    <cellStyle name="Followed Hyperlink 2" xfId="3"/>
    <cellStyle name="Followed Hyperlink 3" xfId="4"/>
    <cellStyle name="Hyperlink 2" xfId="5"/>
    <cellStyle name="Hyperlink 3" xfId="6"/>
    <cellStyle name="Normal" xfId="0" builtinId="0"/>
    <cellStyle name="Normal 2" xfId="7"/>
    <cellStyle name="Normal 3" xfId="8"/>
    <cellStyle name="Normal_Road casualty targets to 2020" xfId="9"/>
    <cellStyle name="Note 2" xf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2503113325031"/>
          <c:y val="1.937270245325403E-2"/>
          <c:w val="0.84396612923384562"/>
          <c:h val="0.84831806314448166"/>
        </c:manualLayout>
      </c:layout>
      <c:lineChart>
        <c:grouping val="standard"/>
        <c:varyColors val="0"/>
        <c:ser>
          <c:idx val="0"/>
          <c:order val="0"/>
          <c:tx>
            <c:v>Fatal &amp; Serious accidents</c:v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Figure1Data!$A$4:$A$51</c:f>
              <c:numCache>
                <c:formatCode>General</c:formatCode>
                <c:ptCount val="4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</c:numCache>
            </c:numRef>
          </c:cat>
          <c:val>
            <c:numRef>
              <c:f>Figure1Data!$B$4:$B$51</c:f>
              <c:numCache>
                <c:formatCode>#,##0</c:formatCode>
                <c:ptCount val="48"/>
                <c:pt idx="4">
                  <c:v>8618</c:v>
                </c:pt>
                <c:pt idx="5">
                  <c:v>8652</c:v>
                </c:pt>
                <c:pt idx="6">
                  <c:v>8735</c:v>
                </c:pt>
                <c:pt idx="7">
                  <c:v>8839</c:v>
                </c:pt>
                <c:pt idx="8">
                  <c:v>8311</c:v>
                </c:pt>
                <c:pt idx="9">
                  <c:v>7611</c:v>
                </c:pt>
                <c:pt idx="10">
                  <c:v>7610</c:v>
                </c:pt>
                <c:pt idx="11">
                  <c:v>7790</c:v>
                </c:pt>
                <c:pt idx="12">
                  <c:v>8181</c:v>
                </c:pt>
                <c:pt idx="13">
                  <c:v>8264</c:v>
                </c:pt>
                <c:pt idx="14">
                  <c:v>7862</c:v>
                </c:pt>
                <c:pt idx="15">
                  <c:v>7875</c:v>
                </c:pt>
                <c:pt idx="16">
                  <c:v>8061</c:v>
                </c:pt>
                <c:pt idx="17">
                  <c:v>6997</c:v>
                </c:pt>
                <c:pt idx="18">
                  <c:v>7084</c:v>
                </c:pt>
                <c:pt idx="19">
                  <c:v>7057</c:v>
                </c:pt>
                <c:pt idx="20">
                  <c:v>6719</c:v>
                </c:pt>
                <c:pt idx="21">
                  <c:v>6085</c:v>
                </c:pt>
                <c:pt idx="22">
                  <c:v>6101</c:v>
                </c:pt>
                <c:pt idx="23">
                  <c:v>6310</c:v>
                </c:pt>
                <c:pt idx="24">
                  <c:v>5728</c:v>
                </c:pt>
                <c:pt idx="25">
                  <c:v>5167</c:v>
                </c:pt>
                <c:pt idx="26">
                  <c:v>4694</c:v>
                </c:pt>
                <c:pt idx="27">
                  <c:v>4010</c:v>
                </c:pt>
                <c:pt idx="28">
                  <c:v>4643</c:v>
                </c:pt>
                <c:pt idx="29">
                  <c:v>4432</c:v>
                </c:pt>
                <c:pt idx="30">
                  <c:v>3631</c:v>
                </c:pt>
                <c:pt idx="31">
                  <c:v>3652</c:v>
                </c:pt>
                <c:pt idx="32">
                  <c:v>3657</c:v>
                </c:pt>
                <c:pt idx="33">
                  <c:v>3494</c:v>
                </c:pt>
                <c:pt idx="34">
                  <c:v>3304</c:v>
                </c:pt>
                <c:pt idx="35">
                  <c:v>3149</c:v>
                </c:pt>
                <c:pt idx="36">
                  <c:v>2958</c:v>
                </c:pt>
                <c:pt idx="37">
                  <c:v>2796</c:v>
                </c:pt>
                <c:pt idx="38">
                  <c:v>2614</c:v>
                </c:pt>
                <c:pt idx="39">
                  <c:v>2516</c:v>
                </c:pt>
                <c:pt idx="40">
                  <c:v>2550</c:v>
                </c:pt>
                <c:pt idx="41">
                  <c:v>2304</c:v>
                </c:pt>
                <c:pt idx="42">
                  <c:v>2487</c:v>
                </c:pt>
                <c:pt idx="43">
                  <c:v>2194</c:v>
                </c:pt>
                <c:pt idx="44">
                  <c:v>1902</c:v>
                </c:pt>
                <c:pt idx="45">
                  <c:v>1851</c:v>
                </c:pt>
                <c:pt idx="46">
                  <c:v>1899</c:v>
                </c:pt>
                <c:pt idx="47">
                  <c:v>1589</c:v>
                </c:pt>
              </c:numCache>
            </c:numRef>
          </c:val>
          <c:smooth val="0"/>
        </c:ser>
        <c:ser>
          <c:idx val="1"/>
          <c:order val="1"/>
          <c:tx>
            <c:v>All injury accidents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Figure1Data!$A$4:$A$51</c:f>
              <c:numCache>
                <c:formatCode>General</c:formatCode>
                <c:ptCount val="4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</c:numCache>
            </c:numRef>
          </c:cat>
          <c:val>
            <c:numRef>
              <c:f>Figure1Data!$C$4:$C$51</c:f>
              <c:numCache>
                <c:formatCode>#,##0</c:formatCode>
                <c:ptCount val="48"/>
                <c:pt idx="0">
                  <c:v>23225</c:v>
                </c:pt>
                <c:pt idx="1">
                  <c:v>22838</c:v>
                </c:pt>
                <c:pt idx="2">
                  <c:v>22120</c:v>
                </c:pt>
                <c:pt idx="3">
                  <c:v>21863</c:v>
                </c:pt>
                <c:pt idx="4">
                  <c:v>22133</c:v>
                </c:pt>
                <c:pt idx="5">
                  <c:v>22332</c:v>
                </c:pt>
                <c:pt idx="6">
                  <c:v>22703</c:v>
                </c:pt>
                <c:pt idx="7">
                  <c:v>22580</c:v>
                </c:pt>
                <c:pt idx="8">
                  <c:v>20581</c:v>
                </c:pt>
                <c:pt idx="9">
                  <c:v>20652</c:v>
                </c:pt>
                <c:pt idx="10">
                  <c:v>21751</c:v>
                </c:pt>
                <c:pt idx="11">
                  <c:v>21678</c:v>
                </c:pt>
                <c:pt idx="12">
                  <c:v>22107</c:v>
                </c:pt>
                <c:pt idx="13">
                  <c:v>23064</c:v>
                </c:pt>
                <c:pt idx="14">
                  <c:v>21788</c:v>
                </c:pt>
                <c:pt idx="15">
                  <c:v>21485</c:v>
                </c:pt>
                <c:pt idx="16">
                  <c:v>20850</c:v>
                </c:pt>
                <c:pt idx="17">
                  <c:v>19434</c:v>
                </c:pt>
                <c:pt idx="18">
                  <c:v>19974</c:v>
                </c:pt>
                <c:pt idx="19">
                  <c:v>20644</c:v>
                </c:pt>
                <c:pt idx="20">
                  <c:v>19819</c:v>
                </c:pt>
                <c:pt idx="21">
                  <c:v>18657</c:v>
                </c:pt>
                <c:pt idx="22">
                  <c:v>19097</c:v>
                </c:pt>
                <c:pt idx="23">
                  <c:v>20605</c:v>
                </c:pt>
                <c:pt idx="24">
                  <c:v>20171</c:v>
                </c:pt>
                <c:pt idx="25">
                  <c:v>19004</c:v>
                </c:pt>
                <c:pt idx="26">
                  <c:v>18008</c:v>
                </c:pt>
                <c:pt idx="27">
                  <c:v>16685</c:v>
                </c:pt>
                <c:pt idx="28">
                  <c:v>16768</c:v>
                </c:pt>
                <c:pt idx="29">
                  <c:v>16534</c:v>
                </c:pt>
                <c:pt idx="30">
                  <c:v>16073</c:v>
                </c:pt>
                <c:pt idx="31">
                  <c:v>16646</c:v>
                </c:pt>
                <c:pt idx="32">
                  <c:v>16519</c:v>
                </c:pt>
                <c:pt idx="33">
                  <c:v>15415</c:v>
                </c:pt>
                <c:pt idx="34">
                  <c:v>15132</c:v>
                </c:pt>
                <c:pt idx="35">
                  <c:v>14724</c:v>
                </c:pt>
                <c:pt idx="36">
                  <c:v>14343</c:v>
                </c:pt>
                <c:pt idx="37">
                  <c:v>13917</c:v>
                </c:pt>
                <c:pt idx="38">
                  <c:v>13919</c:v>
                </c:pt>
                <c:pt idx="39">
                  <c:v>13438</c:v>
                </c:pt>
                <c:pt idx="40">
                  <c:v>13110</c:v>
                </c:pt>
                <c:pt idx="41">
                  <c:v>12507</c:v>
                </c:pt>
                <c:pt idx="42">
                  <c:v>12159</c:v>
                </c:pt>
                <c:pt idx="43">
                  <c:v>11556</c:v>
                </c:pt>
                <c:pt idx="44">
                  <c:v>10295</c:v>
                </c:pt>
                <c:pt idx="45">
                  <c:v>9986</c:v>
                </c:pt>
                <c:pt idx="46">
                  <c:v>9786</c:v>
                </c:pt>
                <c:pt idx="47">
                  <c:v>8986</c:v>
                </c:pt>
              </c:numCache>
            </c:numRef>
          </c:val>
          <c:smooth val="0"/>
        </c:ser>
        <c:ser>
          <c:idx val="2"/>
          <c:order val="2"/>
          <c:tx>
            <c:v>Traffic - M and A roads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Figure1Data!$A$4:$A$51</c:f>
              <c:numCache>
                <c:formatCode>General</c:formatCode>
                <c:ptCount val="4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</c:numCache>
            </c:numRef>
          </c:cat>
          <c:val>
            <c:numRef>
              <c:f>Figure1Data!$E$4:$E$51</c:f>
              <c:numCache>
                <c:formatCode>#,##0</c:formatCode>
                <c:ptCount val="48"/>
                <c:pt idx="19">
                  <c:v>17219</c:v>
                </c:pt>
                <c:pt idx="20">
                  <c:v>17647</c:v>
                </c:pt>
                <c:pt idx="21">
                  <c:v>18767</c:v>
                </c:pt>
                <c:pt idx="22">
                  <c:v>20098</c:v>
                </c:pt>
                <c:pt idx="23">
                  <c:v>21403</c:v>
                </c:pt>
                <c:pt idx="24">
                  <c:v>21786</c:v>
                </c:pt>
                <c:pt idx="25">
                  <c:v>21947</c:v>
                </c:pt>
                <c:pt idx="26">
                  <c:v>22575</c:v>
                </c:pt>
                <c:pt idx="27">
                  <c:v>22666</c:v>
                </c:pt>
                <c:pt idx="28">
                  <c:v>23300</c:v>
                </c:pt>
                <c:pt idx="29">
                  <c:v>23987</c:v>
                </c:pt>
                <c:pt idx="30">
                  <c:v>24839</c:v>
                </c:pt>
                <c:pt idx="31">
                  <c:v>25452</c:v>
                </c:pt>
                <c:pt idx="32">
                  <c:v>25885</c:v>
                </c:pt>
                <c:pt idx="33">
                  <c:v>26185</c:v>
                </c:pt>
                <c:pt idx="34">
                  <c:v>25937</c:v>
                </c:pt>
                <c:pt idx="35">
                  <c:v>26342</c:v>
                </c:pt>
                <c:pt idx="36">
                  <c:v>27263</c:v>
                </c:pt>
                <c:pt idx="37">
                  <c:v>27682</c:v>
                </c:pt>
                <c:pt idx="38">
                  <c:v>28209</c:v>
                </c:pt>
                <c:pt idx="39">
                  <c:v>28055</c:v>
                </c:pt>
                <c:pt idx="40">
                  <c:v>28898</c:v>
                </c:pt>
                <c:pt idx="41">
                  <c:v>28986</c:v>
                </c:pt>
                <c:pt idx="42">
                  <c:v>28810</c:v>
                </c:pt>
                <c:pt idx="43">
                  <c:v>28961</c:v>
                </c:pt>
                <c:pt idx="44">
                  <c:v>28495</c:v>
                </c:pt>
                <c:pt idx="45">
                  <c:v>28566</c:v>
                </c:pt>
                <c:pt idx="46">
                  <c:v>28853</c:v>
                </c:pt>
                <c:pt idx="47">
                  <c:v>29048</c:v>
                </c:pt>
              </c:numCache>
            </c:numRef>
          </c:val>
          <c:smooth val="0"/>
        </c:ser>
        <c:ser>
          <c:idx val="3"/>
          <c:order val="3"/>
          <c:tx>
            <c:v>Traffic all roads</c:v>
          </c:tx>
          <c:spPr>
            <a:ln w="66675" cap="sq">
              <a:solidFill>
                <a:srgbClr val="000000"/>
              </a:solidFill>
              <a:prstDash val="dash"/>
              <a:miter lim="800000"/>
            </a:ln>
          </c:spPr>
          <c:marker>
            <c:symbol val="none"/>
          </c:marker>
          <c:cat>
            <c:numRef>
              <c:f>Figure1Data!$A$4:$A$51</c:f>
              <c:numCache>
                <c:formatCode>General</c:formatCode>
                <c:ptCount val="4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</c:numCache>
            </c:numRef>
          </c:cat>
          <c:val>
            <c:numRef>
              <c:f>Figure1Data!$D$4:$D$51</c:f>
              <c:numCache>
                <c:formatCode>#,##0</c:formatCode>
                <c:ptCount val="48"/>
                <c:pt idx="27">
                  <c:v>35175</c:v>
                </c:pt>
                <c:pt idx="28">
                  <c:v>36000</c:v>
                </c:pt>
                <c:pt idx="29">
                  <c:v>36736</c:v>
                </c:pt>
                <c:pt idx="30">
                  <c:v>37777</c:v>
                </c:pt>
                <c:pt idx="31">
                  <c:v>38582</c:v>
                </c:pt>
                <c:pt idx="32">
                  <c:v>39169</c:v>
                </c:pt>
                <c:pt idx="33">
                  <c:v>39770</c:v>
                </c:pt>
                <c:pt idx="34">
                  <c:v>39561</c:v>
                </c:pt>
                <c:pt idx="35">
                  <c:v>40065</c:v>
                </c:pt>
                <c:pt idx="36">
                  <c:v>41535</c:v>
                </c:pt>
                <c:pt idx="37">
                  <c:v>42038</c:v>
                </c:pt>
                <c:pt idx="38">
                  <c:v>42705</c:v>
                </c:pt>
                <c:pt idx="39">
                  <c:v>42718</c:v>
                </c:pt>
                <c:pt idx="40">
                  <c:v>44119</c:v>
                </c:pt>
                <c:pt idx="41">
                  <c:v>44666</c:v>
                </c:pt>
                <c:pt idx="42">
                  <c:v>44470</c:v>
                </c:pt>
                <c:pt idx="43">
                  <c:v>44219</c:v>
                </c:pt>
                <c:pt idx="44">
                  <c:v>43488</c:v>
                </c:pt>
                <c:pt idx="45">
                  <c:v>43390</c:v>
                </c:pt>
                <c:pt idx="46">
                  <c:v>43549</c:v>
                </c:pt>
                <c:pt idx="47">
                  <c:v>43840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71072"/>
        <c:axId val="182372608"/>
      </c:lineChart>
      <c:catAx>
        <c:axId val="1823710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3726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2372608"/>
        <c:scaling>
          <c:orientation val="minMax"/>
          <c:max val="4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371072"/>
        <c:crosses val="autoZero"/>
        <c:crossBetween val="between"/>
        <c:majorUnit val="5000"/>
        <c:minorUnit val="100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8605174353205846E-2"/>
          <c:y val="0.9211620116992103"/>
          <c:w val="0.94022409698787646"/>
          <c:h val="7.8837988300789696E-2"/>
        </c:manualLayout>
      </c:layout>
      <c:overlay val="0"/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94432"/>
        <c:axId val="224995968"/>
      </c:lineChart>
      <c:catAx>
        <c:axId val="2249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9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9959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994432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casualties killed </a:t>
            </a:r>
          </a:p>
        </c:rich>
      </c:tx>
      <c:layout>
        <c:manualLayout>
          <c:xMode val="edge"/>
          <c:yMode val="edge"/>
          <c:x val="0.32264364913569477"/>
          <c:y val="9.57854406130268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844547046346428E-2"/>
          <c:y val="7.4712783451537534E-2"/>
          <c:w val="0.91350912740404011"/>
          <c:h val="0.74329640972298872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Figure8!$U$58:$U$72</c:f>
              <c:numCache>
                <c:formatCode>#,##0.0</c:formatCode>
                <c:ptCount val="15"/>
                <c:pt idx="0">
                  <c:v>292</c:v>
                </c:pt>
                <c:pt idx="1">
                  <c:v>292</c:v>
                </c:pt>
                <c:pt idx="2">
                  <c:v>292</c:v>
                </c:pt>
                <c:pt idx="3">
                  <c:v>292</c:v>
                </c:pt>
                <c:pt idx="4">
                  <c:v>292</c:v>
                </c:pt>
                <c:pt idx="5">
                  <c:v>292</c:v>
                </c:pt>
                <c:pt idx="6">
                  <c:v>292</c:v>
                </c:pt>
                <c:pt idx="7">
                  <c:v>292</c:v>
                </c:pt>
                <c:pt idx="8">
                  <c:v>292</c:v>
                </c:pt>
                <c:pt idx="9">
                  <c:v>292</c:v>
                </c:pt>
                <c:pt idx="10">
                  <c:v>292</c:v>
                </c:pt>
                <c:pt idx="11">
                  <c:v>292</c:v>
                </c:pt>
                <c:pt idx="12">
                  <c:v>292</c:v>
                </c:pt>
                <c:pt idx="13">
                  <c:v>292</c:v>
                </c:pt>
                <c:pt idx="14">
                  <c:v>292</c:v>
                </c:pt>
              </c:numCache>
            </c:numRef>
          </c:val>
          <c:smooth val="0"/>
        </c:ser>
        <c:ser>
          <c:idx val="1"/>
          <c:order val="1"/>
          <c:tx>
            <c:v>Killed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Figure8!$B$15:$B$22</c:f>
              <c:numCache>
                <c:formatCode>#,##0</c:formatCode>
                <c:ptCount val="8"/>
                <c:pt idx="0">
                  <c:v>314</c:v>
                </c:pt>
                <c:pt idx="1">
                  <c:v>281</c:v>
                </c:pt>
                <c:pt idx="2">
                  <c:v>270</c:v>
                </c:pt>
                <c:pt idx="3">
                  <c:v>216</c:v>
                </c:pt>
                <c:pt idx="4">
                  <c:v>208</c:v>
                </c:pt>
                <c:pt idx="5">
                  <c:v>185</c:v>
                </c:pt>
                <c:pt idx="6">
                  <c:v>178</c:v>
                </c:pt>
                <c:pt idx="7">
                  <c:v>172</c:v>
                </c:pt>
              </c:numCache>
            </c:numRef>
          </c:val>
          <c:smooth val="0"/>
        </c:ser>
        <c:ser>
          <c:idx val="2"/>
          <c:order val="2"/>
          <c:tx>
            <c:v>Average annual rate of reduction required from 2009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Figure8!$S$58:$S$67</c:f>
              <c:numCache>
                <c:formatCode>#,##0</c:formatCode>
                <c:ptCount val="10"/>
                <c:pt idx="0">
                  <c:v>292</c:v>
                </c:pt>
                <c:pt idx="1">
                  <c:v>280.65418495870517</c:v>
                </c:pt>
                <c:pt idx="2">
                  <c:v>269.74921758505167</c:v>
                </c:pt>
                <c:pt idx="3">
                  <c:v>259.26796850883937</c:v>
                </c:pt>
                <c:pt idx="4">
                  <c:v>249.1939739306423</c:v>
                </c:pt>
                <c:pt idx="5">
                  <c:v>239.51140976070286</c:v>
                </c:pt>
                <c:pt idx="6">
                  <c:v>230.20506676267303</c:v>
                </c:pt>
                <c:pt idx="7">
                  <c:v>221.26032666315859</c:v>
                </c:pt>
                <c:pt idx="8">
                  <c:v>212.66313918953983</c:v>
                </c:pt>
                <c:pt idx="9">
                  <c:v>204.39999999999989</c:v>
                </c:pt>
              </c:numCache>
            </c:numRef>
          </c:val>
          <c:smooth val="0"/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Figure8!$T$58:$T$72</c:f>
              <c:numCache>
                <c:formatCode>General</c:formatCode>
                <c:ptCount val="15"/>
                <c:pt idx="9">
                  <c:v>204</c:v>
                </c:pt>
                <c:pt idx="10" formatCode="#,##0">
                  <c:v>198.22684465612943</c:v>
                </c:pt>
                <c:pt idx="11" formatCode="#,##0">
                  <c:v>192.24012691939959</c:v>
                </c:pt>
                <c:pt idx="12" formatCode="#,##0">
                  <c:v>186.43421612292775</c:v>
                </c:pt>
                <c:pt idx="13" formatCode="#,##0">
                  <c:v>180.80365165355607</c:v>
                </c:pt>
                <c:pt idx="14" formatCode="#,##0">
                  <c:v>175.34313781600002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43584"/>
        <c:axId val="225045120"/>
      </c:lineChart>
      <c:catAx>
        <c:axId val="22504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04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045120"/>
        <c:scaling>
          <c:orientation val="minMax"/>
          <c:max val="33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04358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7.7745485895895666E-2"/>
          <c:y val="0.89272191550768787"/>
          <c:w val="0.86005912526240336"/>
          <c:h val="0.10153276817409318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(B) Reported seriously Injured casualties</a:t>
            </a:r>
          </a:p>
        </c:rich>
      </c:tx>
      <c:layout>
        <c:manualLayout>
          <c:xMode val="edge"/>
          <c:yMode val="edge"/>
          <c:x val="0.27405278421829921"/>
          <c:y val="1.9047619047619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506365694057581E-2"/>
          <c:y val="9.7143037840472179E-2"/>
          <c:w val="0.89601639943247335"/>
          <c:h val="0.71809657384035308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Figure8!$U$95:$U$109</c:f>
              <c:numCache>
                <c:formatCode>#,##0.0</c:formatCode>
                <c:ptCount val="15"/>
                <c:pt idx="0">
                  <c:v>2604</c:v>
                </c:pt>
                <c:pt idx="1">
                  <c:v>2604</c:v>
                </c:pt>
                <c:pt idx="2">
                  <c:v>2604</c:v>
                </c:pt>
                <c:pt idx="3">
                  <c:v>2604</c:v>
                </c:pt>
                <c:pt idx="4">
                  <c:v>2604</c:v>
                </c:pt>
                <c:pt idx="5">
                  <c:v>2604</c:v>
                </c:pt>
                <c:pt idx="6">
                  <c:v>2604</c:v>
                </c:pt>
                <c:pt idx="7">
                  <c:v>2604</c:v>
                </c:pt>
                <c:pt idx="8">
                  <c:v>2604</c:v>
                </c:pt>
                <c:pt idx="9">
                  <c:v>2604</c:v>
                </c:pt>
                <c:pt idx="10">
                  <c:v>2604</c:v>
                </c:pt>
                <c:pt idx="11">
                  <c:v>2604</c:v>
                </c:pt>
                <c:pt idx="12">
                  <c:v>2604</c:v>
                </c:pt>
                <c:pt idx="13">
                  <c:v>2604</c:v>
                </c:pt>
                <c:pt idx="14">
                  <c:v>2604</c:v>
                </c:pt>
              </c:numCache>
            </c:numRef>
          </c:val>
          <c:smooth val="0"/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Figure8!$S$95:$S$104</c:f>
              <c:numCache>
                <c:formatCode>#,##0</c:formatCode>
                <c:ptCount val="10"/>
                <c:pt idx="0">
                  <c:v>2604</c:v>
                </c:pt>
                <c:pt idx="1">
                  <c:v>2446.3351971437705</c:v>
                </c:pt>
                <c:pt idx="2">
                  <c:v>2298.2165502244434</c:v>
                </c:pt>
                <c:pt idx="3">
                  <c:v>2159.0660666176614</c:v>
                </c:pt>
                <c:pt idx="4">
                  <c:v>2028.3407495105769</c:v>
                </c:pt>
                <c:pt idx="5">
                  <c:v>1905.5304790048774</c:v>
                </c:pt>
                <c:pt idx="6">
                  <c:v>1790.1560215130032</c:v>
                </c:pt>
                <c:pt idx="7">
                  <c:v>1681.76715967977</c:v>
                </c:pt>
                <c:pt idx="8">
                  <c:v>1579.9409355319237</c:v>
                </c:pt>
                <c:pt idx="9">
                  <c:v>1484.2800000000009</c:v>
                </c:pt>
              </c:numCache>
            </c:numRef>
          </c:val>
          <c:smooth val="0"/>
        </c:ser>
        <c:ser>
          <c:idx val="2"/>
          <c:order val="2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Figure8!$I$15:$I$22</c:f>
              <c:numCache>
                <c:formatCode>#,##0</c:formatCode>
                <c:ptCount val="8"/>
                <c:pt idx="0">
                  <c:v>2635</c:v>
                </c:pt>
                <c:pt idx="1">
                  <c:v>2385</c:v>
                </c:pt>
                <c:pt idx="2">
                  <c:v>2575</c:v>
                </c:pt>
                <c:pt idx="3">
                  <c:v>2287</c:v>
                </c:pt>
                <c:pt idx="4">
                  <c:v>1969</c:v>
                </c:pt>
                <c:pt idx="5">
                  <c:v>1880</c:v>
                </c:pt>
                <c:pt idx="6">
                  <c:v>1980</c:v>
                </c:pt>
                <c:pt idx="7">
                  <c:v>1672</c:v>
                </c:pt>
              </c:numCache>
            </c:numRef>
          </c:val>
          <c:smooth val="0"/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Figure8!$T$95:$T$109</c:f>
              <c:numCache>
                <c:formatCode>General</c:formatCode>
                <c:ptCount val="15"/>
                <c:pt idx="9" formatCode="#,##0">
                  <c:v>1484.2800000000009</c:v>
                </c:pt>
                <c:pt idx="10" formatCode="#,##0">
                  <c:v>1415.8415145860374</c:v>
                </c:pt>
                <c:pt idx="11" formatCode="#,##0">
                  <c:v>1350.5586509454308</c:v>
                </c:pt>
                <c:pt idx="12" formatCode="#,##0">
                  <c:v>1288.2859068988694</c:v>
                </c:pt>
                <c:pt idx="13" formatCode="#,##0">
                  <c:v>1228.8844892092743</c:v>
                </c:pt>
                <c:pt idx="14" formatCode="#,##0">
                  <c:v>1172.2220042400004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54560"/>
        <c:axId val="225156096"/>
      </c:lineChart>
      <c:catAx>
        <c:axId val="22515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15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15609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15456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5801851299199835E-2"/>
          <c:y val="0.89523969503812018"/>
          <c:w val="0.91934008248968879"/>
          <c:h val="0.98857322834645667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(C) Reported children killed</a:t>
            </a:r>
          </a:p>
        </c:rich>
      </c:tx>
      <c:layout>
        <c:manualLayout>
          <c:xMode val="edge"/>
          <c:yMode val="edge"/>
          <c:x val="0.34486101341078768"/>
          <c:y val="8.72600349040139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79404455793384E-2"/>
          <c:y val="7.5043757914345269E-2"/>
          <c:w val="0.8760815134950557"/>
          <c:h val="0.74345676445374609"/>
        </c:manualLayout>
      </c:layout>
      <c:lineChart>
        <c:grouping val="standard"/>
        <c:varyColors val="0"/>
        <c:ser>
          <c:idx val="1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Figure8!$U$128:$U$142</c:f>
              <c:numCache>
                <c:formatCode>#,##0.0</c:formatCode>
                <c:ptCount val="1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</c:numCache>
            </c:numRef>
          </c:val>
          <c:smooth val="0"/>
        </c:ser>
        <c:ser>
          <c:idx val="2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Figure8!$S$128:$S$142</c:f>
              <c:numCache>
                <c:formatCode>#,##0</c:formatCode>
                <c:ptCount val="15"/>
                <c:pt idx="0">
                  <c:v>15</c:v>
                </c:pt>
                <c:pt idx="1">
                  <c:v>14.298940343220544</c:v>
                </c:pt>
                <c:pt idx="2">
                  <c:v>13.630646329265335</c:v>
                </c:pt>
                <c:pt idx="3">
                  <c:v>12.993586580113542</c:v>
                </c:pt>
                <c:pt idx="4">
                  <c:v>12.386301290234305</c:v>
                </c:pt>
                <c:pt idx="5">
                  <c:v>11.807398881481065</c:v>
                </c:pt>
                <c:pt idx="6">
                  <c:v>11.255552814327116</c:v>
                </c:pt>
                <c:pt idx="7">
                  <c:v>10.729498548135435</c:v>
                </c:pt>
                <c:pt idx="8">
                  <c:v>10.228030643497336</c:v>
                </c:pt>
                <c:pt idx="9">
                  <c:v>9.7500000000000018</c:v>
                </c:pt>
              </c:numCache>
            </c:numRef>
          </c:val>
          <c:smooth val="0"/>
        </c:ser>
        <c:ser>
          <c:idx val="3"/>
          <c:order val="2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Figure8!$T$128:$T$142</c:f>
              <c:numCache>
                <c:formatCode>General</c:formatCode>
                <c:ptCount val="15"/>
                <c:pt idx="9" formatCode="#,##0">
                  <c:v>9.7500000000000018</c:v>
                </c:pt>
                <c:pt idx="10" formatCode="#,##0">
                  <c:v>9.3244368729528606</c:v>
                </c:pt>
                <c:pt idx="11" formatCode="#,##0">
                  <c:v>8.9174485125828635</c:v>
                </c:pt>
                <c:pt idx="12" formatCode="#,##0">
                  <c:v>8.5282241767575684</c:v>
                </c:pt>
                <c:pt idx="13" formatCode="#,##0">
                  <c:v>8.1559885102119303</c:v>
                </c:pt>
                <c:pt idx="14" formatCode="#,##0">
                  <c:v>7.7999999999999989</c:v>
                </c:pt>
              </c:numCache>
            </c:numRef>
          </c:val>
          <c:smooth val="0"/>
        </c:ser>
        <c:ser>
          <c:idx val="0"/>
          <c:order val="3"/>
          <c:tx>
            <c:v>Children killed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Figure8!$P$15:$P$22</c:f>
              <c:numCache>
                <c:formatCode>#,##0</c:formatCode>
                <c:ptCount val="8"/>
                <c:pt idx="0">
                  <c:v>25</c:v>
                </c:pt>
                <c:pt idx="1">
                  <c:v>9</c:v>
                </c:pt>
                <c:pt idx="2">
                  <c:v>20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9</c:v>
                </c:pt>
              </c:numCache>
            </c:numRef>
          </c:val>
          <c:smooth val="0"/>
        </c:ser>
        <c:ser>
          <c:idx val="4"/>
          <c:order val="4"/>
          <c:tx>
            <c:v>Children killed (3 year average)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Figure8!$V$128:$V$142</c:f>
              <c:numCache>
                <c:formatCode>General</c:formatCode>
                <c:ptCount val="15"/>
                <c:pt idx="0">
                  <c:v>15</c:v>
                </c:pt>
                <c:pt idx="1">
                  <c:v>18</c:v>
                </c:pt>
                <c:pt idx="2">
                  <c:v>11.333333333333334</c:v>
                </c:pt>
                <c:pt idx="3">
                  <c:v>9.6666666666666661</c:v>
                </c:pt>
                <c:pt idx="4">
                  <c:v>5.333333333333333</c:v>
                </c:pt>
                <c:pt idx="5">
                  <c:v>4.333333333333333</c:v>
                </c:pt>
                <c:pt idx="6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48128"/>
        <c:axId val="225255424"/>
      </c:lineChart>
      <c:catAx>
        <c:axId val="22484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25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255424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848128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6.0518832840419437E-2"/>
          <c:y val="0.90052502599478723"/>
          <c:w val="0.96445816030921205"/>
          <c:h val="0.98429484272581103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(B) Reported child seriously Injured casualties</a:t>
            </a:r>
          </a:p>
        </c:rich>
      </c:tx>
      <c:layout>
        <c:manualLayout>
          <c:xMode val="edge"/>
          <c:yMode val="edge"/>
          <c:x val="0.23658062125932072"/>
          <c:y val="1.82724252491694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554869782705E-2"/>
          <c:y val="9.3023255813953487E-2"/>
          <c:w val="0.90954318500286613"/>
          <c:h val="0.7558139534883721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Figure8!$U$166:$U$180</c:f>
              <c:numCache>
                <c:formatCode>#,##0.0</c:formatCode>
                <c:ptCount val="15"/>
                <c:pt idx="0">
                  <c:v>325</c:v>
                </c:pt>
                <c:pt idx="1">
                  <c:v>325</c:v>
                </c:pt>
                <c:pt idx="2">
                  <c:v>325</c:v>
                </c:pt>
                <c:pt idx="3">
                  <c:v>325</c:v>
                </c:pt>
                <c:pt idx="4">
                  <c:v>325</c:v>
                </c:pt>
                <c:pt idx="5">
                  <c:v>325</c:v>
                </c:pt>
                <c:pt idx="6">
                  <c:v>325</c:v>
                </c:pt>
                <c:pt idx="7">
                  <c:v>325</c:v>
                </c:pt>
                <c:pt idx="8">
                  <c:v>325</c:v>
                </c:pt>
                <c:pt idx="9">
                  <c:v>325</c:v>
                </c:pt>
                <c:pt idx="10">
                  <c:v>325</c:v>
                </c:pt>
                <c:pt idx="11">
                  <c:v>325</c:v>
                </c:pt>
                <c:pt idx="12">
                  <c:v>325</c:v>
                </c:pt>
                <c:pt idx="13">
                  <c:v>325</c:v>
                </c:pt>
                <c:pt idx="14">
                  <c:v>325</c:v>
                </c:pt>
              </c:numCache>
            </c:numRef>
          </c:val>
          <c:smooth val="0"/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Figure8!$S$166:$S$175</c:f>
              <c:numCache>
                <c:formatCode>#,##0</c:formatCode>
                <c:ptCount val="10"/>
                <c:pt idx="0">
                  <c:v>325</c:v>
                </c:pt>
                <c:pt idx="1">
                  <c:v>300.90928149336941</c:v>
                </c:pt>
                <c:pt idx="2">
                  <c:v>278.6042944272487</c:v>
                </c:pt>
                <c:pt idx="3">
                  <c:v>257.95267094483245</c:v>
                </c:pt>
                <c:pt idx="4">
                  <c:v>238.83185499478486</c:v>
                </c:pt>
                <c:pt idx="5">
                  <c:v>221.12837502833631</c:v>
                </c:pt>
                <c:pt idx="6">
                  <c:v>204.73717060791694</c:v>
                </c:pt>
                <c:pt idx="7">
                  <c:v>189.56096893111899</c:v>
                </c:pt>
                <c:pt idx="8">
                  <c:v>175.50970756999979</c:v>
                </c:pt>
                <c:pt idx="9">
                  <c:v>162.50000000000003</c:v>
                </c:pt>
              </c:numCache>
            </c:numRef>
          </c:val>
          <c:smooth val="0"/>
        </c:ser>
        <c:ser>
          <c:idx val="2"/>
          <c:order val="2"/>
          <c:tx>
            <c:v>Child 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Figure8!$W$15:$W$22</c:f>
              <c:numCache>
                <c:formatCode>#,##0</c:formatCode>
                <c:ptCount val="8"/>
                <c:pt idx="0">
                  <c:v>350</c:v>
                </c:pt>
                <c:pt idx="1">
                  <c:v>269</c:v>
                </c:pt>
                <c:pt idx="2">
                  <c:v>279</c:v>
                </c:pt>
                <c:pt idx="3">
                  <c:v>253</c:v>
                </c:pt>
                <c:pt idx="4">
                  <c:v>223</c:v>
                </c:pt>
                <c:pt idx="5">
                  <c:v>203</c:v>
                </c:pt>
                <c:pt idx="6">
                  <c:v>194</c:v>
                </c:pt>
                <c:pt idx="7">
                  <c:v>143</c:v>
                </c:pt>
              </c:numCache>
            </c:numRef>
          </c:val>
          <c:smooth val="0"/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Figure8!$T$166:$T$180</c:f>
              <c:numCache>
                <c:formatCode>General</c:formatCode>
                <c:ptCount val="15"/>
                <c:pt idx="9" formatCode="#,##0">
                  <c:v>162.50000000000003</c:v>
                </c:pt>
                <c:pt idx="10" formatCode="#,##0">
                  <c:v>151.28535072335103</c:v>
                </c:pt>
                <c:pt idx="11" formatCode="#,##0">
                  <c:v>140.84466057530665</c:v>
                </c:pt>
                <c:pt idx="12" formatCode="#,##0">
                  <c:v>131.12451613936369</c:v>
                </c:pt>
                <c:pt idx="13" formatCode="#,##0">
                  <c:v>122.07519023122055</c:v>
                </c:pt>
                <c:pt idx="14" formatCode="#,##0">
                  <c:v>113.65038749999998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86400"/>
        <c:axId val="225292288"/>
      </c:lineChart>
      <c:catAx>
        <c:axId val="22528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29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29228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28640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6.3618290258449298E-2"/>
          <c:y val="0.90863787375415284"/>
          <c:w val="0.94234634189612976"/>
          <c:h val="0.98837209302325579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9: Comparison of Police Stats 19 and NRS figures for numbers of road deaths</a:t>
            </a:r>
          </a:p>
        </c:rich>
      </c:tx>
      <c:layout>
        <c:manualLayout>
          <c:xMode val="edge"/>
          <c:yMode val="edge"/>
          <c:x val="0.12888482632541134"/>
          <c:y val="2.595797280593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7221206581353"/>
          <c:y val="0.46847960444993819"/>
          <c:w val="0.7906764168190128"/>
          <c:h val="0.32880098887515452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9'!$D$49</c:f>
              <c:strCache>
                <c:ptCount val="1"/>
                <c:pt idx="0">
                  <c:v>Police "Stats 19" Killed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9'!$D$50:$D$82</c:f>
              <c:numCache>
                <c:formatCode>#,##0</c:formatCode>
                <c:ptCount val="33"/>
                <c:pt idx="0">
                  <c:v>700</c:v>
                </c:pt>
                <c:pt idx="1">
                  <c:v>677</c:v>
                </c:pt>
                <c:pt idx="2">
                  <c:v>701</c:v>
                </c:pt>
                <c:pt idx="3">
                  <c:v>624</c:v>
                </c:pt>
                <c:pt idx="4">
                  <c:v>599</c:v>
                </c:pt>
                <c:pt idx="5">
                  <c:v>602</c:v>
                </c:pt>
                <c:pt idx="6">
                  <c:v>601</c:v>
                </c:pt>
                <c:pt idx="7">
                  <c:v>556</c:v>
                </c:pt>
                <c:pt idx="8">
                  <c:v>554</c:v>
                </c:pt>
                <c:pt idx="9">
                  <c:v>553</c:v>
                </c:pt>
                <c:pt idx="10">
                  <c:v>546</c:v>
                </c:pt>
                <c:pt idx="11">
                  <c:v>491</c:v>
                </c:pt>
                <c:pt idx="12">
                  <c:v>463</c:v>
                </c:pt>
                <c:pt idx="13">
                  <c:v>399</c:v>
                </c:pt>
                <c:pt idx="14">
                  <c:v>363</c:v>
                </c:pt>
                <c:pt idx="15">
                  <c:v>409</c:v>
                </c:pt>
                <c:pt idx="16">
                  <c:v>357</c:v>
                </c:pt>
                <c:pt idx="17">
                  <c:v>377</c:v>
                </c:pt>
                <c:pt idx="18">
                  <c:v>385</c:v>
                </c:pt>
                <c:pt idx="19">
                  <c:v>310</c:v>
                </c:pt>
                <c:pt idx="20">
                  <c:v>326</c:v>
                </c:pt>
                <c:pt idx="21">
                  <c:v>348</c:v>
                </c:pt>
                <c:pt idx="22">
                  <c:v>304</c:v>
                </c:pt>
                <c:pt idx="23">
                  <c:v>336</c:v>
                </c:pt>
                <c:pt idx="24">
                  <c:v>308</c:v>
                </c:pt>
                <c:pt idx="25">
                  <c:v>286</c:v>
                </c:pt>
                <c:pt idx="26">
                  <c:v>314</c:v>
                </c:pt>
                <c:pt idx="27">
                  <c:v>281</c:v>
                </c:pt>
                <c:pt idx="28">
                  <c:v>270</c:v>
                </c:pt>
                <c:pt idx="29">
                  <c:v>216</c:v>
                </c:pt>
                <c:pt idx="30">
                  <c:v>208</c:v>
                </c:pt>
                <c:pt idx="31">
                  <c:v>185</c:v>
                </c:pt>
                <c:pt idx="32">
                  <c:v>174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9'!$E$49</c:f>
              <c:strCache>
                <c:ptCount val="1"/>
                <c:pt idx="0">
                  <c:v>NRS road deaths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9'!$E$50:$E$82</c:f>
              <c:numCache>
                <c:formatCode>General</c:formatCode>
                <c:ptCount val="33"/>
                <c:pt idx="0">
                  <c:v>753</c:v>
                </c:pt>
                <c:pt idx="1">
                  <c:v>732</c:v>
                </c:pt>
                <c:pt idx="2">
                  <c:v>749</c:v>
                </c:pt>
                <c:pt idx="3">
                  <c:v>656</c:v>
                </c:pt>
                <c:pt idx="4">
                  <c:v>621</c:v>
                </c:pt>
                <c:pt idx="5">
                  <c:v>614</c:v>
                </c:pt>
                <c:pt idx="6">
                  <c:v>615</c:v>
                </c:pt>
                <c:pt idx="7">
                  <c:v>586</c:v>
                </c:pt>
                <c:pt idx="8">
                  <c:v>564</c:v>
                </c:pt>
                <c:pt idx="9">
                  <c:v>564</c:v>
                </c:pt>
                <c:pt idx="10">
                  <c:v>555</c:v>
                </c:pt>
                <c:pt idx="11">
                  <c:v>521</c:v>
                </c:pt>
                <c:pt idx="12">
                  <c:v>472</c:v>
                </c:pt>
                <c:pt idx="13">
                  <c:v>410</c:v>
                </c:pt>
                <c:pt idx="14">
                  <c:v>359</c:v>
                </c:pt>
                <c:pt idx="15">
                  <c:v>427</c:v>
                </c:pt>
                <c:pt idx="16">
                  <c:v>367</c:v>
                </c:pt>
                <c:pt idx="17">
                  <c:v>389</c:v>
                </c:pt>
                <c:pt idx="18">
                  <c:v>390</c:v>
                </c:pt>
                <c:pt idx="19">
                  <c:v>324</c:v>
                </c:pt>
                <c:pt idx="20">
                  <c:v>343</c:v>
                </c:pt>
                <c:pt idx="21">
                  <c:v>369</c:v>
                </c:pt>
                <c:pt idx="22">
                  <c:v>321</c:v>
                </c:pt>
                <c:pt idx="23">
                  <c:v>351</c:v>
                </c:pt>
                <c:pt idx="24">
                  <c:v>326</c:v>
                </c:pt>
                <c:pt idx="25">
                  <c:v>294</c:v>
                </c:pt>
                <c:pt idx="26">
                  <c:v>327</c:v>
                </c:pt>
                <c:pt idx="27">
                  <c:v>295</c:v>
                </c:pt>
                <c:pt idx="28">
                  <c:v>274</c:v>
                </c:pt>
                <c:pt idx="29">
                  <c:v>241</c:v>
                </c:pt>
                <c:pt idx="30">
                  <c:v>219</c:v>
                </c:pt>
                <c:pt idx="31">
                  <c:v>204</c:v>
                </c:pt>
                <c:pt idx="32">
                  <c:v>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41504"/>
        <c:axId val="132419968"/>
      </c:lineChart>
      <c:catAx>
        <c:axId val="11034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4199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24199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34150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8549664838513"/>
          <c:y val="0.88805894318834366"/>
          <c:w val="0.63254113345521024"/>
          <c:h val="3.46106304079110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5812337098175"/>
          <c:y val="0.11799072151011331"/>
          <c:w val="0.81233709817549959"/>
          <c:h val="0.59813118230869322"/>
        </c:manualLayout>
      </c:layout>
      <c:lineChart>
        <c:grouping val="standard"/>
        <c:varyColors val="0"/>
        <c:ser>
          <c:idx val="0"/>
          <c:order val="0"/>
          <c:tx>
            <c:v>Police (Stats 19) Seriously injured</c:v>
          </c:tx>
          <c:spPr>
            <a:ln w="381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Figure10!$E$55:$E$87</c:f>
              <c:numCache>
                <c:formatCode>#,##0</c:formatCode>
                <c:ptCount val="33"/>
                <c:pt idx="0">
                  <c:v>8839</c:v>
                </c:pt>
                <c:pt idx="1">
                  <c:v>8840</c:v>
                </c:pt>
                <c:pt idx="2">
                  <c:v>9260</c:v>
                </c:pt>
                <c:pt idx="3">
                  <c:v>7633</c:v>
                </c:pt>
                <c:pt idx="4">
                  <c:v>7727</c:v>
                </c:pt>
                <c:pt idx="5">
                  <c:v>7786</c:v>
                </c:pt>
                <c:pt idx="6">
                  <c:v>7422</c:v>
                </c:pt>
                <c:pt idx="7">
                  <c:v>6707</c:v>
                </c:pt>
                <c:pt idx="8">
                  <c:v>6732</c:v>
                </c:pt>
                <c:pt idx="9">
                  <c:v>6998</c:v>
                </c:pt>
                <c:pt idx="10">
                  <c:v>6252</c:v>
                </c:pt>
                <c:pt idx="11">
                  <c:v>5638</c:v>
                </c:pt>
                <c:pt idx="12">
                  <c:v>5176</c:v>
                </c:pt>
                <c:pt idx="13">
                  <c:v>4454</c:v>
                </c:pt>
                <c:pt idx="14">
                  <c:v>5208</c:v>
                </c:pt>
                <c:pt idx="15">
                  <c:v>4930</c:v>
                </c:pt>
                <c:pt idx="16">
                  <c:v>4041</c:v>
                </c:pt>
                <c:pt idx="17">
                  <c:v>4047</c:v>
                </c:pt>
                <c:pt idx="18">
                  <c:v>4072</c:v>
                </c:pt>
                <c:pt idx="19">
                  <c:v>3765</c:v>
                </c:pt>
                <c:pt idx="20">
                  <c:v>3568</c:v>
                </c:pt>
                <c:pt idx="21">
                  <c:v>3410</c:v>
                </c:pt>
                <c:pt idx="22">
                  <c:v>3229</c:v>
                </c:pt>
                <c:pt idx="23">
                  <c:v>2957</c:v>
                </c:pt>
                <c:pt idx="24">
                  <c:v>2766</c:v>
                </c:pt>
                <c:pt idx="25">
                  <c:v>2666</c:v>
                </c:pt>
                <c:pt idx="26">
                  <c:v>2635</c:v>
                </c:pt>
                <c:pt idx="27">
                  <c:v>2385</c:v>
                </c:pt>
                <c:pt idx="28">
                  <c:v>2575</c:v>
                </c:pt>
                <c:pt idx="29">
                  <c:v>2288</c:v>
                </c:pt>
                <c:pt idx="30">
                  <c:v>1969</c:v>
                </c:pt>
                <c:pt idx="31">
                  <c:v>1877</c:v>
                </c:pt>
                <c:pt idx="32">
                  <c:v>1974</c:v>
                </c:pt>
              </c:numCache>
            </c:numRef>
          </c:val>
          <c:smooth val="0"/>
        </c:ser>
        <c:ser>
          <c:idx val="1"/>
          <c:order val="1"/>
          <c:tx>
            <c:v>Police (Stats 19) Killed and Seriously injured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Figure10!$F$55:$F$87</c:f>
              <c:numCache>
                <c:formatCode>#,##0</c:formatCode>
                <c:ptCount val="33"/>
                <c:pt idx="0">
                  <c:v>9539</c:v>
                </c:pt>
                <c:pt idx="1">
                  <c:v>9517</c:v>
                </c:pt>
                <c:pt idx="2">
                  <c:v>9961</c:v>
                </c:pt>
                <c:pt idx="3">
                  <c:v>8257</c:v>
                </c:pt>
                <c:pt idx="4">
                  <c:v>8326</c:v>
                </c:pt>
                <c:pt idx="5">
                  <c:v>8388</c:v>
                </c:pt>
                <c:pt idx="6">
                  <c:v>8023</c:v>
                </c:pt>
                <c:pt idx="7">
                  <c:v>7263</c:v>
                </c:pt>
                <c:pt idx="8">
                  <c:v>7286</c:v>
                </c:pt>
                <c:pt idx="9">
                  <c:v>7551</c:v>
                </c:pt>
                <c:pt idx="10">
                  <c:v>6798</c:v>
                </c:pt>
                <c:pt idx="11">
                  <c:v>6129</c:v>
                </c:pt>
                <c:pt idx="12">
                  <c:v>5639</c:v>
                </c:pt>
                <c:pt idx="13">
                  <c:v>4853</c:v>
                </c:pt>
                <c:pt idx="14">
                  <c:v>5571</c:v>
                </c:pt>
                <c:pt idx="15">
                  <c:v>5339</c:v>
                </c:pt>
                <c:pt idx="16">
                  <c:v>4398</c:v>
                </c:pt>
                <c:pt idx="17">
                  <c:v>4424</c:v>
                </c:pt>
                <c:pt idx="18">
                  <c:v>4457</c:v>
                </c:pt>
                <c:pt idx="19">
                  <c:v>4075</c:v>
                </c:pt>
                <c:pt idx="20">
                  <c:v>3894</c:v>
                </c:pt>
                <c:pt idx="21">
                  <c:v>3758</c:v>
                </c:pt>
                <c:pt idx="22">
                  <c:v>3533</c:v>
                </c:pt>
                <c:pt idx="23">
                  <c:v>3293</c:v>
                </c:pt>
                <c:pt idx="24">
                  <c:v>3074</c:v>
                </c:pt>
                <c:pt idx="25">
                  <c:v>2952</c:v>
                </c:pt>
                <c:pt idx="26">
                  <c:v>2949</c:v>
                </c:pt>
                <c:pt idx="27">
                  <c:v>2666</c:v>
                </c:pt>
                <c:pt idx="28">
                  <c:v>2845</c:v>
                </c:pt>
                <c:pt idx="29">
                  <c:v>2504</c:v>
                </c:pt>
                <c:pt idx="30">
                  <c:v>2177</c:v>
                </c:pt>
                <c:pt idx="31">
                  <c:v>2062</c:v>
                </c:pt>
                <c:pt idx="32">
                  <c:v>2148</c:v>
                </c:pt>
              </c:numCache>
            </c:numRef>
          </c:val>
          <c:smooth val="0"/>
        </c:ser>
        <c:ser>
          <c:idx val="2"/>
          <c:order val="2"/>
          <c:tx>
            <c:v>Hospital Admissions 1980-1995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Figure10!$G$55:$G$70</c:f>
              <c:numCache>
                <c:formatCode>#,##0</c:formatCode>
                <c:ptCount val="16"/>
                <c:pt idx="0">
                  <c:v>8744</c:v>
                </c:pt>
                <c:pt idx="1">
                  <c:v>9080</c:v>
                </c:pt>
                <c:pt idx="2">
                  <c:v>8664</c:v>
                </c:pt>
                <c:pt idx="3">
                  <c:v>7512</c:v>
                </c:pt>
                <c:pt idx="4">
                  <c:v>7650</c:v>
                </c:pt>
                <c:pt idx="5">
                  <c:v>7521</c:v>
                </c:pt>
                <c:pt idx="6">
                  <c:v>7065</c:v>
                </c:pt>
                <c:pt idx="7">
                  <c:v>6349</c:v>
                </c:pt>
                <c:pt idx="8">
                  <c:v>6546</c:v>
                </c:pt>
                <c:pt idx="9">
                  <c:v>6665</c:v>
                </c:pt>
                <c:pt idx="10">
                  <c:v>6461</c:v>
                </c:pt>
                <c:pt idx="11">
                  <c:v>6148</c:v>
                </c:pt>
                <c:pt idx="12">
                  <c:v>5890</c:v>
                </c:pt>
                <c:pt idx="13">
                  <c:v>5399</c:v>
                </c:pt>
                <c:pt idx="14">
                  <c:v>5411</c:v>
                </c:pt>
                <c:pt idx="15">
                  <c:v>5321</c:v>
                </c:pt>
              </c:numCache>
            </c:numRef>
          </c:val>
          <c:smooth val="0"/>
        </c:ser>
        <c:ser>
          <c:idx val="3"/>
          <c:order val="3"/>
          <c:tx>
            <c:v>Hospital Admissions 1996-2005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Figure10!$H$55:$H$84</c:f>
              <c:numCache>
                <c:formatCode>General</c:formatCode>
                <c:ptCount val="30"/>
                <c:pt idx="16" formatCode="#,##0">
                  <c:v>5106</c:v>
                </c:pt>
                <c:pt idx="17" formatCode="#,##0">
                  <c:v>5316</c:v>
                </c:pt>
                <c:pt idx="18" formatCode="#,##0">
                  <c:v>5289</c:v>
                </c:pt>
                <c:pt idx="19" formatCode="#,##0">
                  <c:v>4941</c:v>
                </c:pt>
                <c:pt idx="20" formatCode="#,##0">
                  <c:v>4904</c:v>
                </c:pt>
                <c:pt idx="21" formatCode="#,##0">
                  <c:v>4881</c:v>
                </c:pt>
                <c:pt idx="22" formatCode="#,##0">
                  <c:v>4700</c:v>
                </c:pt>
                <c:pt idx="23" formatCode="#,##0">
                  <c:v>4426</c:v>
                </c:pt>
                <c:pt idx="24" formatCode="#,##0">
                  <c:v>4373</c:v>
                </c:pt>
                <c:pt idx="25" formatCode="#,##0">
                  <c:v>4389</c:v>
                </c:pt>
                <c:pt idx="26" formatCode="#,##0">
                  <c:v>4304</c:v>
                </c:pt>
                <c:pt idx="27" formatCode="#,##0">
                  <c:v>3902</c:v>
                </c:pt>
                <c:pt idx="28" formatCode="#,##0">
                  <c:v>3656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82208"/>
        <c:axId val="225062912"/>
      </c:lineChart>
      <c:catAx>
        <c:axId val="22478220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0629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5062912"/>
        <c:scaling>
          <c:orientation val="minMax"/>
          <c:max val="11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782208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4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3440486533449178E-3"/>
          <c:y val="0.78855189246204038"/>
          <c:w val="0.5760208514335361"/>
          <c:h val="7.009345794392518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Scottish fatal reported road accidents: 1972 onwards</a:t>
            </a:r>
            <a:endParaRPr lang="en-GB" sz="2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14367172746508169"/>
          <c:y val="9.0252707581227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5592382362851E-2"/>
          <c:y val="0.13898916967509026"/>
          <c:w val="0.88483515626957376"/>
          <c:h val="0.68411552346570392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'figs2&amp;3data'!$R$34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'figs2&amp;3data'!$Q$35:$Q$76</c:f>
              <c:numCache>
                <c:formatCode>0</c:formatCode>
                <c:ptCount val="4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</c:numCache>
            </c:numRef>
          </c:cat>
          <c:val>
            <c:numRef>
              <c:f>'figs2&amp;3data'!$R$35:$R$74</c:f>
              <c:numCache>
                <c:formatCode>0</c:formatCode>
                <c:ptCount val="40"/>
                <c:pt idx="0">
                  <c:v>716.23742266597048</c:v>
                </c:pt>
                <c:pt idx="1">
                  <c:v>704.86380499163909</c:v>
                </c:pt>
                <c:pt idx="2">
                  <c:v>685.97941565914607</c:v>
                </c:pt>
                <c:pt idx="3">
                  <c:v>677.69639568383627</c:v>
                </c:pt>
                <c:pt idx="4">
                  <c:v>669.22268136100502</c:v>
                </c:pt>
                <c:pt idx="5">
                  <c:v>662.48364735896143</c:v>
                </c:pt>
                <c:pt idx="6">
                  <c:v>651.89632781059299</c:v>
                </c:pt>
                <c:pt idx="7">
                  <c:v>637.07952780105654</c:v>
                </c:pt>
                <c:pt idx="8">
                  <c:v>620.34635981919882</c:v>
                </c:pt>
                <c:pt idx="9">
                  <c:v>587.4826762387396</c:v>
                </c:pt>
                <c:pt idx="10">
                  <c:v>550.81837079067293</c:v>
                </c:pt>
                <c:pt idx="11">
                  <c:v>532.79211682722416</c:v>
                </c:pt>
                <c:pt idx="12">
                  <c:v>518.80168070194077</c:v>
                </c:pt>
                <c:pt idx="13">
                  <c:v>495.24680462095</c:v>
                </c:pt>
                <c:pt idx="14">
                  <c:v>482.04349882769577</c:v>
                </c:pt>
                <c:pt idx="15">
                  <c:v>474.20175441971475</c:v>
                </c:pt>
                <c:pt idx="16">
                  <c:v>462.92228932166142</c:v>
                </c:pt>
                <c:pt idx="17">
                  <c:v>444.96426783696239</c:v>
                </c:pt>
                <c:pt idx="18">
                  <c:v>427.59493117157859</c:v>
                </c:pt>
                <c:pt idx="19">
                  <c:v>400.90486964030163</c:v>
                </c:pt>
                <c:pt idx="20">
                  <c:v>367.22178805345641</c:v>
                </c:pt>
                <c:pt idx="21">
                  <c:v>342.53083056936072</c:v>
                </c:pt>
                <c:pt idx="22">
                  <c:v>318.45347698131656</c:v>
                </c:pt>
                <c:pt idx="23">
                  <c:v>302.17609472095609</c:v>
                </c:pt>
                <c:pt idx="24">
                  <c:v>298.39398956455375</c:v>
                </c:pt>
                <c:pt idx="25">
                  <c:v>291.96741797773723</c:v>
                </c:pt>
                <c:pt idx="26">
                  <c:v>279.88099100481543</c:v>
                </c:pt>
                <c:pt idx="27">
                  <c:v>278.5599097066613</c:v>
                </c:pt>
                <c:pt idx="28">
                  <c:v>266.11282657811392</c:v>
                </c:pt>
                <c:pt idx="29">
                  <c:v>258.95383233119361</c:v>
                </c:pt>
                <c:pt idx="30">
                  <c:v>258.57720058206809</c:v>
                </c:pt>
                <c:pt idx="31">
                  <c:v>252.36510676830795</c:v>
                </c:pt>
                <c:pt idx="32">
                  <c:v>249.35479231747854</c:v>
                </c:pt>
                <c:pt idx="33">
                  <c:v>245.78144228127132</c:v>
                </c:pt>
                <c:pt idx="34">
                  <c:v>235.25858891251019</c:v>
                </c:pt>
                <c:pt idx="35">
                  <c:v>218.93929880751216</c:v>
                </c:pt>
                <c:pt idx="36">
                  <c:v>204.90146583304016</c:v>
                </c:pt>
                <c:pt idx="37">
                  <c:v>182.87956044287793</c:v>
                </c:pt>
                <c:pt idx="38">
                  <c:v>165.95758631152825</c:v>
                </c:pt>
                <c:pt idx="39">
                  <c:v>150.02181345539165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'figs2&amp;3data'!$S$34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'figs2&amp;3data'!$Q$35:$Q$76</c:f>
              <c:numCache>
                <c:formatCode>0</c:formatCode>
                <c:ptCount val="4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</c:numCache>
            </c:numRef>
          </c:cat>
          <c:val>
            <c:numRef>
              <c:f>'figs2&amp;3data'!$S$35:$S$74</c:f>
              <c:numCache>
                <c:formatCode>0</c:formatCode>
                <c:ptCount val="40"/>
                <c:pt idx="0">
                  <c:v>827.36257733402942</c:v>
                </c:pt>
                <c:pt idx="1">
                  <c:v>815.13619500836091</c:v>
                </c:pt>
                <c:pt idx="2">
                  <c:v>794.82058434085388</c:v>
                </c:pt>
                <c:pt idx="3">
                  <c:v>785.90360431616364</c:v>
                </c:pt>
                <c:pt idx="4">
                  <c:v>776.77731863899498</c:v>
                </c:pt>
                <c:pt idx="5">
                  <c:v>769.51635264103857</c:v>
                </c:pt>
                <c:pt idx="6">
                  <c:v>758.10367218940701</c:v>
                </c:pt>
                <c:pt idx="7">
                  <c:v>742.1204721989435</c:v>
                </c:pt>
                <c:pt idx="8">
                  <c:v>724.05364018080127</c:v>
                </c:pt>
                <c:pt idx="9">
                  <c:v>688.5173237612604</c:v>
                </c:pt>
                <c:pt idx="10">
                  <c:v>648.78162920932698</c:v>
                </c:pt>
                <c:pt idx="11">
                  <c:v>629.20788317277584</c:v>
                </c:pt>
                <c:pt idx="12">
                  <c:v>613.99831929805919</c:v>
                </c:pt>
                <c:pt idx="13">
                  <c:v>588.35319537904991</c:v>
                </c:pt>
                <c:pt idx="14">
                  <c:v>573.95650117230423</c:v>
                </c:pt>
                <c:pt idx="15">
                  <c:v>565.39824558028522</c:v>
                </c:pt>
                <c:pt idx="16">
                  <c:v>553.07771067833858</c:v>
                </c:pt>
                <c:pt idx="17">
                  <c:v>533.43573216303764</c:v>
                </c:pt>
                <c:pt idx="18">
                  <c:v>514.40506882842146</c:v>
                </c:pt>
                <c:pt idx="19">
                  <c:v>485.09513035969837</c:v>
                </c:pt>
                <c:pt idx="20">
                  <c:v>447.97821194654364</c:v>
                </c:pt>
                <c:pt idx="21">
                  <c:v>420.66916943063933</c:v>
                </c:pt>
                <c:pt idx="22">
                  <c:v>393.94652301868342</c:v>
                </c:pt>
                <c:pt idx="23">
                  <c:v>375.82390527904391</c:v>
                </c:pt>
                <c:pt idx="24">
                  <c:v>371.60601043544625</c:v>
                </c:pt>
                <c:pt idx="25">
                  <c:v>364.43258202226275</c:v>
                </c:pt>
                <c:pt idx="26">
                  <c:v>350.91900899518453</c:v>
                </c:pt>
                <c:pt idx="27">
                  <c:v>349.4400902933387</c:v>
                </c:pt>
                <c:pt idx="28">
                  <c:v>335.4871734218861</c:v>
                </c:pt>
                <c:pt idx="29">
                  <c:v>327.44616766880637</c:v>
                </c:pt>
                <c:pt idx="30">
                  <c:v>327.02279941793194</c:v>
                </c:pt>
                <c:pt idx="31">
                  <c:v>320.03489323169202</c:v>
                </c:pt>
                <c:pt idx="32">
                  <c:v>316.64520768252146</c:v>
                </c:pt>
                <c:pt idx="33">
                  <c:v>312.61855771872865</c:v>
                </c:pt>
                <c:pt idx="34">
                  <c:v>300.74141108748978</c:v>
                </c:pt>
                <c:pt idx="35">
                  <c:v>282.26070119248783</c:v>
                </c:pt>
                <c:pt idx="36">
                  <c:v>266.29853416695983</c:v>
                </c:pt>
                <c:pt idx="37">
                  <c:v>241.12043955712207</c:v>
                </c:pt>
                <c:pt idx="38">
                  <c:v>221.64241368847178</c:v>
                </c:pt>
                <c:pt idx="39">
                  <c:v>203.17818654460834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'figs2&amp;3data'!$T$34</c:f>
              <c:strCache>
                <c:ptCount val="1"/>
                <c:pt idx="0">
                  <c:v>Fatal accidents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'figs2&amp;3data'!$Q$35:$Q$76</c:f>
              <c:numCache>
                <c:formatCode>0</c:formatCode>
                <c:ptCount val="4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</c:numCache>
            </c:numRef>
          </c:cat>
          <c:val>
            <c:numRef>
              <c:f>'figs2&amp;3data'!$T$35:$T$76</c:f>
              <c:numCache>
                <c:formatCode>0</c:formatCode>
                <c:ptCount val="42"/>
                <c:pt idx="0">
                  <c:v>770</c:v>
                </c:pt>
                <c:pt idx="1">
                  <c:v>783</c:v>
                </c:pt>
                <c:pt idx="2">
                  <c:v>763</c:v>
                </c:pt>
                <c:pt idx="3">
                  <c:v>699</c:v>
                </c:pt>
                <c:pt idx="4">
                  <c:v>687</c:v>
                </c:pt>
                <c:pt idx="5">
                  <c:v>727</c:v>
                </c:pt>
                <c:pt idx="6">
                  <c:v>739</c:v>
                </c:pt>
                <c:pt idx="7">
                  <c:v>728</c:v>
                </c:pt>
                <c:pt idx="8">
                  <c:v>644</c:v>
                </c:pt>
                <c:pt idx="9">
                  <c:v>610</c:v>
                </c:pt>
                <c:pt idx="10">
                  <c:v>640</c:v>
                </c:pt>
                <c:pt idx="11">
                  <c:v>568</c:v>
                </c:pt>
                <c:pt idx="12">
                  <c:v>537</c:v>
                </c:pt>
                <c:pt idx="13">
                  <c:v>550</c:v>
                </c:pt>
                <c:pt idx="14">
                  <c:v>537</c:v>
                </c:pt>
                <c:pt idx="15">
                  <c:v>517</c:v>
                </c:pt>
                <c:pt idx="16">
                  <c:v>499</c:v>
                </c:pt>
                <c:pt idx="17">
                  <c:v>496</c:v>
                </c:pt>
                <c:pt idx="18">
                  <c:v>491</c:v>
                </c:pt>
                <c:pt idx="19">
                  <c:v>443</c:v>
                </c:pt>
                <c:pt idx="20">
                  <c:v>426</c:v>
                </c:pt>
                <c:pt idx="21">
                  <c:v>359</c:v>
                </c:pt>
                <c:pt idx="22">
                  <c:v>319</c:v>
                </c:pt>
                <c:pt idx="23">
                  <c:v>361</c:v>
                </c:pt>
                <c:pt idx="24">
                  <c:v>316</c:v>
                </c:pt>
                <c:pt idx="25">
                  <c:v>340</c:v>
                </c:pt>
                <c:pt idx="26">
                  <c:v>339</c:v>
                </c:pt>
                <c:pt idx="27">
                  <c:v>285</c:v>
                </c:pt>
                <c:pt idx="28">
                  <c:v>297</c:v>
                </c:pt>
                <c:pt idx="29">
                  <c:v>309</c:v>
                </c:pt>
                <c:pt idx="30">
                  <c:v>274</c:v>
                </c:pt>
                <c:pt idx="31">
                  <c:v>301</c:v>
                </c:pt>
                <c:pt idx="32">
                  <c:v>283</c:v>
                </c:pt>
                <c:pt idx="33">
                  <c:v>264</c:v>
                </c:pt>
                <c:pt idx="34">
                  <c:v>293</c:v>
                </c:pt>
                <c:pt idx="35">
                  <c:v>255</c:v>
                </c:pt>
                <c:pt idx="36">
                  <c:v>245</c:v>
                </c:pt>
                <c:pt idx="37">
                  <c:v>196</c:v>
                </c:pt>
                <c:pt idx="38">
                  <c:v>189</c:v>
                </c:pt>
                <c:pt idx="39">
                  <c:v>175</c:v>
                </c:pt>
                <c:pt idx="40">
                  <c:v>164</c:v>
                </c:pt>
                <c:pt idx="41">
                  <c:v>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00736"/>
        <c:axId val="206014720"/>
      </c:lineChart>
      <c:catAx>
        <c:axId val="1825007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0147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060147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5007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93398516177495"/>
          <c:y val="0.91335740072202165"/>
          <c:w val="0.69213262823332955"/>
          <c:h val="5.776173285198560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Scottish reported road accident deaths: 1949 onwards</a:t>
            </a:r>
            <a:endParaRPr lang="en-GB" sz="21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13876146788990826"/>
          <c:y val="1.1251758087201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55963302752298E-2"/>
          <c:y val="0.13361481080620771"/>
          <c:w val="0.87270642201834858"/>
          <c:h val="0.74964941220746006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'figs2&amp;3data'!$AA$11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'figs2&amp;3data'!$Z$12:$Z$76</c:f>
              <c:numCache>
                <c:formatCode>0</c:formatCode>
                <c:ptCount val="6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</c:numCache>
            </c:numRef>
          </c:cat>
          <c:val>
            <c:numRef>
              <c:f>'figs2&amp;3data'!$AA$12:$AA$74</c:f>
              <c:numCache>
                <c:formatCode>0</c:formatCode>
                <c:ptCount val="63"/>
                <c:pt idx="0">
                  <c:v>492.75863912416008</c:v>
                </c:pt>
                <c:pt idx="1">
                  <c:v>479.55678894318157</c:v>
                </c:pt>
                <c:pt idx="2">
                  <c:v>488.16581351424031</c:v>
                </c:pt>
                <c:pt idx="3">
                  <c:v>490.07937824251491</c:v>
                </c:pt>
                <c:pt idx="4">
                  <c:v>505.58510874201664</c:v>
                </c:pt>
                <c:pt idx="5">
                  <c:v>504.81915283863003</c:v>
                </c:pt>
                <c:pt idx="6">
                  <c:v>517.26895751195855</c:v>
                </c:pt>
                <c:pt idx="7">
                  <c:v>522.25065445474672</c:v>
                </c:pt>
                <c:pt idx="8">
                  <c:v>533.55893865180815</c:v>
                </c:pt>
                <c:pt idx="9">
                  <c:v>540.84487668638872</c:v>
                </c:pt>
                <c:pt idx="10">
                  <c:v>565.97742449247517</c:v>
                </c:pt>
                <c:pt idx="11">
                  <c:v>587.86684256846797</c:v>
                </c:pt>
                <c:pt idx="12">
                  <c:v>608.42685526464231</c:v>
                </c:pt>
                <c:pt idx="13">
                  <c:v>637.27191227543108</c:v>
                </c:pt>
                <c:pt idx="14">
                  <c:v>655.55340386466003</c:v>
                </c:pt>
                <c:pt idx="15">
                  <c:v>678.46683087052816</c:v>
                </c:pt>
                <c:pt idx="16">
                  <c:v>700.43091778099256</c:v>
                </c:pt>
                <c:pt idx="17">
                  <c:v>711.41769235577124</c:v>
                </c:pt>
                <c:pt idx="18">
                  <c:v>738.02979510415094</c:v>
                </c:pt>
                <c:pt idx="19">
                  <c:v>751.9211814468689</c:v>
                </c:pt>
                <c:pt idx="20">
                  <c:v>766.58919962237076</c:v>
                </c:pt>
                <c:pt idx="21">
                  <c:v>781.4551986801232</c:v>
                </c:pt>
                <c:pt idx="22">
                  <c:v>798.06454066123683</c:v>
                </c:pt>
                <c:pt idx="23">
                  <c:v>785.12418747877916</c:v>
                </c:pt>
                <c:pt idx="24">
                  <c:v>776.24188368722537</c:v>
                </c:pt>
                <c:pt idx="25">
                  <c:v>760.21958377206408</c:v>
                </c:pt>
                <c:pt idx="26">
                  <c:v>751.72821437654693</c:v>
                </c:pt>
                <c:pt idx="27">
                  <c:v>744.97491721860354</c:v>
                </c:pt>
                <c:pt idx="28">
                  <c:v>742.08097665387345</c:v>
                </c:pt>
                <c:pt idx="29">
                  <c:v>728.7714358563419</c:v>
                </c:pt>
                <c:pt idx="30">
                  <c:v>708.3333735424352</c:v>
                </c:pt>
                <c:pt idx="31">
                  <c:v>687.13533255403104</c:v>
                </c:pt>
                <c:pt idx="32">
                  <c:v>649.39433992487216</c:v>
                </c:pt>
                <c:pt idx="33">
                  <c:v>608.81128528558054</c:v>
                </c:pt>
                <c:pt idx="34">
                  <c:v>589.97984591094178</c:v>
                </c:pt>
                <c:pt idx="35">
                  <c:v>575.38400255918111</c:v>
                </c:pt>
                <c:pt idx="36">
                  <c:v>547.55739564683302</c:v>
                </c:pt>
                <c:pt idx="37">
                  <c:v>534.13406998720529</c:v>
                </c:pt>
                <c:pt idx="38">
                  <c:v>525.3168087947347</c:v>
                </c:pt>
                <c:pt idx="39">
                  <c:v>514.58692163548119</c:v>
                </c:pt>
                <c:pt idx="40">
                  <c:v>493.52419984551102</c:v>
                </c:pt>
                <c:pt idx="41">
                  <c:v>475.73163020207528</c:v>
                </c:pt>
                <c:pt idx="42">
                  <c:v>446.1100462858675</c:v>
                </c:pt>
                <c:pt idx="43">
                  <c:v>409.86060649233463</c:v>
                </c:pt>
                <c:pt idx="44">
                  <c:v>383.7689437438234</c:v>
                </c:pt>
                <c:pt idx="45">
                  <c:v>358.29010147845526</c:v>
                </c:pt>
                <c:pt idx="46">
                  <c:v>341.96155740811372</c:v>
                </c:pt>
                <c:pt idx="47">
                  <c:v>339.30527027989524</c:v>
                </c:pt>
                <c:pt idx="48">
                  <c:v>329.25420492413804</c:v>
                </c:pt>
                <c:pt idx="49">
                  <c:v>313.53001200960961</c:v>
                </c:pt>
                <c:pt idx="50">
                  <c:v>311.82621239424611</c:v>
                </c:pt>
                <c:pt idx="51">
                  <c:v>298.01585042672173</c:v>
                </c:pt>
                <c:pt idx="52">
                  <c:v>288.75558295657981</c:v>
                </c:pt>
                <c:pt idx="53">
                  <c:v>288.37778463225783</c:v>
                </c:pt>
                <c:pt idx="54">
                  <c:v>280.82472768902534</c:v>
                </c:pt>
                <c:pt idx="55">
                  <c:v>274.40909208332357</c:v>
                </c:pt>
                <c:pt idx="56">
                  <c:v>270.07150160685404</c:v>
                </c:pt>
                <c:pt idx="57">
                  <c:v>257.63569113826537</c:v>
                </c:pt>
                <c:pt idx="58">
                  <c:v>240.33037647628868</c:v>
                </c:pt>
                <c:pt idx="59">
                  <c:v>225.68769706171793</c:v>
                </c:pt>
                <c:pt idx="60">
                  <c:v>201.53690757654437</c:v>
                </c:pt>
                <c:pt idx="61">
                  <c:v>182.32079781011865</c:v>
                </c:pt>
                <c:pt idx="62">
                  <c:v>164.10162459637752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'figs2&amp;3data'!$AB$11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'figs2&amp;3data'!$Z$12:$Z$76</c:f>
              <c:numCache>
                <c:formatCode>0</c:formatCode>
                <c:ptCount val="6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</c:numCache>
            </c:numRef>
          </c:cat>
          <c:val>
            <c:numRef>
              <c:f>'figs2&amp;3data'!$AB$12:$AB$74</c:f>
              <c:numCache>
                <c:formatCode>0</c:formatCode>
                <c:ptCount val="63"/>
                <c:pt idx="0">
                  <c:v>585.64136087584006</c:v>
                </c:pt>
                <c:pt idx="1">
                  <c:v>571.24321105681838</c:v>
                </c:pt>
                <c:pt idx="2">
                  <c:v>580.63418648575964</c:v>
                </c:pt>
                <c:pt idx="3">
                  <c:v>582.72062175748511</c:v>
                </c:pt>
                <c:pt idx="4">
                  <c:v>599.61489125798334</c:v>
                </c:pt>
                <c:pt idx="5">
                  <c:v>598.78084716136982</c:v>
                </c:pt>
                <c:pt idx="6">
                  <c:v>612.33104248804136</c:v>
                </c:pt>
                <c:pt idx="7">
                  <c:v>617.74934554525328</c:v>
                </c:pt>
                <c:pt idx="8">
                  <c:v>630.04106134819176</c:v>
                </c:pt>
                <c:pt idx="9">
                  <c:v>637.95512331361124</c:v>
                </c:pt>
                <c:pt idx="10">
                  <c:v>665.22257550752488</c:v>
                </c:pt>
                <c:pt idx="11">
                  <c:v>688.93315743153198</c:v>
                </c:pt>
                <c:pt idx="12">
                  <c:v>711.1731447353576</c:v>
                </c:pt>
                <c:pt idx="13">
                  <c:v>742.32808772456883</c:v>
                </c:pt>
                <c:pt idx="14">
                  <c:v>762.04659613533988</c:v>
                </c:pt>
                <c:pt idx="15">
                  <c:v>786.73316912947189</c:v>
                </c:pt>
                <c:pt idx="16">
                  <c:v>810.3690822190074</c:v>
                </c:pt>
                <c:pt idx="17">
                  <c:v>822.18230764422867</c:v>
                </c:pt>
                <c:pt idx="18">
                  <c:v>850.77020489584902</c:v>
                </c:pt>
                <c:pt idx="19">
                  <c:v>865.67881855313101</c:v>
                </c:pt>
                <c:pt idx="20">
                  <c:v>881.41080037762924</c:v>
                </c:pt>
                <c:pt idx="21">
                  <c:v>897.34480131987675</c:v>
                </c:pt>
                <c:pt idx="22">
                  <c:v>915.13545933876321</c:v>
                </c:pt>
                <c:pt idx="23">
                  <c:v>901.27581252122093</c:v>
                </c:pt>
                <c:pt idx="24">
                  <c:v>891.75811631277463</c:v>
                </c:pt>
                <c:pt idx="25">
                  <c:v>874.58041622793587</c:v>
                </c:pt>
                <c:pt idx="26">
                  <c:v>865.47178562345312</c:v>
                </c:pt>
                <c:pt idx="27">
                  <c:v>858.22508278139651</c:v>
                </c:pt>
                <c:pt idx="28">
                  <c:v>855.1190233461266</c:v>
                </c:pt>
                <c:pt idx="29">
                  <c:v>840.82856414365801</c:v>
                </c:pt>
                <c:pt idx="30">
                  <c:v>818.86662645756485</c:v>
                </c:pt>
                <c:pt idx="31">
                  <c:v>796.06466744596901</c:v>
                </c:pt>
                <c:pt idx="32">
                  <c:v>755.4056600751278</c:v>
                </c:pt>
                <c:pt idx="33">
                  <c:v>711.58871471441955</c:v>
                </c:pt>
                <c:pt idx="34">
                  <c:v>691.22015408905827</c:v>
                </c:pt>
                <c:pt idx="35">
                  <c:v>675.41599744081884</c:v>
                </c:pt>
                <c:pt idx="36">
                  <c:v>645.24260435316694</c:v>
                </c:pt>
                <c:pt idx="37">
                  <c:v>630.66593001279466</c:v>
                </c:pt>
                <c:pt idx="38">
                  <c:v>621.08319120526539</c:v>
                </c:pt>
                <c:pt idx="39">
                  <c:v>609.41307836451881</c:v>
                </c:pt>
                <c:pt idx="40">
                  <c:v>586.47580015448898</c:v>
                </c:pt>
                <c:pt idx="41">
                  <c:v>567.06836979792467</c:v>
                </c:pt>
                <c:pt idx="42">
                  <c:v>534.68995371413246</c:v>
                </c:pt>
                <c:pt idx="43">
                  <c:v>494.93939350766533</c:v>
                </c:pt>
                <c:pt idx="44">
                  <c:v>466.2310562561766</c:v>
                </c:pt>
                <c:pt idx="45">
                  <c:v>438.10989852154472</c:v>
                </c:pt>
                <c:pt idx="46">
                  <c:v>420.03844259188628</c:v>
                </c:pt>
                <c:pt idx="47">
                  <c:v>417.09472972010474</c:v>
                </c:pt>
                <c:pt idx="48">
                  <c:v>405.94579507586201</c:v>
                </c:pt>
                <c:pt idx="49">
                  <c:v>388.46998799039039</c:v>
                </c:pt>
                <c:pt idx="50">
                  <c:v>386.57378760575386</c:v>
                </c:pt>
                <c:pt idx="51">
                  <c:v>371.18414957327832</c:v>
                </c:pt>
                <c:pt idx="52">
                  <c:v>360.84441704342021</c:v>
                </c:pt>
                <c:pt idx="53">
                  <c:v>360.42221536774213</c:v>
                </c:pt>
                <c:pt idx="54">
                  <c:v>351.97527231097462</c:v>
                </c:pt>
                <c:pt idx="55">
                  <c:v>344.79090791667647</c:v>
                </c:pt>
                <c:pt idx="56">
                  <c:v>339.92849839314596</c:v>
                </c:pt>
                <c:pt idx="57">
                  <c:v>325.96430886173465</c:v>
                </c:pt>
                <c:pt idx="58">
                  <c:v>306.46962352371128</c:v>
                </c:pt>
                <c:pt idx="59">
                  <c:v>289.9123029382821</c:v>
                </c:pt>
                <c:pt idx="60">
                  <c:v>262.46309242345563</c:v>
                </c:pt>
                <c:pt idx="61">
                  <c:v>240.47920218988136</c:v>
                </c:pt>
                <c:pt idx="62">
                  <c:v>219.4983754036225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'figs2&amp;3data'!$AC$11</c:f>
              <c:strCache>
                <c:ptCount val="1"/>
                <c:pt idx="0">
                  <c:v>Deaths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'figs2&amp;3data'!$Z$12:$Z$76</c:f>
              <c:numCache>
                <c:formatCode>0</c:formatCode>
                <c:ptCount val="6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</c:numCache>
            </c:numRef>
          </c:cat>
          <c:val>
            <c:numRef>
              <c:f>'figs2&amp;3data'!$AC$12:$AC$76</c:f>
              <c:numCache>
                <c:formatCode>0</c:formatCode>
                <c:ptCount val="65"/>
                <c:pt idx="0">
                  <c:v>535</c:v>
                </c:pt>
                <c:pt idx="1">
                  <c:v>529</c:v>
                </c:pt>
                <c:pt idx="2">
                  <c:v>544</c:v>
                </c:pt>
                <c:pt idx="3">
                  <c:v>485</c:v>
                </c:pt>
                <c:pt idx="4">
                  <c:v>579</c:v>
                </c:pt>
                <c:pt idx="5">
                  <c:v>545</c:v>
                </c:pt>
                <c:pt idx="6">
                  <c:v>610</c:v>
                </c:pt>
                <c:pt idx="7">
                  <c:v>540</c:v>
                </c:pt>
                <c:pt idx="8">
                  <c:v>550</c:v>
                </c:pt>
                <c:pt idx="9">
                  <c:v>605</c:v>
                </c:pt>
                <c:pt idx="10">
                  <c:v>604</c:v>
                </c:pt>
                <c:pt idx="11">
                  <c:v>648</c:v>
                </c:pt>
                <c:pt idx="12">
                  <c:v>671</c:v>
                </c:pt>
                <c:pt idx="13">
                  <c:v>664</c:v>
                </c:pt>
                <c:pt idx="14">
                  <c:v>712</c:v>
                </c:pt>
                <c:pt idx="15">
                  <c:v>754</c:v>
                </c:pt>
                <c:pt idx="16">
                  <c:v>743</c:v>
                </c:pt>
                <c:pt idx="17">
                  <c:v>790</c:v>
                </c:pt>
                <c:pt idx="18">
                  <c:v>778</c:v>
                </c:pt>
                <c:pt idx="19">
                  <c:v>769</c:v>
                </c:pt>
                <c:pt idx="20">
                  <c:v>892</c:v>
                </c:pt>
                <c:pt idx="21">
                  <c:v>815</c:v>
                </c:pt>
                <c:pt idx="22">
                  <c:v>866</c:v>
                </c:pt>
                <c:pt idx="23">
                  <c:v>855</c:v>
                </c:pt>
                <c:pt idx="24">
                  <c:v>855</c:v>
                </c:pt>
                <c:pt idx="25">
                  <c:v>825</c:v>
                </c:pt>
                <c:pt idx="26">
                  <c:v>769</c:v>
                </c:pt>
                <c:pt idx="27">
                  <c:v>783</c:v>
                </c:pt>
                <c:pt idx="28">
                  <c:v>811</c:v>
                </c:pt>
                <c:pt idx="29">
                  <c:v>820</c:v>
                </c:pt>
                <c:pt idx="30">
                  <c:v>810</c:v>
                </c:pt>
                <c:pt idx="31">
                  <c:v>700</c:v>
                </c:pt>
                <c:pt idx="32">
                  <c:v>677</c:v>
                </c:pt>
                <c:pt idx="33">
                  <c:v>701</c:v>
                </c:pt>
                <c:pt idx="34">
                  <c:v>624</c:v>
                </c:pt>
                <c:pt idx="35">
                  <c:v>599</c:v>
                </c:pt>
                <c:pt idx="36">
                  <c:v>602</c:v>
                </c:pt>
                <c:pt idx="37">
                  <c:v>601</c:v>
                </c:pt>
                <c:pt idx="38">
                  <c:v>556</c:v>
                </c:pt>
                <c:pt idx="39">
                  <c:v>554</c:v>
                </c:pt>
                <c:pt idx="40">
                  <c:v>553</c:v>
                </c:pt>
                <c:pt idx="41">
                  <c:v>546</c:v>
                </c:pt>
                <c:pt idx="42">
                  <c:v>491</c:v>
                </c:pt>
                <c:pt idx="43">
                  <c:v>463</c:v>
                </c:pt>
                <c:pt idx="44">
                  <c:v>399</c:v>
                </c:pt>
                <c:pt idx="45">
                  <c:v>363</c:v>
                </c:pt>
                <c:pt idx="46">
                  <c:v>409</c:v>
                </c:pt>
                <c:pt idx="47">
                  <c:v>357</c:v>
                </c:pt>
                <c:pt idx="48">
                  <c:v>377</c:v>
                </c:pt>
                <c:pt idx="49">
                  <c:v>385</c:v>
                </c:pt>
                <c:pt idx="50">
                  <c:v>310</c:v>
                </c:pt>
                <c:pt idx="51">
                  <c:v>326</c:v>
                </c:pt>
                <c:pt idx="52">
                  <c:v>348</c:v>
                </c:pt>
                <c:pt idx="53">
                  <c:v>304</c:v>
                </c:pt>
                <c:pt idx="54">
                  <c:v>336</c:v>
                </c:pt>
                <c:pt idx="55">
                  <c:v>308</c:v>
                </c:pt>
                <c:pt idx="56">
                  <c:v>286</c:v>
                </c:pt>
                <c:pt idx="57">
                  <c:v>314</c:v>
                </c:pt>
                <c:pt idx="58">
                  <c:v>281</c:v>
                </c:pt>
                <c:pt idx="59">
                  <c:v>270</c:v>
                </c:pt>
                <c:pt idx="60">
                  <c:v>216</c:v>
                </c:pt>
                <c:pt idx="61">
                  <c:v>208</c:v>
                </c:pt>
                <c:pt idx="62">
                  <c:v>185</c:v>
                </c:pt>
                <c:pt idx="63">
                  <c:v>178</c:v>
                </c:pt>
                <c:pt idx="64">
                  <c:v>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7600"/>
        <c:axId val="182564352"/>
      </c:lineChart>
      <c:catAx>
        <c:axId val="1825376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5643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8256435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53760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353211009174312"/>
          <c:y val="0.95077488731630067"/>
          <c:w val="0.73509174311926606"/>
          <c:h val="4.500703234880454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7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Killed and seriously injured reported casualties</a:t>
            </a:r>
          </a:p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2023431416120908"/>
          <c:y val="2.3498694516971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9710670958415E-2"/>
          <c:y val="0.12793741836741848"/>
          <c:w val="0.89563458428450338"/>
          <c:h val="0.77154096178718701"/>
        </c:manualLayout>
      </c:layout>
      <c:lineChart>
        <c:grouping val="standard"/>
        <c:varyColors val="0"/>
        <c:ser>
          <c:idx val="0"/>
          <c:order val="0"/>
          <c:tx>
            <c:strRef>
              <c:f>Fig4data!$I$5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Fig4data!$A$6:$A$69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Fig4data!$AQ$6:$AQ$68</c:f>
              <c:numCache>
                <c:formatCode>#,##0</c:formatCode>
                <c:ptCount val="63"/>
                <c:pt idx="29">
                  <c:v>9421.9714659046695</c:v>
                </c:pt>
                <c:pt idx="30">
                  <c:v>9489.2938246203703</c:v>
                </c:pt>
                <c:pt idx="31">
                  <c:v>9110.02098992848</c:v>
                </c:pt>
                <c:pt idx="32">
                  <c:v>8758.0337139648127</c:v>
                </c:pt>
                <c:pt idx="33">
                  <c:v>8549.8617395960191</c:v>
                </c:pt>
                <c:pt idx="34">
                  <c:v>8253.7359257074477</c:v>
                </c:pt>
                <c:pt idx="35">
                  <c:v>7711.5624561272689</c:v>
                </c:pt>
                <c:pt idx="36">
                  <c:v>7518.1777884458343</c:v>
                </c:pt>
                <c:pt idx="37">
                  <c:v>7370.3552146571446</c:v>
                </c:pt>
                <c:pt idx="38">
                  <c:v>7050.4328462323019</c:v>
                </c:pt>
                <c:pt idx="39">
                  <c:v>6667.9600042122884</c:v>
                </c:pt>
                <c:pt idx="40">
                  <c:v>6351.0297722477899</c:v>
                </c:pt>
                <c:pt idx="41">
                  <c:v>5871.8604955204028</c:v>
                </c:pt>
                <c:pt idx="42">
                  <c:v>5483.1535485514241</c:v>
                </c:pt>
                <c:pt idx="43">
                  <c:v>5201.5251818200641</c:v>
                </c:pt>
                <c:pt idx="44">
                  <c:v>4851.8478511014418</c:v>
                </c:pt>
                <c:pt idx="45">
                  <c:v>4612.3757323587297</c:v>
                </c:pt>
                <c:pt idx="46">
                  <c:v>4542.283049682218</c:v>
                </c:pt>
                <c:pt idx="47">
                  <c:v>4244.0146747413382</c:v>
                </c:pt>
                <c:pt idx="48">
                  <c:v>3954.5703173874508</c:v>
                </c:pt>
                <c:pt idx="49">
                  <c:v>3836.6326376709285</c:v>
                </c:pt>
                <c:pt idx="50">
                  <c:v>3661.3954605561839</c:v>
                </c:pt>
                <c:pt idx="51">
                  <c:v>3431.6284483255749</c:v>
                </c:pt>
                <c:pt idx="52">
                  <c:v>3235.8314915275482</c:v>
                </c:pt>
                <c:pt idx="53">
                  <c:v>3054.1565153103052</c:v>
                </c:pt>
                <c:pt idx="54">
                  <c:v>2896.6921067561539</c:v>
                </c:pt>
                <c:pt idx="55">
                  <c:v>2727.341881597481</c:v>
                </c:pt>
                <c:pt idx="56">
                  <c:v>2640.8759478892866</c:v>
                </c:pt>
                <c:pt idx="57">
                  <c:v>2532.901589989629</c:v>
                </c:pt>
                <c:pt idx="58">
                  <c:v>2381.3298292372151</c:v>
                </c:pt>
                <c:pt idx="59">
                  <c:v>2213.4676853136289</c:v>
                </c:pt>
                <c:pt idx="60">
                  <c:v>2119.9360245367116</c:v>
                </c:pt>
                <c:pt idx="61">
                  <c:v>1927.7734628198782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Fig4data!$J$5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Fig4data!$A$6:$A$69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Fig4data!$AR$6:$AR$68</c:f>
              <c:numCache>
                <c:formatCode>#,##0</c:formatCode>
                <c:ptCount val="63"/>
                <c:pt idx="29">
                  <c:v>10152.82853409533</c:v>
                </c:pt>
                <c:pt idx="30">
                  <c:v>10205.506175379629</c:v>
                </c:pt>
                <c:pt idx="31">
                  <c:v>9819.97901007152</c:v>
                </c:pt>
                <c:pt idx="32">
                  <c:v>9481.9662860351873</c:v>
                </c:pt>
                <c:pt idx="33">
                  <c:v>9229.7382604039794</c:v>
                </c:pt>
                <c:pt idx="34">
                  <c:v>8928.2640742925523</c:v>
                </c:pt>
                <c:pt idx="35">
                  <c:v>8391.2375438727304</c:v>
                </c:pt>
                <c:pt idx="36">
                  <c:v>8196.2222115541645</c:v>
                </c:pt>
                <c:pt idx="37">
                  <c:v>8034.044785342855</c:v>
                </c:pt>
                <c:pt idx="38">
                  <c:v>7717.9671537676977</c:v>
                </c:pt>
                <c:pt idx="39">
                  <c:v>7342.8399957877109</c:v>
                </c:pt>
                <c:pt idx="40">
                  <c:v>7010.1702277522108</c:v>
                </c:pt>
                <c:pt idx="41">
                  <c:v>6516.1395044795972</c:v>
                </c:pt>
                <c:pt idx="42">
                  <c:v>6112.8464514485759</c:v>
                </c:pt>
                <c:pt idx="43">
                  <c:v>5810.8748181799356</c:v>
                </c:pt>
                <c:pt idx="44">
                  <c:v>5468.1521488985582</c:v>
                </c:pt>
                <c:pt idx="45">
                  <c:v>5221.6242676412703</c:v>
                </c:pt>
                <c:pt idx="46">
                  <c:v>5133.3169503177824</c:v>
                </c:pt>
                <c:pt idx="47">
                  <c:v>4833.1853252586625</c:v>
                </c:pt>
                <c:pt idx="48">
                  <c:v>4544.6296826125499</c:v>
                </c:pt>
                <c:pt idx="49">
                  <c:v>4406.5673623290722</c:v>
                </c:pt>
                <c:pt idx="50">
                  <c:v>4225.4045394438162</c:v>
                </c:pt>
                <c:pt idx="51">
                  <c:v>3989.5715516744249</c:v>
                </c:pt>
                <c:pt idx="52">
                  <c:v>3784.968508472452</c:v>
                </c:pt>
                <c:pt idx="53">
                  <c:v>3589.8434846896948</c:v>
                </c:pt>
                <c:pt idx="54">
                  <c:v>3423.7078932438458</c:v>
                </c:pt>
                <c:pt idx="55">
                  <c:v>3246.2581184025194</c:v>
                </c:pt>
                <c:pt idx="56">
                  <c:v>3153.524052110713</c:v>
                </c:pt>
                <c:pt idx="57">
                  <c:v>3033.098410010371</c:v>
                </c:pt>
                <c:pt idx="58">
                  <c:v>2874.6701707627849</c:v>
                </c:pt>
                <c:pt idx="59">
                  <c:v>2688.9323146863708</c:v>
                </c:pt>
                <c:pt idx="60">
                  <c:v>2579.2639754632883</c:v>
                </c:pt>
                <c:pt idx="61">
                  <c:v>2371.026537180122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Fig4data!$K$5</c:f>
              <c:strCache>
                <c:ptCount val="1"/>
                <c:pt idx="0">
                  <c:v>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Fig4data!$A$6:$A$69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Fig4data!$K$6:$K$69</c:f>
              <c:numCache>
                <c:formatCode>#,##0</c:formatCode>
                <c:ptCount val="64"/>
                <c:pt idx="0">
                  <c:v>5082</c:v>
                </c:pt>
                <c:pt idx="1">
                  <c:v>5089</c:v>
                </c:pt>
                <c:pt idx="2">
                  <c:v>4909</c:v>
                </c:pt>
                <c:pt idx="3">
                  <c:v>5749</c:v>
                </c:pt>
                <c:pt idx="4">
                  <c:v>5420</c:v>
                </c:pt>
                <c:pt idx="5">
                  <c:v>5706</c:v>
                </c:pt>
                <c:pt idx="6">
                  <c:v>5589</c:v>
                </c:pt>
                <c:pt idx="7">
                  <c:v>5556</c:v>
                </c:pt>
                <c:pt idx="8">
                  <c:v>5907</c:v>
                </c:pt>
                <c:pt idx="9">
                  <c:v>6940</c:v>
                </c:pt>
                <c:pt idx="10">
                  <c:v>7280</c:v>
                </c:pt>
                <c:pt idx="11">
                  <c:v>7899</c:v>
                </c:pt>
                <c:pt idx="12">
                  <c:v>7716</c:v>
                </c:pt>
                <c:pt idx="13">
                  <c:v>7939</c:v>
                </c:pt>
                <c:pt idx="14">
                  <c:v>8890</c:v>
                </c:pt>
                <c:pt idx="15">
                  <c:v>9487</c:v>
                </c:pt>
                <c:pt idx="16">
                  <c:v>10043</c:v>
                </c:pt>
                <c:pt idx="17">
                  <c:v>10036</c:v>
                </c:pt>
                <c:pt idx="18">
                  <c:v>10262</c:v>
                </c:pt>
                <c:pt idx="19">
                  <c:v>10723</c:v>
                </c:pt>
                <c:pt idx="20">
                  <c:v>10842</c:v>
                </c:pt>
                <c:pt idx="21">
                  <c:v>10813</c:v>
                </c:pt>
                <c:pt idx="22">
                  <c:v>10855</c:v>
                </c:pt>
                <c:pt idx="23">
                  <c:v>10949</c:v>
                </c:pt>
                <c:pt idx="24">
                  <c:v>10347</c:v>
                </c:pt>
                <c:pt idx="25">
                  <c:v>9548</c:v>
                </c:pt>
                <c:pt idx="26">
                  <c:v>9503</c:v>
                </c:pt>
                <c:pt idx="27">
                  <c:v>9661</c:v>
                </c:pt>
                <c:pt idx="28">
                  <c:v>10169</c:v>
                </c:pt>
                <c:pt idx="29">
                  <c:v>10051</c:v>
                </c:pt>
                <c:pt idx="30">
                  <c:v>9539</c:v>
                </c:pt>
                <c:pt idx="31">
                  <c:v>9517</c:v>
                </c:pt>
                <c:pt idx="32">
                  <c:v>9961</c:v>
                </c:pt>
                <c:pt idx="33">
                  <c:v>8257</c:v>
                </c:pt>
                <c:pt idx="34">
                  <c:v>8326</c:v>
                </c:pt>
                <c:pt idx="35">
                  <c:v>8388</c:v>
                </c:pt>
                <c:pt idx="36">
                  <c:v>8023</c:v>
                </c:pt>
                <c:pt idx="37">
                  <c:v>7263</c:v>
                </c:pt>
                <c:pt idx="38">
                  <c:v>7286</c:v>
                </c:pt>
                <c:pt idx="39">
                  <c:v>7551</c:v>
                </c:pt>
                <c:pt idx="40">
                  <c:v>6798</c:v>
                </c:pt>
                <c:pt idx="41">
                  <c:v>6129</c:v>
                </c:pt>
                <c:pt idx="42">
                  <c:v>5639</c:v>
                </c:pt>
                <c:pt idx="43">
                  <c:v>4853</c:v>
                </c:pt>
                <c:pt idx="44">
                  <c:v>5571</c:v>
                </c:pt>
                <c:pt idx="45">
                  <c:v>5339</c:v>
                </c:pt>
                <c:pt idx="46">
                  <c:v>4398</c:v>
                </c:pt>
                <c:pt idx="47">
                  <c:v>4424</c:v>
                </c:pt>
                <c:pt idx="48">
                  <c:v>4457</c:v>
                </c:pt>
                <c:pt idx="49">
                  <c:v>4075</c:v>
                </c:pt>
                <c:pt idx="50">
                  <c:v>3894</c:v>
                </c:pt>
                <c:pt idx="51">
                  <c:v>3758</c:v>
                </c:pt>
                <c:pt idx="52">
                  <c:v>3533</c:v>
                </c:pt>
                <c:pt idx="53">
                  <c:v>3293</c:v>
                </c:pt>
                <c:pt idx="54">
                  <c:v>3074</c:v>
                </c:pt>
                <c:pt idx="55" formatCode="General">
                  <c:v>2952</c:v>
                </c:pt>
                <c:pt idx="56" formatCode="General">
                  <c:v>2949</c:v>
                </c:pt>
                <c:pt idx="57" formatCode="General">
                  <c:v>2666</c:v>
                </c:pt>
                <c:pt idx="58" formatCode="General">
                  <c:v>2845</c:v>
                </c:pt>
                <c:pt idx="59" formatCode="General">
                  <c:v>2503</c:v>
                </c:pt>
                <c:pt idx="60" formatCode="General">
                  <c:v>2177</c:v>
                </c:pt>
                <c:pt idx="61" formatCode="General">
                  <c:v>2065</c:v>
                </c:pt>
                <c:pt idx="62" formatCode="General">
                  <c:v>2158</c:v>
                </c:pt>
                <c:pt idx="63" formatCode="General">
                  <c:v>1844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60256"/>
        <c:axId val="184578816"/>
      </c:lineChart>
      <c:catAx>
        <c:axId val="18456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5788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45788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560256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85518743064465"/>
          <c:y val="0.94778122708551771"/>
          <c:w val="0.5569760648928469"/>
          <c:h val="4.8302872062663149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&amp;L&amp;Z&amp;F     &amp;A</c:oddFooter>
    </c:headerFooter>
    <c:pageMargins b="1" l="0.75" r="0.75" t="1" header="0.5" footer="0.5"/>
    <c:pageSetup paperSize="9" orientation="portrait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Reported child (0-15) casualties: killed or seriously injured</a:t>
            </a:r>
          </a:p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 average</a:t>
            </a:r>
            <a:endParaRPr lang="en-GB"/>
          </a:p>
        </c:rich>
      </c:tx>
      <c:layout>
        <c:manualLayout>
          <c:xMode val="edge"/>
          <c:yMode val="edge"/>
          <c:x val="0.26461559997308026"/>
          <c:y val="7.92393026941362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6416522853088E-2"/>
          <c:y val="9.5087236813494222E-2"/>
          <c:w val="0.88410344962284615"/>
          <c:h val="0.77971534187065261"/>
        </c:manualLayout>
      </c:layout>
      <c:lineChart>
        <c:grouping val="standard"/>
        <c:varyColors val="0"/>
        <c:ser>
          <c:idx val="0"/>
          <c:order val="0"/>
          <c:tx>
            <c:strRef>
              <c:f>Fig5data!$S$36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Fig5data!$R$37:$R$69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Fig5data!$S$37:$S$69</c:f>
              <c:numCache>
                <c:formatCode>General</c:formatCode>
                <c:ptCount val="33"/>
                <c:pt idx="2" formatCode="#,##0">
                  <c:v>1433.0619784146779</c:v>
                </c:pt>
                <c:pt idx="3" formatCode="#,##0">
                  <c:v>1415.7212836545534</c:v>
                </c:pt>
                <c:pt idx="4" formatCode="#,##0">
                  <c:v>1359.2372123004968</c:v>
                </c:pt>
                <c:pt idx="5" formatCode="#,##0">
                  <c:v>1302.9787092540153</c:v>
                </c:pt>
                <c:pt idx="6" formatCode="#,##0">
                  <c:v>1243.2520847990791</c:v>
                </c:pt>
                <c:pt idx="7" formatCode="#,##0">
                  <c:v>1167.2409209838559</c:v>
                </c:pt>
                <c:pt idx="8" formatCode="#,##0">
                  <c:v>1099.8421182305947</c:v>
                </c:pt>
                <c:pt idx="9" formatCode="#,##0">
                  <c:v>1031.1459435204154</c:v>
                </c:pt>
                <c:pt idx="10" formatCode="#,##0">
                  <c:v>944.695669439006</c:v>
                </c:pt>
                <c:pt idx="11" formatCode="#,##0">
                  <c:v>908.48467283244031</c:v>
                </c:pt>
                <c:pt idx="12" formatCode="#,##0">
                  <c:v>873.45754339250016</c:v>
                </c:pt>
                <c:pt idx="13" formatCode="#,##0">
                  <c:v>828.78792068716268</c:v>
                </c:pt>
                <c:pt idx="14" formatCode="#,##0">
                  <c:v>799.41672593649275</c:v>
                </c:pt>
                <c:pt idx="15" formatCode="#,##0">
                  <c:v>784.35174421225042</c:v>
                </c:pt>
                <c:pt idx="16" formatCode="#,##0">
                  <c:v>706.40579740588691</c:v>
                </c:pt>
                <c:pt idx="17" formatCode="#,##0">
                  <c:v>631.50086042772784</c:v>
                </c:pt>
                <c:pt idx="18" formatCode="#,##0">
                  <c:v>584.21746334293994</c:v>
                </c:pt>
                <c:pt idx="19" formatCode="#,##0">
                  <c:v>524.16695702759444</c:v>
                </c:pt>
                <c:pt idx="20" formatCode="#,##0">
                  <c:v>473.24563687197457</c:v>
                </c:pt>
                <c:pt idx="21" formatCode="#,##0">
                  <c:v>427.21336611351376</c:v>
                </c:pt>
                <c:pt idx="22" formatCode="#,##0">
                  <c:v>390.43078061834694</c:v>
                </c:pt>
                <c:pt idx="23" formatCode="#,##0">
                  <c:v>358.29010147845526</c:v>
                </c:pt>
                <c:pt idx="24" formatCode="#,##0">
                  <c:v>329.0646377348537</c:v>
                </c:pt>
                <c:pt idx="25" formatCode="#,##0">
                  <c:v>303.87846157051416</c:v>
                </c:pt>
                <c:pt idx="26" formatCode="#,##0">
                  <c:v>280.06973121407611</c:v>
                </c:pt>
                <c:pt idx="27" formatCode="#,##0">
                  <c:v>253.49424827555063</c:v>
                </c:pt>
                <c:pt idx="28" formatCode="#,##0">
                  <c:v>222.50015674019699</c:v>
                </c:pt>
                <c:pt idx="29" formatCode="#,##0">
                  <c:v>207.14550275891696</c:v>
                </c:pt>
                <c:pt idx="30" formatCode="#,##0">
                  <c:v>179.71401724019069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Fig5data!$T$36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Fig5data!$R$37:$R$69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Fig5data!$T$37:$T$69</c:f>
              <c:numCache>
                <c:formatCode>General</c:formatCode>
                <c:ptCount val="33"/>
                <c:pt idx="2" formatCode="#,##0">
                  <c:v>1588.538021585322</c:v>
                </c:pt>
                <c:pt idx="3" formatCode="#,##0">
                  <c:v>1570.2787163454466</c:v>
                </c:pt>
                <c:pt idx="4" formatCode="#,##0">
                  <c:v>1510.7627876995032</c:v>
                </c:pt>
                <c:pt idx="5" formatCode="#,##0">
                  <c:v>1451.4212907459848</c:v>
                </c:pt>
                <c:pt idx="6" formatCode="#,##0">
                  <c:v>1388.3479152009209</c:v>
                </c:pt>
                <c:pt idx="7" formatCode="#,##0">
                  <c:v>1307.959079016144</c:v>
                </c:pt>
                <c:pt idx="8" formatCode="#,##0">
                  <c:v>1236.5578817694054</c:v>
                </c:pt>
                <c:pt idx="9" formatCode="#,##0">
                  <c:v>1163.6540564795848</c:v>
                </c:pt>
                <c:pt idx="10" formatCode="#,##0">
                  <c:v>1071.7043305609941</c:v>
                </c:pt>
                <c:pt idx="11" formatCode="#,##0">
                  <c:v>1033.1153271675596</c:v>
                </c:pt>
                <c:pt idx="12" formatCode="#,##0">
                  <c:v>995.74245660749989</c:v>
                </c:pt>
                <c:pt idx="13" formatCode="#,##0">
                  <c:v>948.01207931283727</c:v>
                </c:pt>
                <c:pt idx="14" formatCode="#,##0">
                  <c:v>916.58327406350725</c:v>
                </c:pt>
                <c:pt idx="15" formatCode="#,##0">
                  <c:v>900.44825578774953</c:v>
                </c:pt>
                <c:pt idx="16" formatCode="#,##0">
                  <c:v>816.79420259411313</c:v>
                </c:pt>
                <c:pt idx="17" formatCode="#,##0">
                  <c:v>736.09913957227207</c:v>
                </c:pt>
                <c:pt idx="18" formatCode="#,##0">
                  <c:v>684.98253665706011</c:v>
                </c:pt>
                <c:pt idx="19" formatCode="#,##0">
                  <c:v>619.83304297240556</c:v>
                </c:pt>
                <c:pt idx="20" formatCode="#,##0">
                  <c:v>564.3543631280254</c:v>
                </c:pt>
                <c:pt idx="21" formatCode="#,##0">
                  <c:v>513.98663388648629</c:v>
                </c:pt>
                <c:pt idx="22" formatCode="#,##0">
                  <c:v>473.56921938165306</c:v>
                </c:pt>
                <c:pt idx="23" formatCode="#,##0">
                  <c:v>438.10989852154472</c:v>
                </c:pt>
                <c:pt idx="24" formatCode="#,##0">
                  <c:v>405.73536226514625</c:v>
                </c:pt>
                <c:pt idx="25" formatCode="#,##0">
                  <c:v>377.72153842948586</c:v>
                </c:pt>
                <c:pt idx="26" formatCode="#,##0">
                  <c:v>351.13026878592393</c:v>
                </c:pt>
                <c:pt idx="27" formatCode="#,##0">
                  <c:v>321.30575172444935</c:v>
                </c:pt>
                <c:pt idx="28" formatCode="#,##0">
                  <c:v>286.29984325980303</c:v>
                </c:pt>
                <c:pt idx="29" formatCode="#,##0">
                  <c:v>268.85449724108304</c:v>
                </c:pt>
                <c:pt idx="30" formatCode="#,##0">
                  <c:v>237.4859827598093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Fig5data!$U$36</c:f>
              <c:strCache>
                <c:ptCount val="1"/>
                <c:pt idx="0">
                  <c:v>child 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Fig5data!$R$37:$R$69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Fig5data!$U$37:$U$69</c:f>
              <c:numCache>
                <c:formatCode>#,##0</c:formatCode>
                <c:ptCount val="33"/>
                <c:pt idx="0">
                  <c:v>1457</c:v>
                </c:pt>
                <c:pt idx="1">
                  <c:v>1541</c:v>
                </c:pt>
                <c:pt idx="2">
                  <c:v>1511</c:v>
                </c:pt>
                <c:pt idx="3">
                  <c:v>1523</c:v>
                </c:pt>
                <c:pt idx="4">
                  <c:v>1522</c:v>
                </c:pt>
                <c:pt idx="5">
                  <c:v>1368</c:v>
                </c:pt>
                <c:pt idx="6">
                  <c:v>1251</c:v>
                </c:pt>
                <c:pt idx="7">
                  <c:v>1222</c:v>
                </c:pt>
                <c:pt idx="8">
                  <c:v>1216</c:v>
                </c:pt>
                <c:pt idx="9">
                  <c:v>1131</c:v>
                </c:pt>
                <c:pt idx="10">
                  <c:v>1021</c:v>
                </c:pt>
                <c:pt idx="11">
                  <c:v>897</c:v>
                </c:pt>
                <c:pt idx="12">
                  <c:v>776</c:v>
                </c:pt>
                <c:pt idx="13">
                  <c:v>1029</c:v>
                </c:pt>
                <c:pt idx="14">
                  <c:v>950</c:v>
                </c:pt>
                <c:pt idx="15">
                  <c:v>790</c:v>
                </c:pt>
                <c:pt idx="16">
                  <c:v>745</c:v>
                </c:pt>
                <c:pt idx="17">
                  <c:v>698</c:v>
                </c:pt>
                <c:pt idx="18">
                  <c:v>625</c:v>
                </c:pt>
                <c:pt idx="19">
                  <c:v>561</c:v>
                </c:pt>
                <c:pt idx="20">
                  <c:v>544</c:v>
                </c:pt>
                <c:pt idx="21">
                  <c:v>432</c:v>
                </c:pt>
                <c:pt idx="22">
                  <c:v>432</c:v>
                </c:pt>
                <c:pt idx="23">
                  <c:v>384</c:v>
                </c:pt>
                <c:pt idx="24" formatCode="General">
                  <c:v>368</c:v>
                </c:pt>
                <c:pt idx="25" formatCode="General">
                  <c:v>375</c:v>
                </c:pt>
                <c:pt idx="26" formatCode="General">
                  <c:v>278</c:v>
                </c:pt>
                <c:pt idx="27" formatCode="General">
                  <c:v>299</c:v>
                </c:pt>
                <c:pt idx="28" formatCode="General">
                  <c:v>258</c:v>
                </c:pt>
                <c:pt idx="29" formatCode="General">
                  <c:v>227</c:v>
                </c:pt>
                <c:pt idx="30" formatCode="General">
                  <c:v>210</c:v>
                </c:pt>
                <c:pt idx="31" formatCode="General">
                  <c:v>196</c:v>
                </c:pt>
                <c:pt idx="32" formatCode="General">
                  <c:v>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43712"/>
        <c:axId val="206266368"/>
      </c:lineChart>
      <c:catAx>
        <c:axId val="20624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26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2663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24371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820534356282388"/>
          <c:y val="0.93027007915611182"/>
          <c:w val="0.83282137425129543"/>
          <c:h val="0.9952463073653036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Reported casualties: Total and Slightly injured - from 1950</a:t>
            </a:r>
          </a:p>
        </c:rich>
      </c:tx>
      <c:layout>
        <c:manualLayout>
          <c:xMode val="edge"/>
          <c:yMode val="edge"/>
          <c:x val="0.1385622287410152"/>
          <c:y val="3.8330494037478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7529689452728"/>
          <c:y val="9.0289645729762419E-2"/>
          <c:w val="0.85359586090157902"/>
          <c:h val="0.81856933534246867"/>
        </c:manualLayout>
      </c:layout>
      <c:lineChart>
        <c:grouping val="standard"/>
        <c:varyColors val="0"/>
        <c:ser>
          <c:idx val="0"/>
          <c:order val="0"/>
          <c:tx>
            <c:strRef>
              <c:f>Fig6data!$I$4</c:f>
              <c:strCache>
                <c:ptCount val="1"/>
                <c:pt idx="0">
                  <c:v>All casualties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Fig6data!$H$5:$H$68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Fig6data!$I$5:$I$68</c:f>
              <c:numCache>
                <c:formatCode>#,##0_);\(#,##0\)</c:formatCode>
                <c:ptCount val="64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12788</c:v>
                </c:pt>
                <c:pt idx="62">
                  <c:v>12721</c:v>
                </c:pt>
                <c:pt idx="63">
                  <c:v>11498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Fig6data!$J$4</c:f>
              <c:strCache>
                <c:ptCount val="1"/>
                <c:pt idx="0">
                  <c:v>Slightly injured casualties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Fig6data!$H$5:$H$68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Fig6data!$J$5:$J$68</c:f>
              <c:numCache>
                <c:formatCode>#,##0</c:formatCode>
                <c:ptCount val="64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 formatCode="#,##0_);\(#,##0\)">
                  <c:v>18899</c:v>
                </c:pt>
                <c:pt idx="36" formatCode="#,##0_);\(#,##0\)">
                  <c:v>18094</c:v>
                </c:pt>
                <c:pt idx="37" formatCode="#,##0_);\(#,##0\)">
                  <c:v>17485</c:v>
                </c:pt>
                <c:pt idx="38" formatCode="#,##0_);\(#,##0\)">
                  <c:v>18139</c:v>
                </c:pt>
                <c:pt idx="39" formatCode="#,##0_);\(#,##0\)">
                  <c:v>19981</c:v>
                </c:pt>
                <c:pt idx="40" formatCode="#,##0_);\(#,##0\)">
                  <c:v>20430</c:v>
                </c:pt>
                <c:pt idx="41" formatCode="#,##0_);\(#,##0\)">
                  <c:v>19217</c:v>
                </c:pt>
                <c:pt idx="42" formatCode="#,##0_);\(#,##0\)">
                  <c:v>18534</c:v>
                </c:pt>
                <c:pt idx="43" formatCode="#,##0_);\(#,##0\)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10723</c:v>
                </c:pt>
                <c:pt idx="62">
                  <c:v>10563</c:v>
                </c:pt>
                <c:pt idx="63">
                  <c:v>9654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77792"/>
        <c:axId val="183969280"/>
      </c:lineChart>
      <c:catAx>
        <c:axId val="18257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96928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396928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577792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9349149983703"/>
          <c:y val="0.95059660983603622"/>
          <c:w val="0.68888971231537233"/>
          <c:h val="3.407155025553665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7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1154381084839"/>
          <c:y val="7.8782487437790011E-2"/>
          <c:w val="0.84144645340751045"/>
          <c:h val="0.82094932932333453"/>
        </c:manualLayout>
      </c:layout>
      <c:lineChart>
        <c:grouping val="standard"/>
        <c:varyColors val="0"/>
        <c:ser>
          <c:idx val="0"/>
          <c:order val="0"/>
          <c:tx>
            <c:strRef>
              <c:f>Figure7!$B$2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plus"/>
            <c:size val="8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Figure7!$A$3:$A$65</c:f>
              <c:strCache>
                <c:ptCount val="63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</c:strCache>
            </c:strRef>
          </c:cat>
          <c:val>
            <c:numRef>
              <c:f>Figure7!$B$3:$B$65</c:f>
              <c:numCache>
                <c:formatCode>#,##0</c:formatCode>
                <c:ptCount val="63"/>
                <c:pt idx="0">
                  <c:v>539.20000000000005</c:v>
                </c:pt>
                <c:pt idx="1">
                  <c:v>525.4</c:v>
                </c:pt>
                <c:pt idx="2">
                  <c:v>534.4</c:v>
                </c:pt>
                <c:pt idx="3">
                  <c:v>536.4</c:v>
                </c:pt>
                <c:pt idx="4">
                  <c:v>552.6</c:v>
                </c:pt>
                <c:pt idx="5">
                  <c:v>551.79999999999995</c:v>
                </c:pt>
                <c:pt idx="6">
                  <c:v>564.79999999999995</c:v>
                </c:pt>
                <c:pt idx="7">
                  <c:v>570</c:v>
                </c:pt>
                <c:pt idx="8">
                  <c:v>581.79999999999995</c:v>
                </c:pt>
                <c:pt idx="9">
                  <c:v>589.4</c:v>
                </c:pt>
                <c:pt idx="10">
                  <c:v>615.6</c:v>
                </c:pt>
                <c:pt idx="11">
                  <c:v>638.4</c:v>
                </c:pt>
                <c:pt idx="12">
                  <c:v>659.8</c:v>
                </c:pt>
                <c:pt idx="13">
                  <c:v>689.8</c:v>
                </c:pt>
                <c:pt idx="14">
                  <c:v>708.8</c:v>
                </c:pt>
                <c:pt idx="15">
                  <c:v>732.6</c:v>
                </c:pt>
                <c:pt idx="16">
                  <c:v>755.4</c:v>
                </c:pt>
                <c:pt idx="17">
                  <c:v>766.8</c:v>
                </c:pt>
                <c:pt idx="18">
                  <c:v>794.4</c:v>
                </c:pt>
                <c:pt idx="19">
                  <c:v>808.8</c:v>
                </c:pt>
                <c:pt idx="20">
                  <c:v>824</c:v>
                </c:pt>
                <c:pt idx="21">
                  <c:v>839.4</c:v>
                </c:pt>
                <c:pt idx="22">
                  <c:v>856.6</c:v>
                </c:pt>
                <c:pt idx="23">
                  <c:v>843.2</c:v>
                </c:pt>
                <c:pt idx="24">
                  <c:v>834</c:v>
                </c:pt>
                <c:pt idx="25">
                  <c:v>817.4</c:v>
                </c:pt>
                <c:pt idx="26">
                  <c:v>808.6</c:v>
                </c:pt>
                <c:pt idx="27">
                  <c:v>801.6</c:v>
                </c:pt>
                <c:pt idx="28">
                  <c:v>798.6</c:v>
                </c:pt>
                <c:pt idx="29">
                  <c:v>784.8</c:v>
                </c:pt>
                <c:pt idx="30">
                  <c:v>763.6</c:v>
                </c:pt>
                <c:pt idx="31">
                  <c:v>741.6</c:v>
                </c:pt>
                <c:pt idx="32">
                  <c:v>702.4</c:v>
                </c:pt>
                <c:pt idx="33">
                  <c:v>660.2</c:v>
                </c:pt>
                <c:pt idx="34">
                  <c:v>640.6</c:v>
                </c:pt>
                <c:pt idx="35">
                  <c:v>625.4</c:v>
                </c:pt>
                <c:pt idx="36">
                  <c:v>596.4</c:v>
                </c:pt>
                <c:pt idx="37">
                  <c:v>582.4</c:v>
                </c:pt>
                <c:pt idx="38">
                  <c:v>573.20000000000005</c:v>
                </c:pt>
                <c:pt idx="39">
                  <c:v>562</c:v>
                </c:pt>
                <c:pt idx="40">
                  <c:v>540</c:v>
                </c:pt>
                <c:pt idx="41">
                  <c:v>521.4</c:v>
                </c:pt>
                <c:pt idx="42">
                  <c:v>490.4</c:v>
                </c:pt>
                <c:pt idx="43">
                  <c:v>452.4</c:v>
                </c:pt>
                <c:pt idx="44">
                  <c:v>425</c:v>
                </c:pt>
                <c:pt idx="45">
                  <c:v>398.2</c:v>
                </c:pt>
                <c:pt idx="46">
                  <c:v>381</c:v>
                </c:pt>
                <c:pt idx="47">
                  <c:v>378.2</c:v>
                </c:pt>
                <c:pt idx="48">
                  <c:v>367.6</c:v>
                </c:pt>
                <c:pt idx="49">
                  <c:v>351</c:v>
                </c:pt>
                <c:pt idx="50">
                  <c:v>349.2</c:v>
                </c:pt>
                <c:pt idx="51">
                  <c:v>334.6</c:v>
                </c:pt>
                <c:pt idx="52">
                  <c:v>324.8</c:v>
                </c:pt>
                <c:pt idx="53">
                  <c:v>324.39999999999998</c:v>
                </c:pt>
                <c:pt idx="54">
                  <c:v>316.39999999999998</c:v>
                </c:pt>
                <c:pt idx="55">
                  <c:v>309.60000000000002</c:v>
                </c:pt>
                <c:pt idx="56">
                  <c:v>305</c:v>
                </c:pt>
                <c:pt idx="57">
                  <c:v>291.8</c:v>
                </c:pt>
                <c:pt idx="58">
                  <c:v>273.39999999999998</c:v>
                </c:pt>
                <c:pt idx="59">
                  <c:v>257.8</c:v>
                </c:pt>
                <c:pt idx="60">
                  <c:v>232</c:v>
                </c:pt>
                <c:pt idx="61">
                  <c:v>211.4</c:v>
                </c:pt>
                <c:pt idx="62">
                  <c:v>191.8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Figure7!$C$2</c:f>
              <c:strCache>
                <c:ptCount val="1"/>
                <c:pt idx="0">
                  <c:v>Serious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Figure7!$A$3:$A$65</c:f>
              <c:strCache>
                <c:ptCount val="63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</c:strCache>
            </c:strRef>
          </c:cat>
          <c:val>
            <c:numRef>
              <c:f>Figure7!$C$3:$C$65</c:f>
              <c:numCache>
                <c:formatCode>#,##0</c:formatCode>
                <c:ptCount val="63"/>
                <c:pt idx="3">
                  <c:v>4713.3999999999996</c:v>
                </c:pt>
                <c:pt idx="4">
                  <c:v>4822</c:v>
                </c:pt>
                <c:pt idx="5">
                  <c:v>4922.8</c:v>
                </c:pt>
                <c:pt idx="6">
                  <c:v>5039.2</c:v>
                </c:pt>
                <c:pt idx="7">
                  <c:v>5065.6000000000004</c:v>
                </c:pt>
                <c:pt idx="8">
                  <c:v>5357.8</c:v>
                </c:pt>
                <c:pt idx="9">
                  <c:v>5665</c:v>
                </c:pt>
                <c:pt idx="10">
                  <c:v>6100.8</c:v>
                </c:pt>
                <c:pt idx="11">
                  <c:v>6510</c:v>
                </c:pt>
                <c:pt idx="12">
                  <c:v>6895</c:v>
                </c:pt>
                <c:pt idx="13">
                  <c:v>7255</c:v>
                </c:pt>
                <c:pt idx="14">
                  <c:v>7677.4</c:v>
                </c:pt>
                <c:pt idx="15">
                  <c:v>8082.4</c:v>
                </c:pt>
                <c:pt idx="16">
                  <c:v>8523.6</c:v>
                </c:pt>
                <c:pt idx="17">
                  <c:v>8976.7999999999993</c:v>
                </c:pt>
                <c:pt idx="18">
                  <c:v>9315.7999999999993</c:v>
                </c:pt>
                <c:pt idx="19">
                  <c:v>9572.4</c:v>
                </c:pt>
                <c:pt idx="20">
                  <c:v>9711.2000000000007</c:v>
                </c:pt>
                <c:pt idx="21">
                  <c:v>9859.6</c:v>
                </c:pt>
                <c:pt idx="22">
                  <c:v>9979.7999999999993</c:v>
                </c:pt>
                <c:pt idx="23">
                  <c:v>9918</c:v>
                </c:pt>
                <c:pt idx="24">
                  <c:v>9668.4</c:v>
                </c:pt>
                <c:pt idx="25">
                  <c:v>9423</c:v>
                </c:pt>
                <c:pt idx="26">
                  <c:v>9193</c:v>
                </c:pt>
                <c:pt idx="27">
                  <c:v>9044</c:v>
                </c:pt>
                <c:pt idx="28">
                  <c:v>8987.7999999999993</c:v>
                </c:pt>
                <c:pt idx="29">
                  <c:v>8999.7999999999993</c:v>
                </c:pt>
                <c:pt idx="30">
                  <c:v>9023.7999999999993</c:v>
                </c:pt>
                <c:pt idx="31">
                  <c:v>9105.7999999999993</c:v>
                </c:pt>
                <c:pt idx="32">
                  <c:v>8762.6</c:v>
                </c:pt>
                <c:pt idx="33">
                  <c:v>8459.7999999999993</c:v>
                </c:pt>
                <c:pt idx="34">
                  <c:v>8249.2000000000007</c:v>
                </c:pt>
                <c:pt idx="35">
                  <c:v>7965.6</c:v>
                </c:pt>
                <c:pt idx="36">
                  <c:v>7455</c:v>
                </c:pt>
                <c:pt idx="37">
                  <c:v>7274.8</c:v>
                </c:pt>
                <c:pt idx="38">
                  <c:v>7129</c:v>
                </c:pt>
                <c:pt idx="39">
                  <c:v>6822.2</c:v>
                </c:pt>
                <c:pt idx="40">
                  <c:v>6465.4</c:v>
                </c:pt>
                <c:pt idx="41">
                  <c:v>6159.2</c:v>
                </c:pt>
                <c:pt idx="42">
                  <c:v>5703.6</c:v>
                </c:pt>
                <c:pt idx="43">
                  <c:v>5345.6</c:v>
                </c:pt>
                <c:pt idx="44">
                  <c:v>5081.2</c:v>
                </c:pt>
                <c:pt idx="45">
                  <c:v>4761.8</c:v>
                </c:pt>
                <c:pt idx="46">
                  <c:v>4536</c:v>
                </c:pt>
                <c:pt idx="47">
                  <c:v>4459.6000000000004</c:v>
                </c:pt>
                <c:pt idx="48">
                  <c:v>4171</c:v>
                </c:pt>
                <c:pt idx="49">
                  <c:v>3898.6</c:v>
                </c:pt>
                <c:pt idx="50">
                  <c:v>3772.4</c:v>
                </c:pt>
                <c:pt idx="51">
                  <c:v>3608.8</c:v>
                </c:pt>
                <c:pt idx="52">
                  <c:v>3385.8</c:v>
                </c:pt>
                <c:pt idx="53">
                  <c:v>3186</c:v>
                </c:pt>
                <c:pt idx="54">
                  <c:v>3005.6</c:v>
                </c:pt>
                <c:pt idx="55">
                  <c:v>2850.6</c:v>
                </c:pt>
                <c:pt idx="56">
                  <c:v>2681.8</c:v>
                </c:pt>
                <c:pt idx="57">
                  <c:v>2605.4</c:v>
                </c:pt>
                <c:pt idx="58">
                  <c:v>2509.6</c:v>
                </c:pt>
                <c:pt idx="59">
                  <c:v>2370.1999999999998</c:v>
                </c:pt>
                <c:pt idx="60">
                  <c:v>2219.1999999999998</c:v>
                </c:pt>
                <c:pt idx="61">
                  <c:v>2138.1999999999998</c:v>
                </c:pt>
                <c:pt idx="62">
                  <c:v>1957.6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Figure7!$D$2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Figure7!$A$3:$A$65</c:f>
              <c:strCache>
                <c:ptCount val="63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</c:strCache>
            </c:strRef>
          </c:cat>
          <c:val>
            <c:numRef>
              <c:f>Figure7!$D$3:$D$65</c:f>
              <c:numCache>
                <c:formatCode>#,##0</c:formatCode>
                <c:ptCount val="63"/>
                <c:pt idx="3">
                  <c:v>12058.6</c:v>
                </c:pt>
                <c:pt idx="4">
                  <c:v>12942.4</c:v>
                </c:pt>
                <c:pt idx="5">
                  <c:v>13755.2</c:v>
                </c:pt>
                <c:pt idx="6">
                  <c:v>14599.8</c:v>
                </c:pt>
                <c:pt idx="7">
                  <c:v>15465.6</c:v>
                </c:pt>
                <c:pt idx="8">
                  <c:v>16383.6</c:v>
                </c:pt>
                <c:pt idx="9">
                  <c:v>17152</c:v>
                </c:pt>
                <c:pt idx="10">
                  <c:v>17870.599999999999</c:v>
                </c:pt>
                <c:pt idx="11">
                  <c:v>18495.8</c:v>
                </c:pt>
                <c:pt idx="12">
                  <c:v>19069</c:v>
                </c:pt>
                <c:pt idx="13">
                  <c:v>19782.2</c:v>
                </c:pt>
                <c:pt idx="14">
                  <c:v>20443.2</c:v>
                </c:pt>
                <c:pt idx="15">
                  <c:v>20998</c:v>
                </c:pt>
                <c:pt idx="16">
                  <c:v>21545.4</c:v>
                </c:pt>
                <c:pt idx="17">
                  <c:v>21665</c:v>
                </c:pt>
                <c:pt idx="18">
                  <c:v>21404.2</c:v>
                </c:pt>
                <c:pt idx="19">
                  <c:v>21015.8</c:v>
                </c:pt>
                <c:pt idx="20">
                  <c:v>20644.599999999999</c:v>
                </c:pt>
                <c:pt idx="21">
                  <c:v>20481.2</c:v>
                </c:pt>
                <c:pt idx="22">
                  <c:v>20494.8</c:v>
                </c:pt>
                <c:pt idx="23">
                  <c:v>20115.400000000001</c:v>
                </c:pt>
                <c:pt idx="24">
                  <c:v>19850.400000000001</c:v>
                </c:pt>
                <c:pt idx="25">
                  <c:v>19860.2</c:v>
                </c:pt>
                <c:pt idx="26">
                  <c:v>19703.2</c:v>
                </c:pt>
                <c:pt idx="27">
                  <c:v>19679.599999999999</c:v>
                </c:pt>
                <c:pt idx="28">
                  <c:v>20259.599999999999</c:v>
                </c:pt>
                <c:pt idx="29">
                  <c:v>20394.400000000001</c:v>
                </c:pt>
                <c:pt idx="30">
                  <c:v>20158.2</c:v>
                </c:pt>
                <c:pt idx="31">
                  <c:v>19796.2</c:v>
                </c:pt>
                <c:pt idx="32">
                  <c:v>19122.2</c:v>
                </c:pt>
                <c:pt idx="33">
                  <c:v>18421.400000000001</c:v>
                </c:pt>
                <c:pt idx="34">
                  <c:v>18251.8</c:v>
                </c:pt>
                <c:pt idx="35">
                  <c:v>18020.8</c:v>
                </c:pt>
                <c:pt idx="36">
                  <c:v>17855.400000000001</c:v>
                </c:pt>
                <c:pt idx="37">
                  <c:v>18089.8</c:v>
                </c:pt>
                <c:pt idx="38">
                  <c:v>18519.599999999999</c:v>
                </c:pt>
                <c:pt idx="39">
                  <c:v>18825.8</c:v>
                </c:pt>
                <c:pt idx="40">
                  <c:v>19050.400000000001</c:v>
                </c:pt>
                <c:pt idx="41">
                  <c:v>19260.2</c:v>
                </c:pt>
                <c:pt idx="42">
                  <c:v>19144.599999999999</c:v>
                </c:pt>
                <c:pt idx="43">
                  <c:v>18548.8</c:v>
                </c:pt>
                <c:pt idx="44">
                  <c:v>17833.8</c:v>
                </c:pt>
                <c:pt idx="45">
                  <c:v>17454</c:v>
                </c:pt>
                <c:pt idx="46">
                  <c:v>17388.2</c:v>
                </c:pt>
                <c:pt idx="47">
                  <c:v>17478</c:v>
                </c:pt>
                <c:pt idx="48">
                  <c:v>17463</c:v>
                </c:pt>
                <c:pt idx="49">
                  <c:v>17416.8</c:v>
                </c:pt>
                <c:pt idx="50">
                  <c:v>17183.8</c:v>
                </c:pt>
                <c:pt idx="51">
                  <c:v>16691.2</c:v>
                </c:pt>
                <c:pt idx="52">
                  <c:v>16181.8</c:v>
                </c:pt>
                <c:pt idx="53">
                  <c:v>15882</c:v>
                </c:pt>
                <c:pt idx="54">
                  <c:v>15543.8</c:v>
                </c:pt>
                <c:pt idx="55">
                  <c:v>15177.2</c:v>
                </c:pt>
                <c:pt idx="56">
                  <c:v>14743.4</c:v>
                </c:pt>
                <c:pt idx="57">
                  <c:v>14200.2</c:v>
                </c:pt>
                <c:pt idx="58">
                  <c:v>13622.6</c:v>
                </c:pt>
                <c:pt idx="59">
                  <c:v>12868.2</c:v>
                </c:pt>
                <c:pt idx="60">
                  <c:v>12148.8</c:v>
                </c:pt>
                <c:pt idx="61">
                  <c:v>11546.8</c:v>
                </c:pt>
                <c:pt idx="62">
                  <c:v>10928.2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Figure7!$E$2</c:f>
              <c:strCache>
                <c:ptCount val="1"/>
                <c:pt idx="0">
                  <c:v>Fatal &amp; Serious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strRef>
              <c:f>Figure7!$A$3:$A$65</c:f>
              <c:strCache>
                <c:ptCount val="63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</c:strCache>
            </c:strRef>
          </c:cat>
          <c:val>
            <c:numRef>
              <c:f>Figure7!$E$3:$E$65</c:f>
              <c:numCache>
                <c:formatCode>#,##0</c:formatCode>
                <c:ptCount val="63"/>
                <c:pt idx="3">
                  <c:v>5249.8</c:v>
                </c:pt>
                <c:pt idx="4">
                  <c:v>5374.6</c:v>
                </c:pt>
                <c:pt idx="5">
                  <c:v>5474.6</c:v>
                </c:pt>
                <c:pt idx="6">
                  <c:v>5604</c:v>
                </c:pt>
                <c:pt idx="7">
                  <c:v>5635.6</c:v>
                </c:pt>
                <c:pt idx="8">
                  <c:v>5939.6</c:v>
                </c:pt>
                <c:pt idx="9">
                  <c:v>6254.4</c:v>
                </c:pt>
                <c:pt idx="10">
                  <c:v>6716.4</c:v>
                </c:pt>
                <c:pt idx="11">
                  <c:v>7148.4</c:v>
                </c:pt>
                <c:pt idx="12">
                  <c:v>7554.8</c:v>
                </c:pt>
                <c:pt idx="13">
                  <c:v>7944.8</c:v>
                </c:pt>
                <c:pt idx="14">
                  <c:v>8386.2000000000007</c:v>
                </c:pt>
                <c:pt idx="15">
                  <c:v>8815</c:v>
                </c:pt>
                <c:pt idx="16">
                  <c:v>9279</c:v>
                </c:pt>
                <c:pt idx="17">
                  <c:v>9743.6</c:v>
                </c:pt>
                <c:pt idx="18">
                  <c:v>10110.200000000001</c:v>
                </c:pt>
                <c:pt idx="19">
                  <c:v>10381.200000000001</c:v>
                </c:pt>
                <c:pt idx="20">
                  <c:v>10535.2</c:v>
                </c:pt>
                <c:pt idx="21">
                  <c:v>10699</c:v>
                </c:pt>
                <c:pt idx="22">
                  <c:v>10836.4</c:v>
                </c:pt>
                <c:pt idx="23">
                  <c:v>10761.2</c:v>
                </c:pt>
                <c:pt idx="24">
                  <c:v>10502.4</c:v>
                </c:pt>
                <c:pt idx="25">
                  <c:v>10240.4</c:v>
                </c:pt>
                <c:pt idx="26">
                  <c:v>10001.6</c:v>
                </c:pt>
                <c:pt idx="27">
                  <c:v>9845.6</c:v>
                </c:pt>
                <c:pt idx="28">
                  <c:v>9786.4</c:v>
                </c:pt>
                <c:pt idx="29">
                  <c:v>9784.6</c:v>
                </c:pt>
                <c:pt idx="30">
                  <c:v>9787.4</c:v>
                </c:pt>
                <c:pt idx="31">
                  <c:v>9847.4</c:v>
                </c:pt>
                <c:pt idx="32">
                  <c:v>9465</c:v>
                </c:pt>
                <c:pt idx="33">
                  <c:v>9120</c:v>
                </c:pt>
                <c:pt idx="34">
                  <c:v>8889.7999999999993</c:v>
                </c:pt>
                <c:pt idx="35">
                  <c:v>8591</c:v>
                </c:pt>
                <c:pt idx="36">
                  <c:v>8051.4</c:v>
                </c:pt>
                <c:pt idx="37">
                  <c:v>7857.2</c:v>
                </c:pt>
                <c:pt idx="38">
                  <c:v>7702.2</c:v>
                </c:pt>
                <c:pt idx="39">
                  <c:v>7384.2</c:v>
                </c:pt>
                <c:pt idx="40">
                  <c:v>7005.4</c:v>
                </c:pt>
                <c:pt idx="41">
                  <c:v>6680.6</c:v>
                </c:pt>
                <c:pt idx="42">
                  <c:v>6194</c:v>
                </c:pt>
                <c:pt idx="43">
                  <c:v>5798</c:v>
                </c:pt>
                <c:pt idx="44">
                  <c:v>5506.2</c:v>
                </c:pt>
                <c:pt idx="45">
                  <c:v>5160</c:v>
                </c:pt>
                <c:pt idx="46">
                  <c:v>4917</c:v>
                </c:pt>
                <c:pt idx="47">
                  <c:v>4837.8</c:v>
                </c:pt>
                <c:pt idx="48">
                  <c:v>4538.6000000000004</c:v>
                </c:pt>
                <c:pt idx="49">
                  <c:v>4249.6000000000004</c:v>
                </c:pt>
                <c:pt idx="50">
                  <c:v>4121.6000000000004</c:v>
                </c:pt>
                <c:pt idx="51">
                  <c:v>3943.4</c:v>
                </c:pt>
                <c:pt idx="52">
                  <c:v>3710.6</c:v>
                </c:pt>
                <c:pt idx="53">
                  <c:v>3510.4</c:v>
                </c:pt>
                <c:pt idx="54">
                  <c:v>3322</c:v>
                </c:pt>
                <c:pt idx="55">
                  <c:v>3160.2</c:v>
                </c:pt>
                <c:pt idx="56">
                  <c:v>2986.8</c:v>
                </c:pt>
                <c:pt idx="57">
                  <c:v>2897.2</c:v>
                </c:pt>
                <c:pt idx="58">
                  <c:v>2783</c:v>
                </c:pt>
                <c:pt idx="59">
                  <c:v>2628</c:v>
                </c:pt>
                <c:pt idx="60">
                  <c:v>2451.1999999999998</c:v>
                </c:pt>
                <c:pt idx="61">
                  <c:v>2349.6</c:v>
                </c:pt>
                <c:pt idx="62">
                  <c:v>2149.4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Figure7!$F$2</c:f>
              <c:strCache>
                <c:ptCount val="1"/>
                <c:pt idx="0">
                  <c:v>All 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Figure7!$A$3:$A$65</c:f>
              <c:strCache>
                <c:ptCount val="63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</c:strCache>
            </c:strRef>
          </c:cat>
          <c:val>
            <c:numRef>
              <c:f>Figure7!$F$3:$F$65</c:f>
              <c:numCache>
                <c:formatCode>#,##0</c:formatCode>
                <c:ptCount val="63"/>
                <c:pt idx="0">
                  <c:v>15149.4</c:v>
                </c:pt>
                <c:pt idx="1">
                  <c:v>15527.8</c:v>
                </c:pt>
                <c:pt idx="2">
                  <c:v>16469.400000000001</c:v>
                </c:pt>
                <c:pt idx="3">
                  <c:v>17308.400000000001</c:v>
                </c:pt>
                <c:pt idx="4">
                  <c:v>18317</c:v>
                </c:pt>
                <c:pt idx="5">
                  <c:v>19229.8</c:v>
                </c:pt>
                <c:pt idx="6">
                  <c:v>20203.8</c:v>
                </c:pt>
                <c:pt idx="7">
                  <c:v>21101.200000000001</c:v>
                </c:pt>
                <c:pt idx="8">
                  <c:v>22323.200000000001</c:v>
                </c:pt>
                <c:pt idx="9">
                  <c:v>23406.400000000001</c:v>
                </c:pt>
                <c:pt idx="10">
                  <c:v>24587</c:v>
                </c:pt>
                <c:pt idx="11">
                  <c:v>25644.2</c:v>
                </c:pt>
                <c:pt idx="12">
                  <c:v>26623.8</c:v>
                </c:pt>
                <c:pt idx="13">
                  <c:v>27727</c:v>
                </c:pt>
                <c:pt idx="14">
                  <c:v>28829.4</c:v>
                </c:pt>
                <c:pt idx="15">
                  <c:v>29813</c:v>
                </c:pt>
                <c:pt idx="16">
                  <c:v>30824.400000000001</c:v>
                </c:pt>
                <c:pt idx="17">
                  <c:v>31408.6</c:v>
                </c:pt>
                <c:pt idx="18">
                  <c:v>31514.400000000001</c:v>
                </c:pt>
                <c:pt idx="19">
                  <c:v>31397</c:v>
                </c:pt>
                <c:pt idx="20">
                  <c:v>31179.8</c:v>
                </c:pt>
                <c:pt idx="21">
                  <c:v>31180.2</c:v>
                </c:pt>
                <c:pt idx="22">
                  <c:v>31331.200000000001</c:v>
                </c:pt>
                <c:pt idx="23">
                  <c:v>30876.6</c:v>
                </c:pt>
                <c:pt idx="24">
                  <c:v>30352.799999999999</c:v>
                </c:pt>
                <c:pt idx="25">
                  <c:v>30100.6</c:v>
                </c:pt>
                <c:pt idx="26">
                  <c:v>29704.799999999999</c:v>
                </c:pt>
                <c:pt idx="27">
                  <c:v>29525.200000000001</c:v>
                </c:pt>
                <c:pt idx="28">
                  <c:v>30046</c:v>
                </c:pt>
                <c:pt idx="29">
                  <c:v>30179</c:v>
                </c:pt>
                <c:pt idx="30">
                  <c:v>29945.599999999999</c:v>
                </c:pt>
                <c:pt idx="31">
                  <c:v>29643.599999999999</c:v>
                </c:pt>
                <c:pt idx="32">
                  <c:v>28587.200000000001</c:v>
                </c:pt>
                <c:pt idx="33">
                  <c:v>27541.4</c:v>
                </c:pt>
                <c:pt idx="34">
                  <c:v>27141.599999999999</c:v>
                </c:pt>
                <c:pt idx="35">
                  <c:v>26611.8</c:v>
                </c:pt>
                <c:pt idx="36">
                  <c:v>25906.799999999999</c:v>
                </c:pt>
                <c:pt idx="37">
                  <c:v>25947</c:v>
                </c:pt>
                <c:pt idx="38">
                  <c:v>26221.8</c:v>
                </c:pt>
                <c:pt idx="39">
                  <c:v>26210</c:v>
                </c:pt>
                <c:pt idx="40">
                  <c:v>26055.8</c:v>
                </c:pt>
                <c:pt idx="41">
                  <c:v>25940.799999999999</c:v>
                </c:pt>
                <c:pt idx="42">
                  <c:v>25338.6</c:v>
                </c:pt>
                <c:pt idx="43">
                  <c:v>24346.799999999999</c:v>
                </c:pt>
                <c:pt idx="44">
                  <c:v>23340</c:v>
                </c:pt>
                <c:pt idx="45">
                  <c:v>22614</c:v>
                </c:pt>
                <c:pt idx="46">
                  <c:v>22305.200000000001</c:v>
                </c:pt>
                <c:pt idx="47">
                  <c:v>22315.8</c:v>
                </c:pt>
                <c:pt idx="48">
                  <c:v>22001.599999999999</c:v>
                </c:pt>
                <c:pt idx="49">
                  <c:v>21666.400000000001</c:v>
                </c:pt>
                <c:pt idx="50">
                  <c:v>21305.4</c:v>
                </c:pt>
                <c:pt idx="51">
                  <c:v>20634.599999999999</c:v>
                </c:pt>
                <c:pt idx="52">
                  <c:v>19892.400000000001</c:v>
                </c:pt>
                <c:pt idx="53">
                  <c:v>19392.400000000001</c:v>
                </c:pt>
                <c:pt idx="54">
                  <c:v>18865.8</c:v>
                </c:pt>
                <c:pt idx="55">
                  <c:v>18337.400000000001</c:v>
                </c:pt>
                <c:pt idx="56">
                  <c:v>17730.2</c:v>
                </c:pt>
                <c:pt idx="57">
                  <c:v>17097.400000000001</c:v>
                </c:pt>
                <c:pt idx="58">
                  <c:v>16405.599999999999</c:v>
                </c:pt>
                <c:pt idx="59">
                  <c:v>15496.2</c:v>
                </c:pt>
                <c:pt idx="60">
                  <c:v>14600</c:v>
                </c:pt>
                <c:pt idx="61">
                  <c:v>13896.4</c:v>
                </c:pt>
                <c:pt idx="62">
                  <c:v>13077.6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15264"/>
        <c:axId val="206278656"/>
      </c:lineChart>
      <c:catAx>
        <c:axId val="18231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27865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062786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31526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934631432545202"/>
          <c:y val="0.96956179492782746"/>
          <c:w val="0.75382475660639781"/>
          <c:h val="2.417188898836164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37920"/>
        <c:axId val="224928128"/>
      </c:lineChart>
      <c:catAx>
        <c:axId val="22473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92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928128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73792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58336"/>
        <c:axId val="224959872"/>
      </c:lineChart>
      <c:catAx>
        <c:axId val="22495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95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9598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958336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36</xdr:row>
      <xdr:rowOff>28575</xdr:rowOff>
    </xdr:from>
    <xdr:to>
      <xdr:col>12</xdr:col>
      <xdr:colOff>361950</xdr:colOff>
      <xdr:row>36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534275" y="585787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21</xdr:row>
      <xdr:rowOff>114300</xdr:rowOff>
    </xdr:from>
    <xdr:to>
      <xdr:col>12</xdr:col>
      <xdr:colOff>419100</xdr:colOff>
      <xdr:row>21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591425" y="351472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11</xdr:row>
      <xdr:rowOff>142875</xdr:rowOff>
    </xdr:from>
    <xdr:to>
      <xdr:col>11</xdr:col>
      <xdr:colOff>352425</xdr:colOff>
      <xdr:row>13</xdr:row>
      <xdr:rowOff>19050</xdr:rowOff>
    </xdr:to>
    <xdr:grpSp>
      <xdr:nvGrpSpPr>
        <xdr:cNvPr id="4" name="Group 3"/>
        <xdr:cNvGrpSpPr>
          <a:grpSpLocks/>
        </xdr:cNvGrpSpPr>
      </xdr:nvGrpSpPr>
      <xdr:grpSpPr bwMode="auto">
        <a:xfrm>
          <a:off x="7096125" y="2390775"/>
          <a:ext cx="228600" cy="206375"/>
          <a:chOff x="728" y="203"/>
          <a:chExt cx="24" cy="21"/>
        </a:xfrm>
      </xdr:grpSpPr>
      <xdr:sp macro="" textlink="">
        <xdr:nvSpPr>
          <xdr:cNvPr id="5" name="Line 4"/>
          <xdr:cNvSpPr>
            <a:spLocks noChangeShapeType="1"/>
          </xdr:cNvSpPr>
        </xdr:nvSpPr>
        <xdr:spPr bwMode="auto">
          <a:xfrm rot="21516169" flipH="1">
            <a:off x="729" y="203"/>
            <a:ext cx="15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rot="285818" flipH="1">
            <a:off x="735" y="208"/>
            <a:ext cx="17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 rot="19656713" flipH="1">
            <a:off x="728" y="207"/>
            <a:ext cx="20" cy="15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457200</xdr:colOff>
      <xdr:row>7</xdr:row>
      <xdr:rowOff>66675</xdr:rowOff>
    </xdr:from>
    <xdr:to>
      <xdr:col>13</xdr:col>
      <xdr:colOff>266700</xdr:colOff>
      <xdr:row>72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5</xdr:row>
      <xdr:rowOff>133350</xdr:rowOff>
    </xdr:from>
    <xdr:to>
      <xdr:col>26</xdr:col>
      <xdr:colOff>590550</xdr:colOff>
      <xdr:row>49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0</xdr:rowOff>
    </xdr:from>
    <xdr:to>
      <xdr:col>17</xdr:col>
      <xdr:colOff>57150</xdr:colOff>
      <xdr:row>53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0.47852</cdr:x>
      <cdr:y>0.48712</cdr:y>
    </cdr:from>
    <cdr:to>
      <cdr:x>0.51383</cdr:x>
      <cdr:y>0.51412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7733" y="5037376"/>
          <a:ext cx="270372" cy="279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625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0.50173</cdr:x>
      <cdr:y>0.48291</cdr:y>
    </cdr:from>
    <cdr:to>
      <cdr:x>0.74393</cdr:x>
      <cdr:y>0.50892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460" y="4993858"/>
          <a:ext cx="1854789" cy="268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19050</xdr:rowOff>
    </xdr:from>
    <xdr:to>
      <xdr:col>13</xdr:col>
      <xdr:colOff>600075</xdr:colOff>
      <xdr:row>34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37</xdr:row>
      <xdr:rowOff>38100</xdr:rowOff>
    </xdr:from>
    <xdr:to>
      <xdr:col>13</xdr:col>
      <xdr:colOff>542925</xdr:colOff>
      <xdr:row>79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14</xdr:col>
      <xdr:colOff>419100</xdr:colOff>
      <xdr:row>47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76200</xdr:rowOff>
    </xdr:from>
    <xdr:to>
      <xdr:col>15</xdr:col>
      <xdr:colOff>142875</xdr:colOff>
      <xdr:row>86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104775</xdr:rowOff>
    </xdr:from>
    <xdr:to>
      <xdr:col>12</xdr:col>
      <xdr:colOff>495300</xdr:colOff>
      <xdr:row>72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0.00653</cdr:x>
      <cdr:y>0.00426</cdr:y>
    </cdr:from>
    <cdr:to>
      <cdr:x>0.11987</cdr:x>
      <cdr:y>0.02866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82" y="48570"/>
          <a:ext cx="825867" cy="278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6</a:t>
          </a:r>
          <a:endParaRPr lang="en-GB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67</xdr:row>
      <xdr:rowOff>47625</xdr:rowOff>
    </xdr:from>
    <xdr:to>
      <xdr:col>10</xdr:col>
      <xdr:colOff>590550</xdr:colOff>
      <xdr:row>133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0.01138</cdr:x>
      <cdr:y>0.00918</cdr:y>
    </cdr:from>
    <cdr:to>
      <cdr:x>0.85303</cdr:x>
      <cdr:y>0.05477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32" y="100930"/>
          <a:ext cx="5772008" cy="48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7        Reported casualties:  5 year moving average</a:t>
          </a:r>
        </a:p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(1947-51 to 2009-13)</a:t>
          </a:r>
          <a:endParaRPr lang="en-GB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56</xdr:row>
      <xdr:rowOff>0</xdr:rowOff>
    </xdr:from>
    <xdr:to>
      <xdr:col>16</xdr:col>
      <xdr:colOff>485775</xdr:colOff>
      <xdr:row>56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56</xdr:row>
      <xdr:rowOff>0</xdr:rowOff>
    </xdr:from>
    <xdr:to>
      <xdr:col>16</xdr:col>
      <xdr:colOff>495300</xdr:colOff>
      <xdr:row>56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56</xdr:row>
      <xdr:rowOff>0</xdr:rowOff>
    </xdr:from>
    <xdr:to>
      <xdr:col>16</xdr:col>
      <xdr:colOff>504825</xdr:colOff>
      <xdr:row>56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333375</xdr:colOff>
      <xdr:row>56</xdr:row>
      <xdr:rowOff>19050</xdr:rowOff>
    </xdr:from>
    <xdr:to>
      <xdr:col>16</xdr:col>
      <xdr:colOff>485775</xdr:colOff>
      <xdr:row>86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90</xdr:row>
      <xdr:rowOff>114300</xdr:rowOff>
    </xdr:from>
    <xdr:to>
      <xdr:col>16</xdr:col>
      <xdr:colOff>428625</xdr:colOff>
      <xdr:row>121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333375</xdr:colOff>
      <xdr:row>123</xdr:row>
      <xdr:rowOff>76200</xdr:rowOff>
    </xdr:from>
    <xdr:to>
      <xdr:col>16</xdr:col>
      <xdr:colOff>600075</xdr:colOff>
      <xdr:row>157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161</xdr:row>
      <xdr:rowOff>0</xdr:rowOff>
    </xdr:from>
    <xdr:to>
      <xdr:col>16</xdr:col>
      <xdr:colOff>561975</xdr:colOff>
      <xdr:row>196</xdr:row>
      <xdr:rowOff>66675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38100</xdr:colOff>
      <xdr:row>58</xdr:row>
      <xdr:rowOff>104775</xdr:rowOff>
    </xdr:from>
    <xdr:to>
      <xdr:col>11</xdr:col>
      <xdr:colOff>66675</xdr:colOff>
      <xdr:row>81</xdr:row>
      <xdr:rowOff>123825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743700" y="9496425"/>
          <a:ext cx="28575" cy="3743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561975</xdr:colOff>
      <xdr:row>93</xdr:row>
      <xdr:rowOff>104775</xdr:rowOff>
    </xdr:from>
    <xdr:to>
      <xdr:col>10</xdr:col>
      <xdr:colOff>590550</xdr:colOff>
      <xdr:row>115</xdr:row>
      <xdr:rowOff>142875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657975" y="15163800"/>
          <a:ext cx="28575" cy="3600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125</xdr:row>
      <xdr:rowOff>152400</xdr:rowOff>
    </xdr:from>
    <xdr:to>
      <xdr:col>11</xdr:col>
      <xdr:colOff>95250</xdr:colOff>
      <xdr:row>151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772275" y="20393025"/>
          <a:ext cx="28575" cy="407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164</xdr:row>
      <xdr:rowOff>66675</xdr:rowOff>
    </xdr:from>
    <xdr:to>
      <xdr:col>11</xdr:col>
      <xdr:colOff>152400</xdr:colOff>
      <xdr:row>192</xdr:row>
      <xdr:rowOff>19050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829425" y="26622375"/>
          <a:ext cx="28575" cy="448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3%20-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CS2013data/Tables%20A-B-%20Summary%20of%20Accident%20and%20Casualt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for Article 2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0913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C8">
            <v>753</v>
          </cell>
          <cell r="E8">
            <v>8744</v>
          </cell>
          <cell r="G8">
            <v>700</v>
          </cell>
          <cell r="H8">
            <v>8839</v>
          </cell>
          <cell r="I8">
            <v>9539</v>
          </cell>
        </row>
        <row r="9">
          <cell r="C9">
            <v>732</v>
          </cell>
          <cell r="E9">
            <v>9080</v>
          </cell>
          <cell r="G9">
            <v>677</v>
          </cell>
          <cell r="H9">
            <v>8840</v>
          </cell>
          <cell r="I9">
            <v>9517</v>
          </cell>
        </row>
        <row r="10">
          <cell r="C10">
            <v>749</v>
          </cell>
          <cell r="E10">
            <v>8664</v>
          </cell>
          <cell r="G10">
            <v>701</v>
          </cell>
          <cell r="H10">
            <v>9260</v>
          </cell>
          <cell r="I10">
            <v>9961</v>
          </cell>
        </row>
        <row r="11">
          <cell r="C11">
            <v>656</v>
          </cell>
          <cell r="E11">
            <v>7512</v>
          </cell>
          <cell r="G11">
            <v>624</v>
          </cell>
          <cell r="H11">
            <v>7633</v>
          </cell>
          <cell r="I11">
            <v>8257</v>
          </cell>
        </row>
        <row r="12">
          <cell r="C12">
            <v>621</v>
          </cell>
          <cell r="E12">
            <v>7650</v>
          </cell>
          <cell r="G12">
            <v>599</v>
          </cell>
          <cell r="H12">
            <v>7727</v>
          </cell>
          <cell r="I12">
            <v>8326</v>
          </cell>
        </row>
        <row r="13">
          <cell r="C13">
            <v>614</v>
          </cell>
          <cell r="E13">
            <v>7521</v>
          </cell>
          <cell r="G13">
            <v>602</v>
          </cell>
          <cell r="H13">
            <v>7786</v>
          </cell>
          <cell r="I13">
            <v>8388</v>
          </cell>
        </row>
        <row r="14">
          <cell r="C14">
            <v>615</v>
          </cell>
          <cell r="E14">
            <v>7065</v>
          </cell>
          <cell r="G14">
            <v>601</v>
          </cell>
          <cell r="H14">
            <v>7422</v>
          </cell>
          <cell r="I14">
            <v>8023</v>
          </cell>
        </row>
        <row r="15">
          <cell r="C15">
            <v>586</v>
          </cell>
          <cell r="E15">
            <v>6349</v>
          </cell>
          <cell r="G15">
            <v>556</v>
          </cell>
          <cell r="H15">
            <v>6707</v>
          </cell>
          <cell r="I15">
            <v>7263</v>
          </cell>
        </row>
        <row r="16">
          <cell r="C16">
            <v>564</v>
          </cell>
          <cell r="E16">
            <v>6546</v>
          </cell>
          <cell r="G16">
            <v>554</v>
          </cell>
          <cell r="H16">
            <v>6732</v>
          </cell>
          <cell r="I16">
            <v>7286</v>
          </cell>
        </row>
        <row r="17">
          <cell r="C17">
            <v>564</v>
          </cell>
          <cell r="E17">
            <v>6665</v>
          </cell>
          <cell r="G17">
            <v>553</v>
          </cell>
          <cell r="H17">
            <v>6998</v>
          </cell>
          <cell r="I17">
            <v>7551</v>
          </cell>
        </row>
        <row r="18">
          <cell r="C18">
            <v>555</v>
          </cell>
          <cell r="E18">
            <v>6461</v>
          </cell>
          <cell r="G18">
            <v>546</v>
          </cell>
          <cell r="H18">
            <v>6252</v>
          </cell>
          <cell r="I18">
            <v>6798</v>
          </cell>
        </row>
        <row r="19">
          <cell r="C19">
            <v>521</v>
          </cell>
          <cell r="E19">
            <v>6148</v>
          </cell>
          <cell r="G19">
            <v>491</v>
          </cell>
          <cell r="H19">
            <v>5638</v>
          </cell>
          <cell r="I19">
            <v>6129</v>
          </cell>
        </row>
        <row r="20">
          <cell r="C20">
            <v>472</v>
          </cell>
          <cell r="E20">
            <v>5890</v>
          </cell>
          <cell r="G20">
            <v>463</v>
          </cell>
          <cell r="H20">
            <v>5176</v>
          </cell>
          <cell r="I20">
            <v>5639</v>
          </cell>
        </row>
        <row r="21">
          <cell r="C21">
            <v>410</v>
          </cell>
          <cell r="E21">
            <v>5399</v>
          </cell>
          <cell r="G21">
            <v>399</v>
          </cell>
          <cell r="H21">
            <v>4454</v>
          </cell>
          <cell r="I21">
            <v>4853</v>
          </cell>
        </row>
        <row r="22">
          <cell r="C22">
            <v>359</v>
          </cell>
          <cell r="E22">
            <v>5411</v>
          </cell>
          <cell r="G22">
            <v>363</v>
          </cell>
          <cell r="H22">
            <v>5208</v>
          </cell>
          <cell r="I22">
            <v>5571</v>
          </cell>
        </row>
        <row r="23">
          <cell r="C23">
            <v>427</v>
          </cell>
          <cell r="E23">
            <v>5321</v>
          </cell>
          <cell r="G23">
            <v>409</v>
          </cell>
          <cell r="H23">
            <v>4930</v>
          </cell>
          <cell r="I23">
            <v>5339</v>
          </cell>
        </row>
        <row r="24">
          <cell r="C24">
            <v>367</v>
          </cell>
          <cell r="E24">
            <v>5106</v>
          </cell>
          <cell r="G24">
            <v>357</v>
          </cell>
          <cell r="H24">
            <v>4041</v>
          </cell>
          <cell r="I24">
            <v>4398</v>
          </cell>
        </row>
        <row r="25">
          <cell r="C25">
            <v>389</v>
          </cell>
          <cell r="E25">
            <v>5316</v>
          </cell>
          <cell r="G25">
            <v>377</v>
          </cell>
          <cell r="H25">
            <v>4047</v>
          </cell>
          <cell r="I25">
            <v>4424</v>
          </cell>
        </row>
        <row r="26">
          <cell r="C26">
            <v>390</v>
          </cell>
          <cell r="E26">
            <v>5289</v>
          </cell>
          <cell r="G26">
            <v>385</v>
          </cell>
          <cell r="H26">
            <v>4072</v>
          </cell>
          <cell r="I26">
            <v>4457</v>
          </cell>
        </row>
        <row r="27">
          <cell r="C27">
            <v>324</v>
          </cell>
          <cell r="E27">
            <v>4941</v>
          </cell>
          <cell r="G27">
            <v>310</v>
          </cell>
          <cell r="H27">
            <v>3765</v>
          </cell>
          <cell r="I27">
            <v>4075</v>
          </cell>
        </row>
        <row r="28">
          <cell r="C28">
            <v>343</v>
          </cell>
          <cell r="E28">
            <v>4904</v>
          </cell>
          <cell r="G28">
            <v>326</v>
          </cell>
          <cell r="H28">
            <v>3568</v>
          </cell>
          <cell r="I28">
            <v>3894</v>
          </cell>
        </row>
        <row r="29">
          <cell r="C29">
            <v>369</v>
          </cell>
          <cell r="E29">
            <v>4881</v>
          </cell>
          <cell r="G29">
            <v>348</v>
          </cell>
          <cell r="H29">
            <v>3410</v>
          </cell>
          <cell r="I29">
            <v>3758</v>
          </cell>
        </row>
        <row r="30">
          <cell r="C30">
            <v>321</v>
          </cell>
          <cell r="E30">
            <v>4700</v>
          </cell>
          <cell r="G30">
            <v>304</v>
          </cell>
          <cell r="H30">
            <v>3229</v>
          </cell>
          <cell r="I30">
            <v>3533</v>
          </cell>
        </row>
        <row r="31">
          <cell r="C31">
            <v>351</v>
          </cell>
          <cell r="E31">
            <v>4426</v>
          </cell>
          <cell r="G31">
            <v>336</v>
          </cell>
          <cell r="H31">
            <v>2957</v>
          </cell>
          <cell r="I31">
            <v>3293</v>
          </cell>
        </row>
        <row r="32">
          <cell r="C32">
            <v>326</v>
          </cell>
          <cell r="E32">
            <v>4373</v>
          </cell>
          <cell r="G32">
            <v>308</v>
          </cell>
          <cell r="H32">
            <v>2766</v>
          </cell>
          <cell r="I32">
            <v>3074</v>
          </cell>
        </row>
        <row r="33">
          <cell r="C33">
            <v>294</v>
          </cell>
          <cell r="E33">
            <v>4389</v>
          </cell>
          <cell r="G33">
            <v>286</v>
          </cell>
          <cell r="H33">
            <v>2666</v>
          </cell>
          <cell r="I33">
            <v>2952</v>
          </cell>
        </row>
        <row r="34">
          <cell r="C34">
            <v>327</v>
          </cell>
          <cell r="E34">
            <v>4304</v>
          </cell>
          <cell r="G34">
            <v>314</v>
          </cell>
          <cell r="H34">
            <v>2635</v>
          </cell>
          <cell r="I34">
            <v>2949</v>
          </cell>
        </row>
        <row r="35">
          <cell r="C35">
            <v>295</v>
          </cell>
          <cell r="E35">
            <v>3902</v>
          </cell>
          <cell r="G35">
            <v>281</v>
          </cell>
          <cell r="H35">
            <v>2385</v>
          </cell>
          <cell r="I35">
            <v>2666</v>
          </cell>
        </row>
        <row r="36">
          <cell r="C36">
            <v>274</v>
          </cell>
          <cell r="E36">
            <v>3656</v>
          </cell>
          <cell r="G36">
            <v>270</v>
          </cell>
          <cell r="H36">
            <v>2575</v>
          </cell>
          <cell r="I36">
            <v>2845</v>
          </cell>
        </row>
        <row r="37">
          <cell r="C37">
            <v>241</v>
          </cell>
          <cell r="G37">
            <v>216</v>
          </cell>
          <cell r="H37">
            <v>2288</v>
          </cell>
          <cell r="I37">
            <v>2504</v>
          </cell>
        </row>
        <row r="38">
          <cell r="C38">
            <v>219</v>
          </cell>
          <cell r="G38">
            <v>208</v>
          </cell>
          <cell r="H38">
            <v>1969</v>
          </cell>
          <cell r="I38">
            <v>2177</v>
          </cell>
        </row>
        <row r="39">
          <cell r="C39">
            <v>204</v>
          </cell>
          <cell r="G39">
            <v>185</v>
          </cell>
          <cell r="H39">
            <v>1877</v>
          </cell>
          <cell r="I39">
            <v>2062</v>
          </cell>
        </row>
        <row r="40">
          <cell r="C40">
            <v>189</v>
          </cell>
          <cell r="G40">
            <v>174</v>
          </cell>
          <cell r="H40">
            <v>1974</v>
          </cell>
          <cell r="I40">
            <v>2148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7">
          <cell r="E57">
            <v>39770</v>
          </cell>
          <cell r="F57">
            <v>26185</v>
          </cell>
        </row>
        <row r="58">
          <cell r="E58">
            <v>39561</v>
          </cell>
          <cell r="F58">
            <v>25937</v>
          </cell>
        </row>
        <row r="59">
          <cell r="E59">
            <v>40065</v>
          </cell>
          <cell r="F59">
            <v>26342</v>
          </cell>
        </row>
        <row r="60">
          <cell r="E60">
            <v>41535</v>
          </cell>
          <cell r="F60">
            <v>27263</v>
          </cell>
        </row>
        <row r="61">
          <cell r="E61">
            <v>42038</v>
          </cell>
          <cell r="F61">
            <v>27682</v>
          </cell>
        </row>
        <row r="62">
          <cell r="E62">
            <v>42705</v>
          </cell>
          <cell r="F62">
            <v>28209</v>
          </cell>
        </row>
        <row r="63">
          <cell r="E63">
            <v>42718</v>
          </cell>
          <cell r="F63">
            <v>28055</v>
          </cell>
        </row>
        <row r="64">
          <cell r="E64">
            <v>44119</v>
          </cell>
          <cell r="F64">
            <v>28898</v>
          </cell>
        </row>
        <row r="65">
          <cell r="E65">
            <v>44666</v>
          </cell>
          <cell r="F65">
            <v>28986</v>
          </cell>
        </row>
        <row r="66">
          <cell r="E66">
            <v>44470</v>
          </cell>
          <cell r="F66">
            <v>28810</v>
          </cell>
        </row>
        <row r="67">
          <cell r="E67">
            <v>44219</v>
          </cell>
          <cell r="F67">
            <v>28961</v>
          </cell>
        </row>
        <row r="68">
          <cell r="E68">
            <v>43488</v>
          </cell>
          <cell r="F68">
            <v>28495</v>
          </cell>
        </row>
        <row r="69">
          <cell r="E69">
            <v>43390</v>
          </cell>
          <cell r="F69">
            <v>28566</v>
          </cell>
        </row>
        <row r="70">
          <cell r="E70">
            <v>43549</v>
          </cell>
          <cell r="F70">
            <v>28853</v>
          </cell>
        </row>
        <row r="71">
          <cell r="E71">
            <v>43840</v>
          </cell>
          <cell r="F71">
            <v>29048</v>
          </cell>
        </row>
      </sheetData>
      <sheetData sheetId="22">
        <row r="57">
          <cell r="K57">
            <v>17002</v>
          </cell>
        </row>
        <row r="58">
          <cell r="K58">
            <v>16855</v>
          </cell>
        </row>
        <row r="59">
          <cell r="I59">
            <v>357</v>
          </cell>
          <cell r="K59">
            <v>17318</v>
          </cell>
        </row>
        <row r="60">
          <cell r="I60">
            <v>377</v>
          </cell>
          <cell r="K60">
            <v>18205</v>
          </cell>
        </row>
        <row r="61">
          <cell r="I61">
            <v>385</v>
          </cell>
          <cell r="K61">
            <v>18010</v>
          </cell>
        </row>
        <row r="62">
          <cell r="F62">
            <v>3494</v>
          </cell>
          <cell r="G62">
            <v>15415</v>
          </cell>
          <cell r="I62">
            <v>310</v>
          </cell>
          <cell r="J62">
            <v>3765</v>
          </cell>
          <cell r="K62">
            <v>16927</v>
          </cell>
          <cell r="L62">
            <v>4075</v>
          </cell>
          <cell r="M62">
            <v>21002</v>
          </cell>
        </row>
        <row r="63">
          <cell r="C63">
            <v>297</v>
          </cell>
          <cell r="D63">
            <v>3007</v>
          </cell>
          <cell r="E63">
            <v>11828</v>
          </cell>
          <cell r="F63">
            <v>3304</v>
          </cell>
          <cell r="G63">
            <v>15132</v>
          </cell>
          <cell r="I63">
            <v>326</v>
          </cell>
          <cell r="J63">
            <v>3568</v>
          </cell>
          <cell r="K63">
            <v>16624</v>
          </cell>
          <cell r="L63">
            <v>3894</v>
          </cell>
          <cell r="M63">
            <v>20518</v>
          </cell>
        </row>
        <row r="64">
          <cell r="C64">
            <v>309</v>
          </cell>
          <cell r="D64">
            <v>2840</v>
          </cell>
          <cell r="E64">
            <v>11575</v>
          </cell>
          <cell r="F64">
            <v>3149</v>
          </cell>
          <cell r="G64">
            <v>14724</v>
          </cell>
          <cell r="I64">
            <v>348</v>
          </cell>
          <cell r="J64">
            <v>3410</v>
          </cell>
          <cell r="K64">
            <v>16153</v>
          </cell>
          <cell r="L64">
            <v>3758</v>
          </cell>
          <cell r="M64">
            <v>19911</v>
          </cell>
        </row>
        <row r="65">
          <cell r="C65">
            <v>274</v>
          </cell>
          <cell r="D65">
            <v>2684</v>
          </cell>
          <cell r="E65">
            <v>11385</v>
          </cell>
          <cell r="F65">
            <v>2958</v>
          </cell>
          <cell r="G65">
            <v>14343</v>
          </cell>
          <cell r="I65">
            <v>304</v>
          </cell>
          <cell r="J65">
            <v>3229</v>
          </cell>
          <cell r="K65">
            <v>15742</v>
          </cell>
          <cell r="L65">
            <v>3533</v>
          </cell>
          <cell r="M65">
            <v>19275</v>
          </cell>
        </row>
        <row r="66">
          <cell r="C66">
            <v>301</v>
          </cell>
          <cell r="F66">
            <v>2796</v>
          </cell>
          <cell r="G66">
            <v>13917</v>
          </cell>
          <cell r="I66">
            <v>336</v>
          </cell>
          <cell r="J66">
            <v>2957</v>
          </cell>
          <cell r="K66">
            <v>15463</v>
          </cell>
          <cell r="L66">
            <v>3293</v>
          </cell>
          <cell r="M66">
            <v>18756</v>
          </cell>
        </row>
        <row r="67">
          <cell r="C67">
            <v>283</v>
          </cell>
          <cell r="F67">
            <v>2614</v>
          </cell>
          <cell r="G67">
            <v>13919</v>
          </cell>
          <cell r="I67">
            <v>308</v>
          </cell>
          <cell r="J67">
            <v>2766</v>
          </cell>
          <cell r="K67">
            <v>15428</v>
          </cell>
          <cell r="L67">
            <v>3074</v>
          </cell>
          <cell r="M67">
            <v>18502</v>
          </cell>
        </row>
        <row r="68">
          <cell r="C68">
            <v>264</v>
          </cell>
          <cell r="F68">
            <v>2516</v>
          </cell>
          <cell r="G68">
            <v>13438</v>
          </cell>
          <cell r="I68">
            <v>286</v>
          </cell>
          <cell r="J68">
            <v>2666</v>
          </cell>
          <cell r="K68">
            <v>14933</v>
          </cell>
          <cell r="L68">
            <v>2952</v>
          </cell>
          <cell r="M68">
            <v>17885</v>
          </cell>
        </row>
        <row r="69">
          <cell r="C69">
            <v>293</v>
          </cell>
          <cell r="F69">
            <v>2550</v>
          </cell>
          <cell r="G69">
            <v>13110</v>
          </cell>
          <cell r="I69">
            <v>314</v>
          </cell>
          <cell r="J69">
            <v>2635</v>
          </cell>
          <cell r="K69">
            <v>14320</v>
          </cell>
          <cell r="L69">
            <v>2949</v>
          </cell>
          <cell r="M69">
            <v>17269</v>
          </cell>
        </row>
        <row r="70">
          <cell r="C70">
            <v>255</v>
          </cell>
          <cell r="F70">
            <v>2304</v>
          </cell>
          <cell r="G70">
            <v>12507</v>
          </cell>
          <cell r="I70">
            <v>281</v>
          </cell>
          <cell r="J70">
            <v>2385</v>
          </cell>
          <cell r="K70">
            <v>13573</v>
          </cell>
          <cell r="L70">
            <v>2666</v>
          </cell>
          <cell r="M70">
            <v>16239</v>
          </cell>
        </row>
        <row r="71">
          <cell r="C71">
            <v>245</v>
          </cell>
          <cell r="F71">
            <v>2487</v>
          </cell>
          <cell r="G71">
            <v>12159</v>
          </cell>
          <cell r="I71">
            <v>270</v>
          </cell>
          <cell r="J71">
            <v>2575</v>
          </cell>
          <cell r="K71">
            <v>12747</v>
          </cell>
          <cell r="L71">
            <v>2845</v>
          </cell>
          <cell r="M71">
            <v>15592</v>
          </cell>
        </row>
        <row r="72">
          <cell r="C72">
            <v>196</v>
          </cell>
          <cell r="F72">
            <v>2194</v>
          </cell>
          <cell r="G72">
            <v>11556</v>
          </cell>
          <cell r="I72">
            <v>216</v>
          </cell>
          <cell r="J72">
            <v>2287</v>
          </cell>
          <cell r="K72">
            <v>12540</v>
          </cell>
          <cell r="L72">
            <v>2503</v>
          </cell>
          <cell r="M72">
            <v>15043</v>
          </cell>
        </row>
        <row r="73">
          <cell r="C73">
            <v>189</v>
          </cell>
          <cell r="F73">
            <v>1902</v>
          </cell>
          <cell r="G73">
            <v>10295</v>
          </cell>
          <cell r="I73">
            <v>208</v>
          </cell>
          <cell r="J73">
            <v>1969</v>
          </cell>
          <cell r="K73">
            <v>11161</v>
          </cell>
          <cell r="L73">
            <v>2177</v>
          </cell>
          <cell r="M73">
            <v>13338</v>
          </cell>
        </row>
        <row r="74">
          <cell r="C74">
            <v>175</v>
          </cell>
          <cell r="F74">
            <v>1851</v>
          </cell>
          <cell r="G74">
            <v>9986</v>
          </cell>
          <cell r="I74">
            <v>185</v>
          </cell>
          <cell r="J74">
            <v>1880</v>
          </cell>
          <cell r="K74">
            <v>10723</v>
          </cell>
          <cell r="L74">
            <v>2065</v>
          </cell>
          <cell r="M74">
            <v>12788</v>
          </cell>
        </row>
        <row r="75">
          <cell r="C75">
            <v>164</v>
          </cell>
          <cell r="F75">
            <v>1899</v>
          </cell>
          <cell r="G75">
            <v>9786</v>
          </cell>
          <cell r="I75">
            <v>178</v>
          </cell>
          <cell r="J75">
            <v>1980</v>
          </cell>
          <cell r="K75">
            <v>10563</v>
          </cell>
          <cell r="L75">
            <v>2158</v>
          </cell>
          <cell r="M75">
            <v>12721</v>
          </cell>
        </row>
        <row r="76">
          <cell r="C76">
            <v>159</v>
          </cell>
          <cell r="F76">
            <v>1589</v>
          </cell>
          <cell r="G76">
            <v>8986</v>
          </cell>
          <cell r="I76">
            <v>172</v>
          </cell>
          <cell r="J76">
            <v>1672</v>
          </cell>
          <cell r="K76">
            <v>9654</v>
          </cell>
          <cell r="L76">
            <v>1844</v>
          </cell>
          <cell r="M76">
            <v>11498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2004-08 average</v>
          </cell>
          <cell r="C12">
            <v>2609</v>
          </cell>
          <cell r="D12">
            <v>1737</v>
          </cell>
          <cell r="E12">
            <v>4131</v>
          </cell>
          <cell r="F12">
            <v>1280</v>
          </cell>
          <cell r="G12">
            <v>9800</v>
          </cell>
          <cell r="I12">
            <v>8.6999999999999993</v>
          </cell>
          <cell r="J12">
            <v>6.2</v>
          </cell>
          <cell r="K12">
            <v>4.5999999999999996</v>
          </cell>
          <cell r="L12">
            <v>2.6</v>
          </cell>
          <cell r="M12">
            <v>4.9000000000000004</v>
          </cell>
        </row>
        <row r="13">
          <cell r="B13">
            <v>2003</v>
          </cell>
          <cell r="C13">
            <v>2692</v>
          </cell>
          <cell r="D13">
            <v>2161</v>
          </cell>
          <cell r="E13">
            <v>4528</v>
          </cell>
          <cell r="F13">
            <v>1409</v>
          </cell>
          <cell r="G13">
            <v>10862</v>
          </cell>
          <cell r="I13">
            <v>9.3000000000000007</v>
          </cell>
          <cell r="J13">
            <v>7.5</v>
          </cell>
          <cell r="K13">
            <v>5.0999999999999996</v>
          </cell>
          <cell r="L13">
            <v>3</v>
          </cell>
          <cell r="M13">
            <v>5.6</v>
          </cell>
        </row>
        <row r="14">
          <cell r="B14">
            <v>2004</v>
          </cell>
          <cell r="C14">
            <v>2740</v>
          </cell>
          <cell r="D14">
            <v>2026</v>
          </cell>
          <cell r="E14">
            <v>4608</v>
          </cell>
          <cell r="F14">
            <v>1376</v>
          </cell>
          <cell r="G14">
            <v>10810</v>
          </cell>
          <cell r="I14">
            <v>9.3000000000000007</v>
          </cell>
          <cell r="J14">
            <v>7.2</v>
          </cell>
          <cell r="K14">
            <v>5.2</v>
          </cell>
          <cell r="L14">
            <v>2.9</v>
          </cell>
          <cell r="M14">
            <v>5.6</v>
          </cell>
        </row>
        <row r="15">
          <cell r="B15">
            <v>2005</v>
          </cell>
          <cell r="C15">
            <v>2689</v>
          </cell>
          <cell r="D15">
            <v>1840</v>
          </cell>
          <cell r="E15">
            <v>4330</v>
          </cell>
          <cell r="F15">
            <v>1320</v>
          </cell>
          <cell r="G15">
            <v>10214</v>
          </cell>
          <cell r="I15">
            <v>9</v>
          </cell>
          <cell r="J15">
            <v>6.6</v>
          </cell>
          <cell r="K15">
            <v>4.8</v>
          </cell>
          <cell r="L15">
            <v>2.8</v>
          </cell>
          <cell r="M15">
            <v>5.2</v>
          </cell>
        </row>
        <row r="16">
          <cell r="B16">
            <v>2006</v>
          </cell>
          <cell r="C16">
            <v>2660</v>
          </cell>
          <cell r="D16">
            <v>1688</v>
          </cell>
          <cell r="E16">
            <v>4184</v>
          </cell>
          <cell r="F16">
            <v>1183</v>
          </cell>
          <cell r="G16">
            <v>9753</v>
          </cell>
          <cell r="I16">
            <v>8.8000000000000007</v>
          </cell>
          <cell r="J16">
            <v>6.1</v>
          </cell>
          <cell r="K16">
            <v>4.5999999999999996</v>
          </cell>
          <cell r="L16">
            <v>2.4</v>
          </cell>
          <cell r="M16">
            <v>4.9000000000000004</v>
          </cell>
        </row>
        <row r="17">
          <cell r="B17">
            <v>2007</v>
          </cell>
          <cell r="C17">
            <v>2592</v>
          </cell>
          <cell r="D17">
            <v>1584</v>
          </cell>
          <cell r="E17">
            <v>3824</v>
          </cell>
          <cell r="F17">
            <v>1292</v>
          </cell>
          <cell r="G17">
            <v>9336</v>
          </cell>
          <cell r="I17">
            <v>8.5</v>
          </cell>
          <cell r="J17">
            <v>5.6</v>
          </cell>
          <cell r="K17">
            <v>4.2</v>
          </cell>
          <cell r="L17">
            <v>2.6</v>
          </cell>
          <cell r="M17">
            <v>4.7</v>
          </cell>
        </row>
        <row r="18">
          <cell r="B18">
            <v>2008</v>
          </cell>
          <cell r="C18">
            <v>2363</v>
          </cell>
          <cell r="D18">
            <v>1549</v>
          </cell>
          <cell r="E18">
            <v>3709</v>
          </cell>
          <cell r="F18">
            <v>1229</v>
          </cell>
          <cell r="G18">
            <v>8889</v>
          </cell>
          <cell r="I18">
            <v>7.7</v>
          </cell>
          <cell r="J18">
            <v>5.5</v>
          </cell>
          <cell r="K18">
            <v>4.0999999999999996</v>
          </cell>
          <cell r="L18">
            <v>2.4</v>
          </cell>
          <cell r="M18">
            <v>4.4000000000000004</v>
          </cell>
        </row>
        <row r="19">
          <cell r="B19">
            <v>2009</v>
          </cell>
          <cell r="C19">
            <v>2257</v>
          </cell>
          <cell r="D19">
            <v>1536</v>
          </cell>
          <cell r="E19">
            <v>3429</v>
          </cell>
          <cell r="F19">
            <v>1284</v>
          </cell>
          <cell r="G19">
            <v>8532</v>
          </cell>
          <cell r="I19">
            <v>7.3</v>
          </cell>
          <cell r="J19">
            <v>5.4</v>
          </cell>
          <cell r="K19">
            <v>3.8</v>
          </cell>
          <cell r="L19">
            <v>2.4</v>
          </cell>
          <cell r="M19">
            <v>4.2</v>
          </cell>
        </row>
        <row r="20">
          <cell r="B20">
            <v>2010</v>
          </cell>
          <cell r="C20">
            <v>1765</v>
          </cell>
          <cell r="D20">
            <v>1379</v>
          </cell>
          <cell r="E20">
            <v>3116</v>
          </cell>
          <cell r="F20">
            <v>1125</v>
          </cell>
          <cell r="G20">
            <v>7414</v>
          </cell>
          <cell r="I20">
            <v>5.6</v>
          </cell>
          <cell r="J20">
            <v>4.8</v>
          </cell>
          <cell r="K20">
            <v>3.5</v>
          </cell>
          <cell r="L20">
            <v>2.1</v>
          </cell>
          <cell r="M20">
            <v>3.6</v>
          </cell>
        </row>
        <row r="21">
          <cell r="B21">
            <v>2011</v>
          </cell>
          <cell r="C21">
            <v>1605</v>
          </cell>
          <cell r="D21">
            <v>1303</v>
          </cell>
          <cell r="E21">
            <v>3187</v>
          </cell>
          <cell r="F21">
            <v>1233</v>
          </cell>
          <cell r="G21">
            <v>7355</v>
          </cell>
          <cell r="I21">
            <v>5</v>
          </cell>
          <cell r="J21">
            <v>4.4000000000000004</v>
          </cell>
          <cell r="K21">
            <v>3.5</v>
          </cell>
          <cell r="L21">
            <v>2.2000000000000002</v>
          </cell>
          <cell r="M21">
            <v>3.5</v>
          </cell>
        </row>
        <row r="22">
          <cell r="B22">
            <v>2012</v>
          </cell>
          <cell r="C22">
            <v>1485</v>
          </cell>
          <cell r="D22">
            <v>1231</v>
          </cell>
          <cell r="E22">
            <v>2961</v>
          </cell>
          <cell r="F22">
            <v>1187</v>
          </cell>
          <cell r="G22">
            <v>6891</v>
          </cell>
          <cell r="I22">
            <v>4.7</v>
          </cell>
          <cell r="J22">
            <v>4.0999999999999996</v>
          </cell>
          <cell r="K22">
            <v>3.3</v>
          </cell>
          <cell r="L22">
            <v>2.1</v>
          </cell>
          <cell r="M22">
            <v>3.3</v>
          </cell>
        </row>
        <row r="23">
          <cell r="B23">
            <v>2013</v>
          </cell>
          <cell r="C23">
            <v>1315</v>
          </cell>
          <cell r="D23">
            <v>1125</v>
          </cell>
          <cell r="E23">
            <v>2755</v>
          </cell>
          <cell r="F23">
            <v>1110</v>
          </cell>
          <cell r="G23">
            <v>6345</v>
          </cell>
          <cell r="I23">
            <v>4.0999999999999996</v>
          </cell>
          <cell r="J23">
            <v>3.7</v>
          </cell>
          <cell r="K23">
            <v>3.1</v>
          </cell>
          <cell r="L23">
            <v>1.9</v>
          </cell>
          <cell r="M23">
            <v>3</v>
          </cell>
        </row>
        <row r="24">
          <cell r="B24" t="str">
            <v>2009 to 2013 average</v>
          </cell>
          <cell r="C24">
            <v>1685</v>
          </cell>
          <cell r="D24">
            <v>1315</v>
          </cell>
          <cell r="E24">
            <v>3090</v>
          </cell>
          <cell r="F24">
            <v>1188</v>
          </cell>
          <cell r="G24">
            <v>7307</v>
          </cell>
          <cell r="I24">
            <v>5.3</v>
          </cell>
          <cell r="J24">
            <v>4.5</v>
          </cell>
          <cell r="K24">
            <v>3.4</v>
          </cell>
          <cell r="L24">
            <v>2.2000000000000002</v>
          </cell>
          <cell r="M24">
            <v>3.5</v>
          </cell>
        </row>
        <row r="26">
          <cell r="B26" t="str">
            <v>2004-08 average</v>
          </cell>
          <cell r="C26">
            <v>1367</v>
          </cell>
          <cell r="D26">
            <v>1174</v>
          </cell>
          <cell r="E26">
            <v>2719</v>
          </cell>
          <cell r="F26">
            <v>531</v>
          </cell>
          <cell r="G26">
            <v>5804</v>
          </cell>
          <cell r="I26">
            <v>4.5</v>
          </cell>
          <cell r="J26">
            <v>4</v>
          </cell>
          <cell r="K26">
            <v>2.9</v>
          </cell>
          <cell r="L26">
            <v>0.8</v>
          </cell>
          <cell r="M26">
            <v>2.7</v>
          </cell>
        </row>
        <row r="27">
          <cell r="B27">
            <v>2003</v>
          </cell>
          <cell r="C27">
            <v>1293</v>
          </cell>
          <cell r="D27">
            <v>1389</v>
          </cell>
          <cell r="E27">
            <v>2961</v>
          </cell>
          <cell r="F27">
            <v>541</v>
          </cell>
          <cell r="G27">
            <v>6202</v>
          </cell>
          <cell r="I27">
            <v>4.5</v>
          </cell>
          <cell r="J27">
            <v>4.5</v>
          </cell>
          <cell r="K27">
            <v>3.2</v>
          </cell>
          <cell r="L27">
            <v>0.9</v>
          </cell>
          <cell r="M27">
            <v>2.9</v>
          </cell>
        </row>
        <row r="28">
          <cell r="B28">
            <v>2004</v>
          </cell>
          <cell r="C28">
            <v>1389</v>
          </cell>
          <cell r="D28">
            <v>1367</v>
          </cell>
          <cell r="E28">
            <v>2859</v>
          </cell>
          <cell r="F28">
            <v>524</v>
          </cell>
          <cell r="G28">
            <v>6151</v>
          </cell>
          <cell r="I28">
            <v>4.7</v>
          </cell>
          <cell r="J28">
            <v>4.5999999999999996</v>
          </cell>
          <cell r="K28">
            <v>3.1</v>
          </cell>
          <cell r="L28">
            <v>0.8</v>
          </cell>
          <cell r="M28">
            <v>2.9</v>
          </cell>
        </row>
        <row r="29">
          <cell r="B29">
            <v>2005</v>
          </cell>
          <cell r="C29">
            <v>1269</v>
          </cell>
          <cell r="D29">
            <v>1211</v>
          </cell>
          <cell r="E29">
            <v>2784</v>
          </cell>
          <cell r="F29">
            <v>542</v>
          </cell>
          <cell r="G29">
            <v>5823</v>
          </cell>
          <cell r="I29">
            <v>4.2</v>
          </cell>
          <cell r="J29">
            <v>4.0999999999999996</v>
          </cell>
          <cell r="K29">
            <v>3</v>
          </cell>
          <cell r="L29">
            <v>0.9</v>
          </cell>
          <cell r="M29">
            <v>2.7</v>
          </cell>
        </row>
        <row r="30">
          <cell r="B30">
            <v>2006</v>
          </cell>
          <cell r="C30">
            <v>1407</v>
          </cell>
          <cell r="D30">
            <v>1171</v>
          </cell>
          <cell r="E30">
            <v>2779</v>
          </cell>
          <cell r="F30">
            <v>546</v>
          </cell>
          <cell r="G30">
            <v>5914</v>
          </cell>
          <cell r="I30">
            <v>4.7</v>
          </cell>
          <cell r="J30">
            <v>4.0999999999999996</v>
          </cell>
          <cell r="K30">
            <v>2.9</v>
          </cell>
          <cell r="L30">
            <v>0.9</v>
          </cell>
          <cell r="M30">
            <v>2.7</v>
          </cell>
        </row>
        <row r="31">
          <cell r="B31">
            <v>2007</v>
          </cell>
          <cell r="C31">
            <v>1422</v>
          </cell>
          <cell r="D31">
            <v>1075</v>
          </cell>
          <cell r="E31">
            <v>2538</v>
          </cell>
          <cell r="F31">
            <v>524</v>
          </cell>
          <cell r="G31">
            <v>5569</v>
          </cell>
          <cell r="I31">
            <v>4.7</v>
          </cell>
          <cell r="J31">
            <v>3.7</v>
          </cell>
          <cell r="K31">
            <v>2.7</v>
          </cell>
          <cell r="L31">
            <v>0.8</v>
          </cell>
          <cell r="M31">
            <v>2.5</v>
          </cell>
        </row>
        <row r="32">
          <cell r="B32">
            <v>2008</v>
          </cell>
          <cell r="C32">
            <v>1350</v>
          </cell>
          <cell r="D32">
            <v>1047</v>
          </cell>
          <cell r="E32">
            <v>2636</v>
          </cell>
          <cell r="F32">
            <v>520</v>
          </cell>
          <cell r="G32">
            <v>5563</v>
          </cell>
          <cell r="I32">
            <v>4.4000000000000004</v>
          </cell>
          <cell r="J32">
            <v>3.6</v>
          </cell>
          <cell r="K32">
            <v>2.8</v>
          </cell>
          <cell r="L32">
            <v>0.8</v>
          </cell>
          <cell r="M32">
            <v>2.5</v>
          </cell>
        </row>
        <row r="33">
          <cell r="B33">
            <v>2009</v>
          </cell>
          <cell r="C33">
            <v>1301</v>
          </cell>
          <cell r="D33">
            <v>1078</v>
          </cell>
          <cell r="E33">
            <v>2496</v>
          </cell>
          <cell r="F33">
            <v>557</v>
          </cell>
          <cell r="G33">
            <v>5447</v>
          </cell>
          <cell r="I33">
            <v>4.2</v>
          </cell>
          <cell r="J33">
            <v>3.6</v>
          </cell>
          <cell r="K33">
            <v>2.6</v>
          </cell>
          <cell r="L33">
            <v>0.8</v>
          </cell>
          <cell r="M33">
            <v>2.4</v>
          </cell>
        </row>
        <row r="34">
          <cell r="B34">
            <v>2010</v>
          </cell>
          <cell r="C34">
            <v>1142</v>
          </cell>
          <cell r="D34">
            <v>976</v>
          </cell>
          <cell r="E34">
            <v>2258</v>
          </cell>
          <cell r="F34">
            <v>503</v>
          </cell>
          <cell r="G34">
            <v>4887</v>
          </cell>
          <cell r="I34">
            <v>3.6</v>
          </cell>
          <cell r="J34">
            <v>3.3</v>
          </cell>
          <cell r="K34">
            <v>2.4</v>
          </cell>
          <cell r="L34">
            <v>0.7</v>
          </cell>
          <cell r="M34">
            <v>2.2000000000000002</v>
          </cell>
        </row>
        <row r="35">
          <cell r="B35">
            <v>2011</v>
          </cell>
          <cell r="C35">
            <v>974</v>
          </cell>
          <cell r="D35">
            <v>958</v>
          </cell>
          <cell r="E35">
            <v>2121</v>
          </cell>
          <cell r="F35">
            <v>555</v>
          </cell>
          <cell r="G35">
            <v>4617</v>
          </cell>
          <cell r="I35">
            <v>3</v>
          </cell>
          <cell r="J35">
            <v>3.1</v>
          </cell>
          <cell r="K35">
            <v>2.2000000000000002</v>
          </cell>
          <cell r="L35">
            <v>0.8</v>
          </cell>
          <cell r="M35">
            <v>2</v>
          </cell>
        </row>
        <row r="36">
          <cell r="B36">
            <v>2012</v>
          </cell>
          <cell r="C36">
            <v>1088</v>
          </cell>
          <cell r="D36">
            <v>919</v>
          </cell>
          <cell r="E36">
            <v>2156</v>
          </cell>
          <cell r="F36">
            <v>589</v>
          </cell>
          <cell r="G36">
            <v>4762</v>
          </cell>
          <cell r="I36">
            <v>3.4</v>
          </cell>
          <cell r="J36">
            <v>3</v>
          </cell>
          <cell r="K36">
            <v>2.2999999999999998</v>
          </cell>
          <cell r="L36">
            <v>0.9</v>
          </cell>
          <cell r="M36">
            <v>2.1</v>
          </cell>
        </row>
        <row r="37">
          <cell r="B37">
            <v>2013</v>
          </cell>
          <cell r="C37">
            <v>881</v>
          </cell>
          <cell r="D37">
            <v>893</v>
          </cell>
          <cell r="E37">
            <v>1992</v>
          </cell>
          <cell r="F37">
            <v>601</v>
          </cell>
          <cell r="G37">
            <v>4384</v>
          </cell>
          <cell r="I37">
            <v>2.8</v>
          </cell>
          <cell r="J37">
            <v>2.8</v>
          </cell>
          <cell r="K37">
            <v>2.1</v>
          </cell>
          <cell r="L37">
            <v>0.9</v>
          </cell>
          <cell r="M37">
            <v>1.9</v>
          </cell>
        </row>
        <row r="38">
          <cell r="B38" t="str">
            <v>2009 to 2013 average</v>
          </cell>
          <cell r="C38">
            <v>1077</v>
          </cell>
          <cell r="D38">
            <v>965</v>
          </cell>
          <cell r="E38">
            <v>2205</v>
          </cell>
          <cell r="F38">
            <v>561</v>
          </cell>
          <cell r="G38">
            <v>4819</v>
          </cell>
          <cell r="I38">
            <v>3.4</v>
          </cell>
          <cell r="J38">
            <v>3.2</v>
          </cell>
          <cell r="K38">
            <v>2.2999999999999998</v>
          </cell>
          <cell r="L38">
            <v>0.8</v>
          </cell>
          <cell r="M38">
            <v>2.1</v>
          </cell>
        </row>
        <row r="40">
          <cell r="B40" t="str">
            <v>2004-08 average</v>
          </cell>
          <cell r="C40">
            <v>4033</v>
          </cell>
          <cell r="D40">
            <v>2971</v>
          </cell>
          <cell r="E40">
            <v>7053</v>
          </cell>
          <cell r="F40">
            <v>1826</v>
          </cell>
          <cell r="G40">
            <v>16306</v>
          </cell>
          <cell r="I40">
            <v>6.7</v>
          </cell>
          <cell r="J40">
            <v>5.2</v>
          </cell>
          <cell r="K40">
            <v>3.8</v>
          </cell>
          <cell r="L40">
            <v>1.6</v>
          </cell>
          <cell r="M40">
            <v>3.8</v>
          </cell>
        </row>
        <row r="41">
          <cell r="B41">
            <v>2003</v>
          </cell>
          <cell r="C41">
            <v>4035</v>
          </cell>
          <cell r="D41">
            <v>3641</v>
          </cell>
          <cell r="E41">
            <v>7597</v>
          </cell>
          <cell r="F41">
            <v>1963</v>
          </cell>
          <cell r="G41">
            <v>17726</v>
          </cell>
          <cell r="I41">
            <v>7</v>
          </cell>
          <cell r="J41">
            <v>6.1</v>
          </cell>
          <cell r="K41">
            <v>4.2</v>
          </cell>
          <cell r="L41">
            <v>1.8</v>
          </cell>
          <cell r="M41">
            <v>4.2</v>
          </cell>
        </row>
        <row r="42">
          <cell r="B42">
            <v>2004</v>
          </cell>
          <cell r="C42">
            <v>4153</v>
          </cell>
          <cell r="D42">
            <v>3459</v>
          </cell>
          <cell r="E42">
            <v>7645</v>
          </cell>
          <cell r="F42">
            <v>1950</v>
          </cell>
          <cell r="G42">
            <v>17718</v>
          </cell>
          <cell r="I42">
            <v>7.1</v>
          </cell>
          <cell r="J42">
            <v>6</v>
          </cell>
          <cell r="K42">
            <v>4.2</v>
          </cell>
          <cell r="L42">
            <v>1.8</v>
          </cell>
          <cell r="M42">
            <v>4.2</v>
          </cell>
        </row>
        <row r="43">
          <cell r="B43">
            <v>2005</v>
          </cell>
          <cell r="C43">
            <v>3997</v>
          </cell>
          <cell r="D43">
            <v>3111</v>
          </cell>
          <cell r="E43">
            <v>7348</v>
          </cell>
          <cell r="F43">
            <v>1875</v>
          </cell>
          <cell r="G43">
            <v>16770</v>
          </cell>
          <cell r="I43">
            <v>6.7</v>
          </cell>
          <cell r="J43">
            <v>5.5</v>
          </cell>
          <cell r="K43">
            <v>4</v>
          </cell>
          <cell r="L43">
            <v>1.7</v>
          </cell>
          <cell r="M43">
            <v>4</v>
          </cell>
        </row>
        <row r="44">
          <cell r="B44">
            <v>2006</v>
          </cell>
          <cell r="C44">
            <v>4104</v>
          </cell>
          <cell r="D44">
            <v>2917</v>
          </cell>
          <cell r="E44">
            <v>7214</v>
          </cell>
          <cell r="F44">
            <v>1732</v>
          </cell>
          <cell r="G44">
            <v>16398</v>
          </cell>
          <cell r="I44">
            <v>6.8</v>
          </cell>
          <cell r="J44">
            <v>5.2</v>
          </cell>
          <cell r="K44">
            <v>3.9</v>
          </cell>
          <cell r="L44">
            <v>1.5</v>
          </cell>
          <cell r="M44">
            <v>3.9</v>
          </cell>
        </row>
        <row r="45">
          <cell r="B45">
            <v>2007</v>
          </cell>
          <cell r="C45">
            <v>4120</v>
          </cell>
          <cell r="D45">
            <v>2710</v>
          </cell>
          <cell r="E45">
            <v>6545</v>
          </cell>
          <cell r="F45">
            <v>1823</v>
          </cell>
          <cell r="G45">
            <v>15585</v>
          </cell>
          <cell r="I45">
            <v>6.8</v>
          </cell>
          <cell r="J45">
            <v>4.8</v>
          </cell>
          <cell r="K45">
            <v>3.5</v>
          </cell>
          <cell r="L45">
            <v>1.6</v>
          </cell>
          <cell r="M45">
            <v>3.6</v>
          </cell>
        </row>
        <row r="46">
          <cell r="B46">
            <v>2008</v>
          </cell>
          <cell r="C46">
            <v>3792</v>
          </cell>
          <cell r="D46">
            <v>2658</v>
          </cell>
          <cell r="E46">
            <v>6513</v>
          </cell>
          <cell r="F46">
            <v>1752</v>
          </cell>
          <cell r="G46">
            <v>15061</v>
          </cell>
          <cell r="I46">
            <v>6.2</v>
          </cell>
          <cell r="J46">
            <v>4.5999999999999996</v>
          </cell>
          <cell r="K46">
            <v>3.5</v>
          </cell>
          <cell r="L46">
            <v>1.5</v>
          </cell>
          <cell r="M46">
            <v>3.5</v>
          </cell>
        </row>
        <row r="47">
          <cell r="B47">
            <v>2009</v>
          </cell>
          <cell r="C47">
            <v>3636</v>
          </cell>
          <cell r="D47">
            <v>2727</v>
          </cell>
          <cell r="E47">
            <v>6057</v>
          </cell>
          <cell r="F47">
            <v>1848</v>
          </cell>
          <cell r="G47">
            <v>14578</v>
          </cell>
          <cell r="I47">
            <v>5.9</v>
          </cell>
          <cell r="J47">
            <v>4.7</v>
          </cell>
          <cell r="K47">
            <v>3.3</v>
          </cell>
          <cell r="L47">
            <v>1.5</v>
          </cell>
          <cell r="M47">
            <v>3.4</v>
          </cell>
        </row>
        <row r="48">
          <cell r="B48">
            <v>2010</v>
          </cell>
          <cell r="C48">
            <v>2947</v>
          </cell>
          <cell r="D48">
            <v>2414</v>
          </cell>
          <cell r="E48">
            <v>5537</v>
          </cell>
          <cell r="F48">
            <v>1638</v>
          </cell>
          <cell r="G48">
            <v>12805</v>
          </cell>
          <cell r="I48">
            <v>4.7</v>
          </cell>
          <cell r="J48">
            <v>4.0999999999999996</v>
          </cell>
          <cell r="K48">
            <v>3</v>
          </cell>
          <cell r="L48">
            <v>1.3</v>
          </cell>
          <cell r="M48">
            <v>2.9</v>
          </cell>
        </row>
        <row r="49">
          <cell r="B49">
            <v>2011</v>
          </cell>
          <cell r="C49">
            <v>2613</v>
          </cell>
          <cell r="D49">
            <v>2329</v>
          </cell>
          <cell r="E49">
            <v>5429</v>
          </cell>
          <cell r="F49">
            <v>1792</v>
          </cell>
          <cell r="G49">
            <v>12403</v>
          </cell>
          <cell r="I49">
            <v>4.0999999999999996</v>
          </cell>
          <cell r="J49">
            <v>3.9</v>
          </cell>
          <cell r="K49">
            <v>2.9</v>
          </cell>
          <cell r="L49">
            <v>1.5</v>
          </cell>
          <cell r="M49">
            <v>2.8</v>
          </cell>
        </row>
        <row r="50">
          <cell r="B50">
            <v>2012</v>
          </cell>
          <cell r="C50">
            <v>2604</v>
          </cell>
          <cell r="D50">
            <v>2233</v>
          </cell>
          <cell r="E50">
            <v>5280</v>
          </cell>
          <cell r="F50">
            <v>1781</v>
          </cell>
          <cell r="G50">
            <v>12221</v>
          </cell>
          <cell r="I50">
            <v>4.0999999999999996</v>
          </cell>
          <cell r="J50">
            <v>3.7</v>
          </cell>
          <cell r="K50">
            <v>2.9</v>
          </cell>
          <cell r="L50">
            <v>1.4</v>
          </cell>
          <cell r="M50">
            <v>2.7</v>
          </cell>
        </row>
        <row r="51">
          <cell r="B51">
            <v>2013</v>
          </cell>
          <cell r="C51">
            <v>2220</v>
          </cell>
          <cell r="D51">
            <v>2132</v>
          </cell>
          <cell r="E51">
            <v>4867</v>
          </cell>
          <cell r="F51">
            <v>1712</v>
          </cell>
          <cell r="G51">
            <v>11231</v>
          </cell>
          <cell r="I51">
            <v>3.5</v>
          </cell>
          <cell r="J51">
            <v>3.4</v>
          </cell>
          <cell r="K51">
            <v>2.7</v>
          </cell>
          <cell r="L51">
            <v>1.4</v>
          </cell>
          <cell r="M51">
            <v>2.5</v>
          </cell>
        </row>
        <row r="52">
          <cell r="B52" t="str">
            <v>2009 to 2013 average</v>
          </cell>
          <cell r="C52">
            <v>2804</v>
          </cell>
          <cell r="D52">
            <v>2367</v>
          </cell>
          <cell r="E52">
            <v>5434</v>
          </cell>
          <cell r="F52">
            <v>1754</v>
          </cell>
          <cell r="G52">
            <v>12648</v>
          </cell>
          <cell r="I52">
            <v>4.4000000000000004</v>
          </cell>
          <cell r="J52">
            <v>3.9</v>
          </cell>
          <cell r="K52">
            <v>2.9</v>
          </cell>
          <cell r="L52">
            <v>1.4</v>
          </cell>
          <cell r="M52">
            <v>2.9</v>
          </cell>
        </row>
        <row r="54">
          <cell r="B54" t="str">
            <v>2004-08 average</v>
          </cell>
          <cell r="C54">
            <v>1.9085588880760791</v>
          </cell>
          <cell r="D54">
            <v>1.479557069846678</v>
          </cell>
          <cell r="E54">
            <v>1.5193085693269583</v>
          </cell>
          <cell r="F54">
            <v>2.4105461393596985</v>
          </cell>
          <cell r="G54">
            <v>1.6884906960716748</v>
          </cell>
          <cell r="I54">
            <v>1.9333333333333331</v>
          </cell>
          <cell r="J54">
            <v>1.55</v>
          </cell>
          <cell r="K54">
            <v>1.586206896551724</v>
          </cell>
          <cell r="L54">
            <v>3.25</v>
          </cell>
          <cell r="M54">
            <v>1.8148148148148149</v>
          </cell>
        </row>
        <row r="55">
          <cell r="B55">
            <v>2003</v>
          </cell>
          <cell r="C55">
            <v>2.0819798917246715</v>
          </cell>
          <cell r="D55">
            <v>1.5557955363570914</v>
          </cell>
          <cell r="E55">
            <v>1.5292131036811887</v>
          </cell>
          <cell r="F55">
            <v>2.6044362292051755</v>
          </cell>
          <cell r="G55">
            <v>1.7513705256368912</v>
          </cell>
          <cell r="I55">
            <v>2.0666666666666669</v>
          </cell>
          <cell r="J55">
            <v>1.6666666666666667</v>
          </cell>
          <cell r="K55">
            <v>1.5937499999999998</v>
          </cell>
          <cell r="L55">
            <v>3.333333333333333</v>
          </cell>
          <cell r="M55">
            <v>1.9310344827586206</v>
          </cell>
        </row>
        <row r="56">
          <cell r="B56">
            <v>2004</v>
          </cell>
          <cell r="C56">
            <v>1.9726421886249099</v>
          </cell>
          <cell r="D56">
            <v>1.4820775420629115</v>
          </cell>
          <cell r="E56">
            <v>1.6117523609653726</v>
          </cell>
          <cell r="F56">
            <v>2.6259541984732824</v>
          </cell>
          <cell r="G56">
            <v>1.7574378149894325</v>
          </cell>
          <cell r="I56">
            <v>1.9787234042553192</v>
          </cell>
          <cell r="J56">
            <v>1.5652173913043479</v>
          </cell>
          <cell r="K56">
            <v>1.6774193548387097</v>
          </cell>
          <cell r="L56">
            <v>3.6249999999999996</v>
          </cell>
          <cell r="M56">
            <v>1.9310344827586206</v>
          </cell>
        </row>
        <row r="57">
          <cell r="B57">
            <v>2005</v>
          </cell>
          <cell r="C57">
            <v>2.118991331757289</v>
          </cell>
          <cell r="D57">
            <v>1.5194054500412881</v>
          </cell>
          <cell r="E57">
            <v>1.555316091954023</v>
          </cell>
          <cell r="F57">
            <v>2.4354243542435423</v>
          </cell>
          <cell r="G57">
            <v>1.7540786536149751</v>
          </cell>
          <cell r="I57">
            <v>2.1428571428571428</v>
          </cell>
          <cell r="J57">
            <v>1.6097560975609757</v>
          </cell>
          <cell r="K57">
            <v>1.5999999999999999</v>
          </cell>
          <cell r="L57">
            <v>3.1111111111111107</v>
          </cell>
          <cell r="M57">
            <v>1.9259259259259258</v>
          </cell>
        </row>
        <row r="58">
          <cell r="B58">
            <v>2006</v>
          </cell>
          <cell r="C58">
            <v>1.8905472636815921</v>
          </cell>
          <cell r="D58">
            <v>1.4415029888983775</v>
          </cell>
          <cell r="E58">
            <v>1.5055775458798129</v>
          </cell>
          <cell r="F58">
            <v>2.1666666666666665</v>
          </cell>
          <cell r="G58">
            <v>1.6491376394994928</v>
          </cell>
          <cell r="I58">
            <v>1.8723404255319149</v>
          </cell>
          <cell r="J58">
            <v>1.4878048780487805</v>
          </cell>
          <cell r="K58">
            <v>1.586206896551724</v>
          </cell>
          <cell r="L58">
            <v>2.6666666666666665</v>
          </cell>
          <cell r="M58">
            <v>1.8148148148148149</v>
          </cell>
        </row>
        <row r="59">
          <cell r="B59">
            <v>2007</v>
          </cell>
          <cell r="C59">
            <v>1.8227848101265822</v>
          </cell>
          <cell r="D59">
            <v>1.4734883720930232</v>
          </cell>
          <cell r="E59">
            <v>1.5066981875492513</v>
          </cell>
          <cell r="F59">
            <v>2.4656488549618323</v>
          </cell>
          <cell r="G59">
            <v>1.6764230562039864</v>
          </cell>
          <cell r="I59">
            <v>1.8085106382978722</v>
          </cell>
          <cell r="J59">
            <v>1.5135135135135134</v>
          </cell>
          <cell r="K59">
            <v>1.5555555555555556</v>
          </cell>
          <cell r="L59">
            <v>3.25</v>
          </cell>
          <cell r="M59">
            <v>1.8800000000000001</v>
          </cell>
        </row>
        <row r="60">
          <cell r="B60">
            <v>2008</v>
          </cell>
          <cell r="C60">
            <v>1.7503703703703704</v>
          </cell>
          <cell r="D60">
            <v>1.4794651384909265</v>
          </cell>
          <cell r="E60">
            <v>1.4070561456752655</v>
          </cell>
          <cell r="F60">
            <v>2.3634615384615385</v>
          </cell>
          <cell r="G60">
            <v>1.5978788423512493</v>
          </cell>
          <cell r="I60">
            <v>1.75</v>
          </cell>
          <cell r="J60">
            <v>1.5277777777777777</v>
          </cell>
          <cell r="K60">
            <v>1.4642857142857142</v>
          </cell>
          <cell r="L60">
            <v>2.9999999999999996</v>
          </cell>
          <cell r="M60">
            <v>1.7600000000000002</v>
          </cell>
        </row>
        <row r="61">
          <cell r="B61">
            <v>2009</v>
          </cell>
          <cell r="C61">
            <v>1.7348193697156034</v>
          </cell>
          <cell r="D61">
            <v>1.424860853432282</v>
          </cell>
          <cell r="E61">
            <v>1.3737980769230769</v>
          </cell>
          <cell r="F61">
            <v>2.3052064631956912</v>
          </cell>
          <cell r="G61">
            <v>1.5663668074169268</v>
          </cell>
          <cell r="I61">
            <v>1.7380952380952379</v>
          </cell>
          <cell r="J61">
            <v>1.5</v>
          </cell>
          <cell r="K61">
            <v>1.4615384615384615</v>
          </cell>
          <cell r="L61">
            <v>2.9999999999999996</v>
          </cell>
          <cell r="M61">
            <v>1.7500000000000002</v>
          </cell>
        </row>
        <row r="62">
          <cell r="B62">
            <v>2010</v>
          </cell>
          <cell r="C62">
            <v>1.5455341506129596</v>
          </cell>
          <cell r="D62">
            <v>1.4129098360655739</v>
          </cell>
          <cell r="E62">
            <v>1.3799822852081487</v>
          </cell>
          <cell r="F62">
            <v>2.2365805168986084</v>
          </cell>
          <cell r="G62">
            <v>1.5170861469204011</v>
          </cell>
          <cell r="I62">
            <v>1.5555555555555554</v>
          </cell>
          <cell r="J62">
            <v>1.4545454545454546</v>
          </cell>
          <cell r="K62">
            <v>1.4583333333333335</v>
          </cell>
          <cell r="L62">
            <v>3.0000000000000004</v>
          </cell>
          <cell r="M62">
            <v>1.6363636363636362</v>
          </cell>
        </row>
        <row r="63">
          <cell r="B63">
            <v>2011</v>
          </cell>
          <cell r="C63">
            <v>1.6478439425051334</v>
          </cell>
          <cell r="D63">
            <v>1.360125260960334</v>
          </cell>
          <cell r="E63">
            <v>1.5025931164545026</v>
          </cell>
          <cell r="F63">
            <v>2.2216216216216216</v>
          </cell>
          <cell r="G63">
            <v>1.5930257743123239</v>
          </cell>
          <cell r="I63">
            <v>1.6666666666666667</v>
          </cell>
          <cell r="J63">
            <v>1.4193548387096775</v>
          </cell>
          <cell r="K63">
            <v>1.5909090909090908</v>
          </cell>
          <cell r="L63">
            <v>2.75</v>
          </cell>
          <cell r="M63">
            <v>1.75</v>
          </cell>
        </row>
        <row r="64">
          <cell r="B64">
            <v>2012</v>
          </cell>
          <cell r="C64">
            <v>1.364889705882353</v>
          </cell>
          <cell r="D64">
            <v>1.339499455930359</v>
          </cell>
          <cell r="E64">
            <v>1.3733766233766234</v>
          </cell>
          <cell r="F64">
            <v>2.0152801358234296</v>
          </cell>
          <cell r="G64">
            <v>1.4470810583788325</v>
          </cell>
          <cell r="I64">
            <v>1.3823529411764708</v>
          </cell>
          <cell r="J64">
            <v>1.3666666666666665</v>
          </cell>
          <cell r="K64">
            <v>1.4347826086956521</v>
          </cell>
          <cell r="L64">
            <v>2.3333333333333335</v>
          </cell>
          <cell r="M64">
            <v>1.5714285714285712</v>
          </cell>
        </row>
        <row r="65">
          <cell r="B65">
            <v>2013</v>
          </cell>
          <cell r="C65">
            <v>1.4926220204313281</v>
          </cell>
          <cell r="D65">
            <v>1.2597984322508398</v>
          </cell>
          <cell r="E65">
            <v>1.3830321285140563</v>
          </cell>
          <cell r="F65">
            <v>1.8469217970049916</v>
          </cell>
          <cell r="G65">
            <v>1.447308394160584</v>
          </cell>
          <cell r="I65">
            <v>1.4642857142857142</v>
          </cell>
          <cell r="J65">
            <v>1.3214285714285716</v>
          </cell>
          <cell r="K65">
            <v>1.4761904761904763</v>
          </cell>
          <cell r="L65">
            <v>2.1111111111111112</v>
          </cell>
          <cell r="M65">
            <v>1.5789473684210527</v>
          </cell>
        </row>
        <row r="66">
          <cell r="B66" t="str">
            <v>2009 to 2013 average</v>
          </cell>
          <cell r="C66">
            <v>1.5645311049210771</v>
          </cell>
          <cell r="D66">
            <v>1.3626943005181347</v>
          </cell>
          <cell r="E66">
            <v>1.4013605442176871</v>
          </cell>
          <cell r="F66">
            <v>2.1176470588235294</v>
          </cell>
          <cell r="G66">
            <v>1.5162896866569828</v>
          </cell>
          <cell r="I66">
            <v>1.5588235294117647</v>
          </cell>
          <cell r="J66">
            <v>1.40625</v>
          </cell>
          <cell r="K66">
            <v>1.4782608695652175</v>
          </cell>
          <cell r="L66">
            <v>2.75</v>
          </cell>
          <cell r="M66">
            <v>1.6666666666666665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8"/>
      <sheetData sheetId="109"/>
      <sheetData sheetId="110"/>
      <sheetData sheetId="111"/>
      <sheetData sheetId="1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B(2)"/>
    </sheetNames>
    <sheetDataSet>
      <sheetData sheetId="0">
        <row r="70">
          <cell r="C70">
            <v>17</v>
          </cell>
          <cell r="D70">
            <v>12</v>
          </cell>
          <cell r="E70">
            <v>11</v>
          </cell>
          <cell r="F70">
            <v>25</v>
          </cell>
          <cell r="G70">
            <v>9</v>
          </cell>
          <cell r="H70">
            <v>20</v>
          </cell>
          <cell r="I70">
            <v>5</v>
          </cell>
          <cell r="J70">
            <v>4</v>
          </cell>
          <cell r="K70">
            <v>7</v>
          </cell>
          <cell r="L70">
            <v>2</v>
          </cell>
          <cell r="M70">
            <v>9</v>
          </cell>
        </row>
        <row r="77">
          <cell r="C77">
            <v>415</v>
          </cell>
          <cell r="D77">
            <v>372</v>
          </cell>
          <cell r="E77">
            <v>357</v>
          </cell>
          <cell r="F77">
            <v>350</v>
          </cell>
          <cell r="G77">
            <v>269</v>
          </cell>
          <cell r="H77">
            <v>279</v>
          </cell>
          <cell r="I77">
            <v>253</v>
          </cell>
          <cell r="J77">
            <v>223</v>
          </cell>
          <cell r="K77">
            <v>203</v>
          </cell>
          <cell r="L77">
            <v>194</v>
          </cell>
          <cell r="M77">
            <v>143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Normal="100" workbookViewId="0">
      <pane ySplit="3" topLeftCell="A4" activePane="bottomLeft" state="frozen"/>
      <selection activeCell="B41" sqref="B41"/>
      <selection pane="bottomLeft" activeCell="B41" sqref="B41"/>
    </sheetView>
  </sheetViews>
  <sheetFormatPr defaultRowHeight="12.75"/>
  <cols>
    <col min="1" max="4" width="9.140625" style="1"/>
    <col min="5" max="5" width="10.42578125" style="1" customWidth="1"/>
    <col min="6" max="16384" width="9.140625" style="1"/>
  </cols>
  <sheetData>
    <row r="1" spans="1:10">
      <c r="B1" s="14" t="s">
        <v>6</v>
      </c>
      <c r="C1" s="13"/>
      <c r="D1" s="14" t="s">
        <v>5</v>
      </c>
      <c r="E1" s="15" t="s">
        <v>5</v>
      </c>
      <c r="F1" s="14" t="s">
        <v>4</v>
      </c>
      <c r="G1" s="13"/>
    </row>
    <row r="2" spans="1:10">
      <c r="B2" s="12" t="s">
        <v>1</v>
      </c>
      <c r="C2" s="12" t="s">
        <v>0</v>
      </c>
      <c r="D2" s="12" t="s">
        <v>3</v>
      </c>
      <c r="E2" s="1" t="s">
        <v>2</v>
      </c>
      <c r="F2" s="12" t="s">
        <v>1</v>
      </c>
      <c r="G2" s="12" t="s">
        <v>0</v>
      </c>
    </row>
    <row r="3" spans="1:10">
      <c r="H3" s="4"/>
    </row>
    <row r="4" spans="1:10">
      <c r="A4" s="1">
        <v>1966</v>
      </c>
      <c r="B4" s="4"/>
      <c r="C4" s="4">
        <v>23225</v>
      </c>
      <c r="D4" s="4"/>
      <c r="E4" s="4"/>
      <c r="F4" s="7">
        <v>10043</v>
      </c>
      <c r="G4" s="7">
        <v>32280</v>
      </c>
      <c r="H4" s="4"/>
    </row>
    <row r="5" spans="1:10">
      <c r="A5" s="1">
        <v>1967</v>
      </c>
      <c r="B5" s="4"/>
      <c r="C5" s="4">
        <v>22838</v>
      </c>
      <c r="D5" s="4"/>
      <c r="E5" s="4"/>
      <c r="F5" s="7">
        <v>10036</v>
      </c>
      <c r="G5" s="7">
        <v>31760</v>
      </c>
      <c r="H5" s="4"/>
    </row>
    <row r="6" spans="1:10">
      <c r="A6" s="1">
        <v>1968</v>
      </c>
      <c r="B6" s="4"/>
      <c r="C6" s="4">
        <v>22120</v>
      </c>
      <c r="D6" s="4"/>
      <c r="E6" s="4"/>
      <c r="F6" s="7">
        <v>10262</v>
      </c>
      <c r="G6" s="7">
        <v>30649</v>
      </c>
      <c r="H6" s="4"/>
      <c r="J6" s="11"/>
    </row>
    <row r="7" spans="1:10">
      <c r="A7" s="1">
        <v>1969</v>
      </c>
      <c r="B7" s="4"/>
      <c r="C7" s="4">
        <v>21863</v>
      </c>
      <c r="D7" s="4"/>
      <c r="E7" s="4"/>
      <c r="F7" s="7">
        <v>10723</v>
      </c>
      <c r="G7" s="7">
        <v>31056</v>
      </c>
      <c r="H7" s="4"/>
    </row>
    <row r="8" spans="1:10">
      <c r="A8" s="1">
        <v>1970</v>
      </c>
      <c r="B8" s="4">
        <v>8618</v>
      </c>
      <c r="C8" s="4">
        <v>22133</v>
      </c>
      <c r="D8" s="4"/>
      <c r="E8" s="4"/>
      <c r="F8" s="7">
        <v>10842</v>
      </c>
      <c r="G8" s="7">
        <v>31240</v>
      </c>
      <c r="H8" s="4"/>
    </row>
    <row r="9" spans="1:10">
      <c r="A9" s="1">
        <v>1971</v>
      </c>
      <c r="B9" s="4">
        <v>8652</v>
      </c>
      <c r="C9" s="4">
        <v>22332</v>
      </c>
      <c r="D9" s="4"/>
      <c r="E9" s="4"/>
      <c r="F9" s="7">
        <v>10813</v>
      </c>
      <c r="G9" s="7">
        <v>31194</v>
      </c>
      <c r="H9" s="4"/>
    </row>
    <row r="10" spans="1:10">
      <c r="A10" s="1">
        <v>1972</v>
      </c>
      <c r="B10" s="4">
        <v>8735</v>
      </c>
      <c r="C10" s="4">
        <v>22703</v>
      </c>
      <c r="D10" s="4"/>
      <c r="E10" s="4"/>
      <c r="F10" s="7">
        <v>10855</v>
      </c>
      <c r="G10" s="7">
        <v>31762</v>
      </c>
      <c r="H10" s="4"/>
    </row>
    <row r="11" spans="1:10">
      <c r="A11" s="1">
        <v>1973</v>
      </c>
      <c r="B11" s="4">
        <v>8839</v>
      </c>
      <c r="C11" s="4">
        <v>22580</v>
      </c>
      <c r="D11" s="4"/>
      <c r="E11" s="4"/>
      <c r="F11" s="7">
        <v>10949</v>
      </c>
      <c r="G11" s="7">
        <v>31404</v>
      </c>
      <c r="H11" s="4"/>
    </row>
    <row r="12" spans="1:10">
      <c r="A12" s="1">
        <v>1974</v>
      </c>
      <c r="B12" s="4">
        <v>8311</v>
      </c>
      <c r="C12" s="4">
        <v>20581</v>
      </c>
      <c r="D12" s="4"/>
      <c r="E12" s="4"/>
      <c r="F12" s="7">
        <v>10347</v>
      </c>
      <c r="G12" s="7">
        <v>28783</v>
      </c>
      <c r="H12" s="4"/>
    </row>
    <row r="13" spans="1:10">
      <c r="A13" s="1">
        <v>1975</v>
      </c>
      <c r="B13" s="4">
        <v>7611</v>
      </c>
      <c r="C13" s="4">
        <v>20652</v>
      </c>
      <c r="D13" s="4"/>
      <c r="E13" s="4"/>
      <c r="F13" s="7">
        <v>9548</v>
      </c>
      <c r="G13" s="7">
        <v>28621</v>
      </c>
      <c r="H13" s="4"/>
    </row>
    <row r="14" spans="1:10">
      <c r="A14" s="1">
        <v>1976</v>
      </c>
      <c r="B14" s="4">
        <v>7610</v>
      </c>
      <c r="C14" s="4">
        <v>21751</v>
      </c>
      <c r="D14" s="4"/>
      <c r="E14" s="4"/>
      <c r="F14" s="7">
        <v>9503</v>
      </c>
      <c r="G14" s="7">
        <v>29933</v>
      </c>
      <c r="H14" s="4"/>
    </row>
    <row r="15" spans="1:10">
      <c r="A15" s="1">
        <v>1977</v>
      </c>
      <c r="B15" s="4">
        <v>7790</v>
      </c>
      <c r="C15" s="4">
        <v>21678</v>
      </c>
      <c r="D15" s="4"/>
      <c r="E15" s="4"/>
      <c r="F15" s="7">
        <v>9661</v>
      </c>
      <c r="G15" s="7">
        <v>29783</v>
      </c>
      <c r="H15" s="4"/>
    </row>
    <row r="16" spans="1:10">
      <c r="A16" s="1">
        <v>1978</v>
      </c>
      <c r="B16" s="4">
        <v>8181</v>
      </c>
      <c r="C16" s="4">
        <v>22107</v>
      </c>
      <c r="D16" s="4"/>
      <c r="E16" s="4"/>
      <c r="F16" s="7">
        <v>10169</v>
      </c>
      <c r="G16" s="7">
        <v>30506</v>
      </c>
      <c r="H16" s="4"/>
    </row>
    <row r="17" spans="1:14">
      <c r="A17" s="1">
        <v>1979</v>
      </c>
      <c r="B17" s="4">
        <v>8264</v>
      </c>
      <c r="C17" s="4">
        <v>23064</v>
      </c>
      <c r="D17" s="4"/>
      <c r="E17" s="4"/>
      <c r="F17" s="7">
        <v>10051</v>
      </c>
      <c r="G17" s="7">
        <v>31387</v>
      </c>
      <c r="H17" s="4"/>
    </row>
    <row r="18" spans="1:14">
      <c r="A18" s="1">
        <v>1980</v>
      </c>
      <c r="B18" s="4">
        <v>7862</v>
      </c>
      <c r="C18" s="4">
        <v>21788</v>
      </c>
      <c r="D18" s="4"/>
      <c r="E18" s="4"/>
      <c r="F18" s="7">
        <v>9539</v>
      </c>
      <c r="G18" s="7">
        <v>29286</v>
      </c>
      <c r="H18" s="4"/>
    </row>
    <row r="19" spans="1:14">
      <c r="A19" s="1">
        <v>1981</v>
      </c>
      <c r="B19" s="4">
        <v>7875</v>
      </c>
      <c r="C19" s="4">
        <v>21485</v>
      </c>
      <c r="D19" s="4"/>
      <c r="E19" s="4"/>
      <c r="F19" s="7">
        <v>9517</v>
      </c>
      <c r="G19" s="7">
        <v>28766</v>
      </c>
      <c r="H19" s="4"/>
    </row>
    <row r="20" spans="1:14">
      <c r="A20" s="1">
        <v>1982</v>
      </c>
      <c r="B20" s="4">
        <v>8061</v>
      </c>
      <c r="C20" s="4">
        <v>20850</v>
      </c>
      <c r="D20" s="4"/>
      <c r="E20" s="4"/>
      <c r="F20" s="7">
        <v>9961</v>
      </c>
      <c r="G20" s="7">
        <v>28273</v>
      </c>
      <c r="H20" s="4"/>
    </row>
    <row r="21" spans="1:14">
      <c r="A21" s="1">
        <v>1983</v>
      </c>
      <c r="B21" s="4">
        <v>6997</v>
      </c>
      <c r="C21" s="4">
        <v>19434</v>
      </c>
      <c r="D21" s="4"/>
      <c r="E21" s="4"/>
      <c r="F21" s="7">
        <v>8257</v>
      </c>
      <c r="G21" s="7">
        <v>25224</v>
      </c>
      <c r="H21" s="4"/>
    </row>
    <row r="22" spans="1:14">
      <c r="A22" s="1">
        <v>1984</v>
      </c>
      <c r="B22" s="4">
        <v>7084</v>
      </c>
      <c r="C22" s="4">
        <v>19974</v>
      </c>
      <c r="D22" s="4"/>
      <c r="E22" s="4"/>
      <c r="F22" s="7">
        <v>8326</v>
      </c>
      <c r="G22" s="7">
        <v>26158</v>
      </c>
      <c r="H22" s="4"/>
    </row>
    <row r="23" spans="1:14">
      <c r="A23" s="1">
        <v>1985</v>
      </c>
      <c r="B23" s="4">
        <v>7057</v>
      </c>
      <c r="C23" s="4">
        <v>20644</v>
      </c>
      <c r="D23" s="4"/>
      <c r="E23" s="4">
        <v>17219</v>
      </c>
      <c r="F23" s="7">
        <v>8388</v>
      </c>
      <c r="G23" s="7">
        <v>27287</v>
      </c>
      <c r="H23" s="4"/>
    </row>
    <row r="24" spans="1:14">
      <c r="A24" s="1">
        <v>1986</v>
      </c>
      <c r="B24" s="4">
        <v>6719</v>
      </c>
      <c r="C24" s="4">
        <v>19819</v>
      </c>
      <c r="D24" s="4"/>
      <c r="E24" s="4">
        <v>17647</v>
      </c>
      <c r="F24" s="7">
        <v>8023</v>
      </c>
      <c r="G24" s="7">
        <v>26117</v>
      </c>
      <c r="H24" s="4"/>
    </row>
    <row r="25" spans="1:14">
      <c r="A25" s="1">
        <v>1987</v>
      </c>
      <c r="B25" s="4">
        <v>6085</v>
      </c>
      <c r="C25" s="4">
        <v>18657</v>
      </c>
      <c r="D25" s="4"/>
      <c r="E25" s="4">
        <v>18767</v>
      </c>
      <c r="F25" s="7">
        <v>7263</v>
      </c>
      <c r="G25" s="7">
        <v>24748</v>
      </c>
      <c r="H25" s="4"/>
      <c r="I25" s="4"/>
      <c r="J25" s="4"/>
      <c r="K25" s="4"/>
      <c r="L25" s="4"/>
      <c r="M25" s="4"/>
      <c r="N25" s="4"/>
    </row>
    <row r="26" spans="1:14">
      <c r="A26" s="1">
        <v>1988</v>
      </c>
      <c r="B26" s="4">
        <v>6101</v>
      </c>
      <c r="C26" s="4">
        <v>19097</v>
      </c>
      <c r="D26" s="4"/>
      <c r="E26" s="4">
        <v>20098</v>
      </c>
      <c r="F26" s="7">
        <v>7286</v>
      </c>
      <c r="G26" s="7">
        <v>25425</v>
      </c>
      <c r="H26" s="4"/>
    </row>
    <row r="27" spans="1:14">
      <c r="A27" s="1">
        <v>1989</v>
      </c>
      <c r="B27" s="4">
        <v>6310</v>
      </c>
      <c r="C27" s="4">
        <v>20605</v>
      </c>
      <c r="D27" s="4"/>
      <c r="E27" s="4">
        <v>21403</v>
      </c>
      <c r="F27" s="7">
        <v>7551</v>
      </c>
      <c r="G27" s="7">
        <v>27532</v>
      </c>
      <c r="H27" s="4"/>
    </row>
    <row r="28" spans="1:14">
      <c r="A28" s="1">
        <v>1990</v>
      </c>
      <c r="B28" s="4">
        <v>5728</v>
      </c>
      <c r="C28" s="4">
        <v>20171</v>
      </c>
      <c r="D28" s="4"/>
      <c r="E28" s="4">
        <v>21786</v>
      </c>
      <c r="F28" s="7">
        <v>6798</v>
      </c>
      <c r="G28" s="7">
        <v>27228</v>
      </c>
      <c r="H28" s="4"/>
    </row>
    <row r="29" spans="1:14">
      <c r="A29" s="1">
        <v>1991</v>
      </c>
      <c r="B29" s="4">
        <v>5167</v>
      </c>
      <c r="C29" s="4">
        <v>19004</v>
      </c>
      <c r="D29" s="4"/>
      <c r="E29" s="4">
        <v>21947</v>
      </c>
      <c r="F29" s="7">
        <v>6129</v>
      </c>
      <c r="G29" s="7">
        <v>25346</v>
      </c>
      <c r="H29" s="4"/>
    </row>
    <row r="30" spans="1:14">
      <c r="A30" s="1">
        <v>1992</v>
      </c>
      <c r="B30" s="4">
        <v>4694</v>
      </c>
      <c r="C30" s="4">
        <v>18008</v>
      </c>
      <c r="D30" s="4"/>
      <c r="E30" s="4">
        <v>22575</v>
      </c>
      <c r="F30" s="7">
        <v>5639</v>
      </c>
      <c r="G30" s="7">
        <v>24173</v>
      </c>
      <c r="H30" s="4"/>
    </row>
    <row r="31" spans="1:14">
      <c r="A31" s="1">
        <v>1993</v>
      </c>
      <c r="B31" s="4">
        <v>4010</v>
      </c>
      <c r="C31" s="4">
        <v>16685</v>
      </c>
      <c r="D31" s="8">
        <v>35175</v>
      </c>
      <c r="E31" s="8">
        <v>22666</v>
      </c>
      <c r="F31" s="7">
        <v>4853</v>
      </c>
      <c r="G31" s="7">
        <v>22414</v>
      </c>
      <c r="H31" s="4"/>
    </row>
    <row r="32" spans="1:14">
      <c r="A32" s="1">
        <v>1994</v>
      </c>
      <c r="B32" s="4">
        <v>4643</v>
      </c>
      <c r="C32" s="4">
        <v>16768</v>
      </c>
      <c r="D32" s="8">
        <v>36000</v>
      </c>
      <c r="E32" s="8">
        <v>23300</v>
      </c>
      <c r="F32" s="7">
        <v>5571</v>
      </c>
      <c r="G32" s="7">
        <v>22573</v>
      </c>
      <c r="H32" s="4"/>
    </row>
    <row r="33" spans="1:8">
      <c r="A33" s="1">
        <v>1995</v>
      </c>
      <c r="B33" s="4">
        <v>4432</v>
      </c>
      <c r="C33" s="4">
        <v>16534</v>
      </c>
      <c r="D33" s="10">
        <v>36736</v>
      </c>
      <c r="E33" s="9">
        <v>23987</v>
      </c>
      <c r="F33" s="7">
        <v>5339</v>
      </c>
      <c r="G33" s="7">
        <v>22194</v>
      </c>
      <c r="H33" s="4"/>
    </row>
    <row r="34" spans="1:8">
      <c r="A34" s="1">
        <v>1996</v>
      </c>
      <c r="B34" s="4">
        <v>3631</v>
      </c>
      <c r="C34" s="4">
        <v>16073</v>
      </c>
      <c r="D34" s="8">
        <v>37777</v>
      </c>
      <c r="E34" s="6">
        <v>24839</v>
      </c>
      <c r="F34" s="7">
        <v>4398</v>
      </c>
      <c r="G34" s="7">
        <v>21716</v>
      </c>
      <c r="H34" s="4"/>
    </row>
    <row r="35" spans="1:8">
      <c r="A35" s="1">
        <v>1997</v>
      </c>
      <c r="B35" s="4">
        <v>3652</v>
      </c>
      <c r="C35" s="4">
        <v>16646</v>
      </c>
      <c r="D35" s="8">
        <v>38582</v>
      </c>
      <c r="E35" s="6">
        <v>25452</v>
      </c>
      <c r="F35" s="7">
        <v>4424</v>
      </c>
      <c r="G35" s="7">
        <v>22629</v>
      </c>
      <c r="H35" s="4"/>
    </row>
    <row r="36" spans="1:8">
      <c r="A36" s="1">
        <v>1998</v>
      </c>
      <c r="B36" s="4">
        <v>3657</v>
      </c>
      <c r="C36" s="4">
        <v>16519</v>
      </c>
      <c r="D36" s="6">
        <v>39169</v>
      </c>
      <c r="E36" s="6">
        <v>25885</v>
      </c>
      <c r="F36" s="5">
        <v>4457</v>
      </c>
      <c r="G36" s="5">
        <v>22467</v>
      </c>
      <c r="H36" s="4"/>
    </row>
    <row r="37" spans="1:8">
      <c r="A37" s="1">
        <v>1999</v>
      </c>
      <c r="B37" s="2">
        <f>[1]Table2!F62</f>
        <v>3494</v>
      </c>
      <c r="C37" s="2">
        <f>[1]Table2!G62</f>
        <v>15415</v>
      </c>
      <c r="D37" s="3">
        <f>[1]Table1!E57</f>
        <v>39770</v>
      </c>
      <c r="E37" s="3">
        <f>[1]Table1!F57</f>
        <v>26185</v>
      </c>
      <c r="F37" s="2">
        <f>[1]Table2!L62</f>
        <v>4075</v>
      </c>
      <c r="G37" s="2">
        <f>[1]Table2!M62</f>
        <v>21002</v>
      </c>
      <c r="H37" s="4"/>
    </row>
    <row r="38" spans="1:8">
      <c r="A38" s="1">
        <v>2000</v>
      </c>
      <c r="B38" s="2">
        <f>[1]Table2!F63</f>
        <v>3304</v>
      </c>
      <c r="C38" s="2">
        <f>[1]Table2!G63</f>
        <v>15132</v>
      </c>
      <c r="D38" s="3">
        <f>[1]Table1!E58</f>
        <v>39561</v>
      </c>
      <c r="E38" s="3">
        <f>[1]Table1!F58</f>
        <v>25937</v>
      </c>
      <c r="F38" s="2">
        <f>[1]Table2!L63</f>
        <v>3894</v>
      </c>
      <c r="G38" s="2">
        <f>[1]Table2!M63</f>
        <v>20518</v>
      </c>
      <c r="H38" s="4"/>
    </row>
    <row r="39" spans="1:8">
      <c r="A39" s="1">
        <v>2001</v>
      </c>
      <c r="B39" s="2">
        <f>[1]Table2!F64</f>
        <v>3149</v>
      </c>
      <c r="C39" s="2">
        <f>[1]Table2!G64</f>
        <v>14724</v>
      </c>
      <c r="D39" s="3">
        <f>[1]Table1!E59</f>
        <v>40065</v>
      </c>
      <c r="E39" s="3">
        <f>[1]Table1!F59</f>
        <v>26342</v>
      </c>
      <c r="F39" s="2">
        <f>[1]Table2!L64</f>
        <v>3758</v>
      </c>
      <c r="G39" s="2">
        <f>[1]Table2!M64</f>
        <v>19911</v>
      </c>
    </row>
    <row r="40" spans="1:8">
      <c r="A40" s="1">
        <v>2002</v>
      </c>
      <c r="B40" s="2">
        <f>[1]Table2!F65</f>
        <v>2958</v>
      </c>
      <c r="C40" s="2">
        <f>[1]Table2!G65</f>
        <v>14343</v>
      </c>
      <c r="D40" s="3">
        <f>[1]Table1!E60</f>
        <v>41535</v>
      </c>
      <c r="E40" s="3">
        <f>[1]Table1!F60</f>
        <v>27263</v>
      </c>
      <c r="F40" s="2">
        <f>[1]Table2!L65</f>
        <v>3533</v>
      </c>
      <c r="G40" s="2">
        <f>[1]Table2!M65</f>
        <v>19275</v>
      </c>
    </row>
    <row r="41" spans="1:8">
      <c r="A41" s="1">
        <v>2003</v>
      </c>
      <c r="B41" s="2">
        <f>[1]Table2!F66</f>
        <v>2796</v>
      </c>
      <c r="C41" s="2">
        <f>[1]Table2!G66</f>
        <v>13917</v>
      </c>
      <c r="D41" s="3">
        <f>[1]Table1!E61</f>
        <v>42038</v>
      </c>
      <c r="E41" s="3">
        <f>[1]Table1!F61</f>
        <v>27682</v>
      </c>
      <c r="F41" s="2">
        <f>[1]Table2!L66</f>
        <v>3293</v>
      </c>
      <c r="G41" s="2">
        <f>[1]Table2!M66</f>
        <v>18756</v>
      </c>
    </row>
    <row r="42" spans="1:8">
      <c r="A42" s="1">
        <v>2004</v>
      </c>
      <c r="B42" s="2">
        <f>[1]Table2!F67</f>
        <v>2614</v>
      </c>
      <c r="C42" s="2">
        <f>[1]Table2!G67</f>
        <v>13919</v>
      </c>
      <c r="D42" s="3">
        <f>[1]Table1!E62</f>
        <v>42705</v>
      </c>
      <c r="E42" s="3">
        <f>[1]Table1!F62</f>
        <v>28209</v>
      </c>
      <c r="F42" s="2">
        <f>[1]Table2!L67</f>
        <v>3074</v>
      </c>
      <c r="G42" s="2">
        <f>[1]Table2!M67</f>
        <v>18502</v>
      </c>
    </row>
    <row r="43" spans="1:8">
      <c r="A43" s="1">
        <v>2005</v>
      </c>
      <c r="B43" s="2">
        <f>[1]Table2!F68</f>
        <v>2516</v>
      </c>
      <c r="C43" s="2">
        <f>[1]Table2!G68</f>
        <v>13438</v>
      </c>
      <c r="D43" s="3">
        <f>[1]Table1!E63</f>
        <v>42718</v>
      </c>
      <c r="E43" s="3">
        <f>[1]Table1!F63</f>
        <v>28055</v>
      </c>
      <c r="F43" s="2">
        <f>[1]Table2!L68</f>
        <v>2952</v>
      </c>
      <c r="G43" s="2">
        <f>[1]Table2!M68</f>
        <v>17885</v>
      </c>
    </row>
    <row r="44" spans="1:8">
      <c r="A44" s="1">
        <v>2006</v>
      </c>
      <c r="B44" s="2">
        <f>[1]Table2!F69</f>
        <v>2550</v>
      </c>
      <c r="C44" s="2">
        <f>[1]Table2!G69</f>
        <v>13110</v>
      </c>
      <c r="D44" s="3">
        <f>[1]Table1!E64</f>
        <v>44119</v>
      </c>
      <c r="E44" s="3">
        <f>[1]Table1!F64</f>
        <v>28898</v>
      </c>
      <c r="F44" s="2">
        <f>[1]Table2!L69</f>
        <v>2949</v>
      </c>
      <c r="G44" s="2">
        <f>[1]Table2!M69</f>
        <v>17269</v>
      </c>
    </row>
    <row r="45" spans="1:8">
      <c r="A45" s="1">
        <v>2007</v>
      </c>
      <c r="B45" s="2">
        <f>[1]Table2!F70</f>
        <v>2304</v>
      </c>
      <c r="C45" s="2">
        <f>[1]Table2!G70</f>
        <v>12507</v>
      </c>
      <c r="D45" s="3">
        <f>[1]Table1!E65</f>
        <v>44666</v>
      </c>
      <c r="E45" s="3">
        <f>[1]Table1!F65</f>
        <v>28986</v>
      </c>
      <c r="F45" s="2">
        <f>[1]Table2!L70</f>
        <v>2666</v>
      </c>
      <c r="G45" s="2">
        <f>[1]Table2!M70</f>
        <v>16239</v>
      </c>
    </row>
    <row r="46" spans="1:8">
      <c r="A46" s="1">
        <v>2008</v>
      </c>
      <c r="B46" s="2">
        <f>[1]Table2!F71</f>
        <v>2487</v>
      </c>
      <c r="C46" s="2">
        <f>[1]Table2!G71</f>
        <v>12159</v>
      </c>
      <c r="D46" s="3">
        <f>[1]Table1!E66</f>
        <v>44470</v>
      </c>
      <c r="E46" s="3">
        <f>[1]Table1!F66</f>
        <v>28810</v>
      </c>
      <c r="F46" s="2">
        <f>[1]Table2!L71</f>
        <v>2845</v>
      </c>
      <c r="G46" s="2">
        <f>[1]Table2!M71</f>
        <v>15592</v>
      </c>
    </row>
    <row r="47" spans="1:8">
      <c r="A47" s="1">
        <v>2009</v>
      </c>
      <c r="B47" s="2">
        <f>[1]Table2!F72</f>
        <v>2194</v>
      </c>
      <c r="C47" s="2">
        <f>[1]Table2!G72</f>
        <v>11556</v>
      </c>
      <c r="D47" s="3">
        <f>[1]Table1!E67</f>
        <v>44219</v>
      </c>
      <c r="E47" s="3">
        <f>[1]Table1!F67</f>
        <v>28961</v>
      </c>
      <c r="F47" s="2">
        <f>[1]Table2!L72</f>
        <v>2503</v>
      </c>
      <c r="G47" s="2">
        <f>[1]Table2!M72</f>
        <v>15043</v>
      </c>
    </row>
    <row r="48" spans="1:8">
      <c r="A48" s="1">
        <v>2010</v>
      </c>
      <c r="B48" s="2">
        <f>[1]Table2!F73</f>
        <v>1902</v>
      </c>
      <c r="C48" s="2">
        <f>[1]Table2!G73</f>
        <v>10295</v>
      </c>
      <c r="D48" s="3">
        <f>[1]Table1!E68</f>
        <v>43488</v>
      </c>
      <c r="E48" s="3">
        <f>[1]Table1!F68</f>
        <v>28495</v>
      </c>
      <c r="F48" s="2">
        <f>[1]Table2!L73</f>
        <v>2177</v>
      </c>
      <c r="G48" s="2">
        <f>[1]Table2!M73</f>
        <v>13338</v>
      </c>
    </row>
    <row r="49" spans="1:7">
      <c r="A49" s="1">
        <v>2011</v>
      </c>
      <c r="B49" s="2">
        <f>[1]Table2!F74</f>
        <v>1851</v>
      </c>
      <c r="C49" s="2">
        <f>[1]Table2!G74</f>
        <v>9986</v>
      </c>
      <c r="D49" s="3">
        <f>[1]Table1!E69</f>
        <v>43390</v>
      </c>
      <c r="E49" s="3">
        <f>[1]Table1!F69</f>
        <v>28566</v>
      </c>
      <c r="F49" s="2">
        <f>[1]Table2!L74</f>
        <v>2065</v>
      </c>
      <c r="G49" s="2">
        <f>[1]Table2!M74</f>
        <v>12788</v>
      </c>
    </row>
    <row r="50" spans="1:7">
      <c r="A50" s="1">
        <v>2012</v>
      </c>
      <c r="B50" s="2">
        <f>[1]Table2!F75</f>
        <v>1899</v>
      </c>
      <c r="C50" s="2">
        <f>[1]Table2!G75</f>
        <v>9786</v>
      </c>
      <c r="D50" s="3">
        <f>[1]Table1!E70</f>
        <v>43549</v>
      </c>
      <c r="E50" s="3">
        <f>[1]Table1!F70</f>
        <v>28853</v>
      </c>
      <c r="F50" s="2">
        <f>[1]Table2!L75</f>
        <v>2158</v>
      </c>
      <c r="G50" s="2">
        <f>[1]Table2!M75</f>
        <v>12721</v>
      </c>
    </row>
    <row r="51" spans="1:7">
      <c r="A51" s="1">
        <v>2013</v>
      </c>
      <c r="B51" s="2">
        <f>[1]Table2!F76</f>
        <v>1589</v>
      </c>
      <c r="C51" s="2">
        <f>[1]Table2!G76</f>
        <v>8986</v>
      </c>
      <c r="D51" s="3">
        <f>[1]Table1!E71</f>
        <v>43840</v>
      </c>
      <c r="E51" s="3">
        <f>[1]Table1!F71</f>
        <v>29048</v>
      </c>
      <c r="F51" s="2">
        <f>[1]Table2!L76</f>
        <v>1844</v>
      </c>
      <c r="G51" s="2">
        <f>[1]Table2!M76</f>
        <v>11498</v>
      </c>
    </row>
  </sheetData>
  <pageMargins left="0.75" right="0.75" top="1" bottom="1" header="0.5" footer="0.5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opLeftCell="A4" zoomScaleNormal="100" workbookViewId="0">
      <pane xSplit="2" ySplit="4" topLeftCell="C8" activePane="bottomRight" state="frozen"/>
      <selection activeCell="B41" sqref="B41"/>
      <selection pane="topRight" activeCell="B41" sqref="B41"/>
      <selection pane="bottomLeft" activeCell="B41" sqref="B41"/>
      <selection pane="bottomRight" activeCell="B41" sqref="B41"/>
    </sheetView>
  </sheetViews>
  <sheetFormatPr defaultRowHeight="12.75"/>
  <cols>
    <col min="1" max="1" width="12.5703125" style="1" customWidth="1"/>
    <col min="2" max="2" width="8.7109375" style="99" customWidth="1"/>
    <col min="3" max="3" width="9.140625" style="1"/>
    <col min="4" max="4" width="9.5703125" style="1" customWidth="1"/>
    <col min="5" max="5" width="10.42578125" style="1" customWidth="1"/>
    <col min="6" max="6" width="10.140625" style="1" customWidth="1"/>
    <col min="7" max="7" width="11.28515625" style="1" customWidth="1"/>
    <col min="8" max="16384" width="9.140625" style="1"/>
  </cols>
  <sheetData>
    <row r="1" spans="1:12" ht="18.75">
      <c r="A1" s="142" t="s">
        <v>140</v>
      </c>
      <c r="B1" s="141" t="s">
        <v>140</v>
      </c>
      <c r="G1" s="141" t="s">
        <v>4</v>
      </c>
    </row>
    <row r="2" spans="1:12" ht="15.75">
      <c r="A2" s="114"/>
      <c r="B2" s="115"/>
    </row>
    <row r="3" spans="1:12" ht="18.75">
      <c r="A3" s="142" t="s">
        <v>139</v>
      </c>
      <c r="B3" s="141"/>
      <c r="G3" s="141"/>
    </row>
    <row r="4" spans="1:12" ht="19.5" thickBot="1">
      <c r="A4" s="140" t="s">
        <v>138</v>
      </c>
      <c r="B4" s="139"/>
      <c r="C4" s="138"/>
      <c r="D4" s="138"/>
      <c r="E4" s="138"/>
      <c r="F4" s="138"/>
      <c r="G4" s="138"/>
    </row>
    <row r="5" spans="1:12" ht="15.75">
      <c r="A5" s="110"/>
      <c r="B5" s="111"/>
      <c r="C5" s="136"/>
      <c r="D5" s="136"/>
      <c r="E5" s="137" t="s">
        <v>4</v>
      </c>
      <c r="F5" s="136"/>
      <c r="G5" s="136"/>
      <c r="H5" s="134"/>
      <c r="I5" s="134"/>
      <c r="J5" s="135" t="s">
        <v>4</v>
      </c>
      <c r="K5" s="134"/>
      <c r="L5" s="134"/>
    </row>
    <row r="6" spans="1:12" ht="15.75">
      <c r="A6" s="110"/>
      <c r="B6" s="111"/>
      <c r="C6" s="110"/>
      <c r="D6" s="114"/>
      <c r="E6" s="110"/>
      <c r="F6" s="133" t="s">
        <v>40</v>
      </c>
      <c r="G6" s="133" t="s">
        <v>0</v>
      </c>
      <c r="H6" s="131"/>
      <c r="I6" s="132"/>
      <c r="J6" s="131"/>
      <c r="K6" s="130" t="s">
        <v>40</v>
      </c>
      <c r="L6" s="130" t="s">
        <v>0</v>
      </c>
    </row>
    <row r="7" spans="1:12" ht="16.5" thickBot="1">
      <c r="A7" s="129" t="s">
        <v>137</v>
      </c>
      <c r="B7" s="128" t="s">
        <v>34</v>
      </c>
      <c r="C7" s="128" t="s">
        <v>33</v>
      </c>
      <c r="D7" s="128" t="s">
        <v>29</v>
      </c>
      <c r="E7" s="128" t="s">
        <v>32</v>
      </c>
      <c r="F7" s="127" t="s">
        <v>29</v>
      </c>
      <c r="G7" s="127" t="s">
        <v>28</v>
      </c>
      <c r="H7" s="126" t="s">
        <v>33</v>
      </c>
      <c r="I7" s="126" t="s">
        <v>29</v>
      </c>
      <c r="J7" s="126" t="s">
        <v>32</v>
      </c>
      <c r="K7" s="125" t="s">
        <v>29</v>
      </c>
      <c r="L7" s="125" t="s">
        <v>28</v>
      </c>
    </row>
    <row r="8" spans="1:12" ht="13.5" customHeight="1">
      <c r="A8" s="124"/>
      <c r="B8" s="123"/>
      <c r="C8" s="123"/>
      <c r="D8" s="123"/>
      <c r="E8" s="123"/>
      <c r="F8" s="122"/>
      <c r="G8" s="121" t="s">
        <v>20</v>
      </c>
    </row>
    <row r="9" spans="1:12" ht="15.75">
      <c r="A9" s="104">
        <v>1938</v>
      </c>
      <c r="B9" s="111">
        <v>1938</v>
      </c>
      <c r="C9" s="109">
        <v>655</v>
      </c>
      <c r="D9" s="109">
        <v>5309</v>
      </c>
      <c r="E9" s="109">
        <v>14451</v>
      </c>
      <c r="F9" s="106">
        <f>SUM(C9:D9)</f>
        <v>5964</v>
      </c>
      <c r="G9" s="106">
        <f>SUM(C9:E9)</f>
        <v>20415</v>
      </c>
      <c r="H9" s="120"/>
      <c r="I9" s="117" t="s">
        <v>18</v>
      </c>
      <c r="J9" s="117" t="s">
        <v>18</v>
      </c>
      <c r="K9" s="117" t="s">
        <v>18</v>
      </c>
      <c r="L9" s="120"/>
    </row>
    <row r="10" spans="1:12" ht="4.5" customHeight="1">
      <c r="A10" s="104"/>
      <c r="B10" s="111"/>
      <c r="C10" s="109"/>
      <c r="D10" s="109"/>
      <c r="E10" s="109"/>
      <c r="F10" s="106"/>
      <c r="G10" s="109"/>
      <c r="H10" s="120"/>
      <c r="I10" s="117"/>
      <c r="J10" s="117"/>
      <c r="K10" s="117"/>
      <c r="L10" s="120"/>
    </row>
    <row r="11" spans="1:12" ht="15.75">
      <c r="A11" s="104" t="s">
        <v>136</v>
      </c>
      <c r="B11" s="111">
        <v>1947</v>
      </c>
      <c r="C11" s="109">
        <v>554</v>
      </c>
      <c r="D11" s="119" t="s">
        <v>18</v>
      </c>
      <c r="E11" s="119" t="s">
        <v>18</v>
      </c>
      <c r="F11" s="118" t="s">
        <v>18</v>
      </c>
      <c r="G11" s="109">
        <v>14655</v>
      </c>
      <c r="H11" s="2">
        <f>(C11+C12+C13+C14+C15)/5</f>
        <v>539.20000000000005</v>
      </c>
      <c r="I11" s="117" t="s">
        <v>18</v>
      </c>
      <c r="J11" s="117" t="s">
        <v>18</v>
      </c>
      <c r="K11" s="117" t="s">
        <v>18</v>
      </c>
      <c r="L11" s="2">
        <f>(G11+G12+G13+G14+G15)/5</f>
        <v>15149.4</v>
      </c>
    </row>
    <row r="12" spans="1:12" ht="15.75">
      <c r="A12" s="104" t="s">
        <v>135</v>
      </c>
      <c r="B12" s="111">
        <v>1948</v>
      </c>
      <c r="C12" s="109">
        <v>534</v>
      </c>
      <c r="D12" s="119" t="s">
        <v>18</v>
      </c>
      <c r="E12" s="119" t="s">
        <v>18</v>
      </c>
      <c r="F12" s="118" t="s">
        <v>18</v>
      </c>
      <c r="G12" s="109">
        <v>13635</v>
      </c>
      <c r="H12" s="2">
        <f>(C12+C13+C14+C15+C16)/5</f>
        <v>525.4</v>
      </c>
      <c r="I12" s="117" t="s">
        <v>18</v>
      </c>
      <c r="J12" s="117" t="s">
        <v>18</v>
      </c>
      <c r="K12" s="117" t="s">
        <v>18</v>
      </c>
      <c r="L12" s="2">
        <f>(G12+G13+G14+G15+G16)/5</f>
        <v>15527.8</v>
      </c>
    </row>
    <row r="13" spans="1:12" ht="15.75">
      <c r="A13" s="104" t="s">
        <v>134</v>
      </c>
      <c r="B13" s="111">
        <v>1949</v>
      </c>
      <c r="C13" s="109">
        <v>535</v>
      </c>
      <c r="D13" s="119" t="s">
        <v>18</v>
      </c>
      <c r="E13" s="119" t="s">
        <v>18</v>
      </c>
      <c r="F13" s="118" t="s">
        <v>18</v>
      </c>
      <c r="G13" s="109">
        <v>14706</v>
      </c>
      <c r="H13" s="2">
        <f>(C13+C14+C15+C16+C17)/5</f>
        <v>534.4</v>
      </c>
      <c r="I13" s="117" t="s">
        <v>18</v>
      </c>
      <c r="J13" s="117" t="s">
        <v>18</v>
      </c>
      <c r="K13" s="117" t="s">
        <v>18</v>
      </c>
      <c r="L13" s="2">
        <f>(G13+G14+G15+G16+G17)/5</f>
        <v>16469.400000000001</v>
      </c>
    </row>
    <row r="14" spans="1:12" s="15" customFormat="1" ht="15.75">
      <c r="A14" s="116" t="s">
        <v>133</v>
      </c>
      <c r="B14" s="115">
        <v>1950</v>
      </c>
      <c r="C14" s="113">
        <v>529</v>
      </c>
      <c r="D14" s="113">
        <v>4553</v>
      </c>
      <c r="E14" s="113">
        <v>10774</v>
      </c>
      <c r="F14" s="112">
        <f>SUM(C14:D14)</f>
        <v>5082</v>
      </c>
      <c r="G14" s="112">
        <f>SUM(C14:E14)</f>
        <v>15856</v>
      </c>
      <c r="H14" s="2">
        <f>(C14+C15+C16+C17+C18)/5</f>
        <v>536.4</v>
      </c>
      <c r="I14" s="2">
        <f>(D14+D15+D16+D17+D18)/5</f>
        <v>4713.3999999999996</v>
      </c>
      <c r="J14" s="2">
        <f>(E14+E15+E16+E17+E18)/5</f>
        <v>12058.6</v>
      </c>
      <c r="K14" s="2">
        <f>(F14+F15+F16+F17+F18)/5</f>
        <v>5249.8</v>
      </c>
      <c r="L14" s="2">
        <f>(G14+G15+G16+G17+G18)/5</f>
        <v>17308.400000000001</v>
      </c>
    </row>
    <row r="15" spans="1:12" ht="15.75">
      <c r="A15" s="116" t="s">
        <v>132</v>
      </c>
      <c r="B15" s="111">
        <v>1951</v>
      </c>
      <c r="C15" s="109">
        <v>544</v>
      </c>
      <c r="D15" s="109">
        <v>4545</v>
      </c>
      <c r="E15" s="109">
        <v>11806</v>
      </c>
      <c r="F15" s="106">
        <f>SUM(C15:D15)</f>
        <v>5089</v>
      </c>
      <c r="G15" s="106">
        <f>SUM(C15:E15)</f>
        <v>16895</v>
      </c>
      <c r="H15" s="2">
        <f>(C15+C16+C17+C18+C19)/5</f>
        <v>552.6</v>
      </c>
      <c r="I15" s="2">
        <f>(D15+D16+D17+D18+D19)/5</f>
        <v>4822</v>
      </c>
      <c r="J15" s="2">
        <f>(E15+E16+E17+E18+E19)/5</f>
        <v>12942.4</v>
      </c>
      <c r="K15" s="2">
        <f>(F15+F16+F17+F18+F19)/5</f>
        <v>5374.6</v>
      </c>
      <c r="L15" s="2">
        <f>(G15+G16+G17+G18+G19)/5</f>
        <v>18317</v>
      </c>
    </row>
    <row r="16" spans="1:12" ht="15.75">
      <c r="A16" s="116" t="s">
        <v>131</v>
      </c>
      <c r="B16" s="111">
        <v>1952</v>
      </c>
      <c r="C16" s="109">
        <v>485</v>
      </c>
      <c r="D16" s="109">
        <v>4424</v>
      </c>
      <c r="E16" s="109">
        <v>11638</v>
      </c>
      <c r="F16" s="106">
        <f>SUM(C16:D16)</f>
        <v>4909</v>
      </c>
      <c r="G16" s="106">
        <f>SUM(C16:E16)</f>
        <v>16547</v>
      </c>
      <c r="H16" s="2">
        <f>(C16+C17+C18+C19+C20)/5</f>
        <v>551.79999999999995</v>
      </c>
      <c r="I16" s="2">
        <f>(D16+D17+D18+D19+D20)/5</f>
        <v>4922.8</v>
      </c>
      <c r="J16" s="2">
        <f>(E16+E17+E18+E19+E20)/5</f>
        <v>13755.2</v>
      </c>
      <c r="K16" s="2">
        <f>(F16+F17+F18+F19+F20)/5</f>
        <v>5474.6</v>
      </c>
      <c r="L16" s="2">
        <f>(G16+G17+G18+G19+G20)/5</f>
        <v>19229.8</v>
      </c>
    </row>
    <row r="17" spans="1:12" ht="15.75">
      <c r="A17" s="116" t="s">
        <v>130</v>
      </c>
      <c r="B17" s="111">
        <v>1953</v>
      </c>
      <c r="C17" s="109">
        <v>579</v>
      </c>
      <c r="D17" s="109">
        <v>5170</v>
      </c>
      <c r="E17" s="109">
        <v>12594</v>
      </c>
      <c r="F17" s="106">
        <f>SUM(C17:D17)</f>
        <v>5749</v>
      </c>
      <c r="G17" s="106">
        <f>SUM(C17:E17)</f>
        <v>18343</v>
      </c>
      <c r="H17" s="2">
        <f>(C17+C18+C19+C20+C21)/5</f>
        <v>564.79999999999995</v>
      </c>
      <c r="I17" s="2">
        <f>(D17+D18+D19+D20+D21)/5</f>
        <v>5039.2</v>
      </c>
      <c r="J17" s="2">
        <f>(E17+E18+E19+E20+E21)/5</f>
        <v>14599.8</v>
      </c>
      <c r="K17" s="2">
        <f>(F17+F18+F19+F20+F21)/5</f>
        <v>5604</v>
      </c>
      <c r="L17" s="2">
        <f>(G17+G18+G19+G20+G21)/5</f>
        <v>20203.8</v>
      </c>
    </row>
    <row r="18" spans="1:12" ht="15.75">
      <c r="A18" s="116" t="s">
        <v>129</v>
      </c>
      <c r="B18" s="111">
        <v>1954</v>
      </c>
      <c r="C18" s="109">
        <v>545</v>
      </c>
      <c r="D18" s="109">
        <v>4875</v>
      </c>
      <c r="E18" s="109">
        <v>13481</v>
      </c>
      <c r="F18" s="106">
        <f>SUM(C18:D18)</f>
        <v>5420</v>
      </c>
      <c r="G18" s="106">
        <f>SUM(C18:E18)</f>
        <v>18901</v>
      </c>
      <c r="H18" s="2">
        <f>(C18+C19+C20+C21+C22)/5</f>
        <v>570</v>
      </c>
      <c r="I18" s="2">
        <f>(D18+D19+D20+D21+D22)/5</f>
        <v>5065.6000000000004</v>
      </c>
      <c r="J18" s="2">
        <f>(E18+E19+E20+E21+E22)/5</f>
        <v>15465.6</v>
      </c>
      <c r="K18" s="2">
        <f>(F18+F19+F20+F21+F22)/5</f>
        <v>5635.6</v>
      </c>
      <c r="L18" s="2">
        <f>(G18+G19+G20+G21+G22)/5</f>
        <v>21101.200000000001</v>
      </c>
    </row>
    <row r="19" spans="1:12" ht="15.75">
      <c r="A19" s="104" t="s">
        <v>128</v>
      </c>
      <c r="B19" s="111">
        <v>1955</v>
      </c>
      <c r="C19" s="109">
        <v>610</v>
      </c>
      <c r="D19" s="109">
        <v>5096</v>
      </c>
      <c r="E19" s="109">
        <v>15193</v>
      </c>
      <c r="F19" s="106">
        <f>SUM(C19:D19)</f>
        <v>5706</v>
      </c>
      <c r="G19" s="106">
        <f>SUM(C19:E19)</f>
        <v>20899</v>
      </c>
      <c r="H19" s="2">
        <f>(C19+C20+C21+C22+C23)/5</f>
        <v>581.79999999999995</v>
      </c>
      <c r="I19" s="2">
        <f>(D19+D20+D21+D22+D23)/5</f>
        <v>5357.8</v>
      </c>
      <c r="J19" s="2">
        <f>(E19+E20+E21+E22+E23)/5</f>
        <v>16383.6</v>
      </c>
      <c r="K19" s="2">
        <f>(F19+F20+F21+F22+F23)/5</f>
        <v>5939.6</v>
      </c>
      <c r="L19" s="2">
        <f>(G19+G20+G21+G22+G23)/5</f>
        <v>22323.200000000001</v>
      </c>
    </row>
    <row r="20" spans="1:12" ht="15.75">
      <c r="A20" s="104" t="s">
        <v>127</v>
      </c>
      <c r="B20" s="111">
        <v>1956</v>
      </c>
      <c r="C20" s="109">
        <v>540</v>
      </c>
      <c r="D20" s="109">
        <v>5049</v>
      </c>
      <c r="E20" s="109">
        <v>15870</v>
      </c>
      <c r="F20" s="106">
        <f>SUM(C20:D20)</f>
        <v>5589</v>
      </c>
      <c r="G20" s="106">
        <f>SUM(C20:E20)</f>
        <v>21459</v>
      </c>
      <c r="H20" s="2">
        <f>(C20+C21+C22+C23+C24)/5</f>
        <v>589.4</v>
      </c>
      <c r="I20" s="2">
        <f>(D20+D21+D22+D23+D24)/5</f>
        <v>5665</v>
      </c>
      <c r="J20" s="2">
        <f>(E20+E21+E22+E23+E24)/5</f>
        <v>17152</v>
      </c>
      <c r="K20" s="2">
        <f>(F20+F21+F22+F23+F24)/5</f>
        <v>6254.4</v>
      </c>
      <c r="L20" s="2">
        <f>(G20+G21+G22+G23+G24)/5</f>
        <v>23406.400000000001</v>
      </c>
    </row>
    <row r="21" spans="1:12" ht="15.75">
      <c r="A21" s="104" t="s">
        <v>126</v>
      </c>
      <c r="B21" s="111">
        <v>1957</v>
      </c>
      <c r="C21" s="109">
        <v>550</v>
      </c>
      <c r="D21" s="109">
        <v>5006</v>
      </c>
      <c r="E21" s="109">
        <v>15861</v>
      </c>
      <c r="F21" s="106">
        <f>SUM(C21:D21)</f>
        <v>5556</v>
      </c>
      <c r="G21" s="106">
        <f>SUM(C21:E21)</f>
        <v>21417</v>
      </c>
      <c r="H21" s="2">
        <f>(C21+C22+C23+C24+C25)/5</f>
        <v>615.6</v>
      </c>
      <c r="I21" s="2">
        <f>(D21+D22+D23+D24+D25)/5</f>
        <v>6100.8</v>
      </c>
      <c r="J21" s="2">
        <f>(E21+E22+E23+E24+E25)/5</f>
        <v>17870.599999999999</v>
      </c>
      <c r="K21" s="2">
        <f>(F21+F22+F23+F24+F25)/5</f>
        <v>6716.4</v>
      </c>
      <c r="L21" s="2">
        <f>(G21+G22+G23+G24+G25)/5</f>
        <v>24587</v>
      </c>
    </row>
    <row r="22" spans="1:12" ht="15.75">
      <c r="A22" s="104" t="s">
        <v>125</v>
      </c>
      <c r="B22" s="111">
        <v>1958</v>
      </c>
      <c r="C22" s="109">
        <v>605</v>
      </c>
      <c r="D22" s="109">
        <v>5302</v>
      </c>
      <c r="E22" s="109">
        <v>16923</v>
      </c>
      <c r="F22" s="106">
        <f>SUM(C22:D22)</f>
        <v>5907</v>
      </c>
      <c r="G22" s="106">
        <f>SUM(C22:E22)</f>
        <v>22830</v>
      </c>
      <c r="H22" s="2">
        <f>(C22+C23+C24+C25+C26)/5</f>
        <v>638.4</v>
      </c>
      <c r="I22" s="2">
        <f>(D22+D23+D24+D25+D26)/5</f>
        <v>6510</v>
      </c>
      <c r="J22" s="2">
        <f>(E22+E23+E24+E25+E26)/5</f>
        <v>18495.8</v>
      </c>
      <c r="K22" s="2">
        <f>(F22+F23+F24+F25+F26)/5</f>
        <v>7148.4</v>
      </c>
      <c r="L22" s="2">
        <f>(G22+G23+G24+G25+G26)/5</f>
        <v>25644.2</v>
      </c>
    </row>
    <row r="23" spans="1:12" ht="15.75">
      <c r="A23" s="104" t="s">
        <v>124</v>
      </c>
      <c r="B23" s="111">
        <v>1959</v>
      </c>
      <c r="C23" s="109">
        <v>604</v>
      </c>
      <c r="D23" s="109">
        <v>6336</v>
      </c>
      <c r="E23" s="109">
        <v>18071</v>
      </c>
      <c r="F23" s="106">
        <f>SUM(C23:D23)</f>
        <v>6940</v>
      </c>
      <c r="G23" s="106">
        <f>SUM(C23:E23)</f>
        <v>25011</v>
      </c>
      <c r="H23" s="2">
        <f>(C23+C24+C25+C26+C27)/5</f>
        <v>659.8</v>
      </c>
      <c r="I23" s="2">
        <f>(D23+D24+D25+D26+D27)/5</f>
        <v>6895</v>
      </c>
      <c r="J23" s="2">
        <f>(E23+E24+E25+E26+E27)/5</f>
        <v>19069</v>
      </c>
      <c r="K23" s="2">
        <f>(F23+F24+F25+F26+F27)/5</f>
        <v>7554.8</v>
      </c>
      <c r="L23" s="2">
        <f>(G23+G24+G25+G26+G27)/5</f>
        <v>26623.8</v>
      </c>
    </row>
    <row r="24" spans="1:12" s="15" customFormat="1" ht="15.75">
      <c r="A24" s="116" t="s">
        <v>123</v>
      </c>
      <c r="B24" s="115">
        <v>1960</v>
      </c>
      <c r="C24" s="113">
        <v>648</v>
      </c>
      <c r="D24" s="113">
        <v>6632</v>
      </c>
      <c r="E24" s="113">
        <v>19035</v>
      </c>
      <c r="F24" s="112">
        <f>SUM(C24:D24)</f>
        <v>7280</v>
      </c>
      <c r="G24" s="112">
        <f>SUM(C24:E24)</f>
        <v>26315</v>
      </c>
      <c r="H24" s="2">
        <f>(C24+C25+C26+C27+C28)/5</f>
        <v>689.8</v>
      </c>
      <c r="I24" s="2">
        <f>(D24+D25+D26+D27+D28)/5</f>
        <v>7255</v>
      </c>
      <c r="J24" s="2">
        <f>(E24+E25+E26+E27+E28)/5</f>
        <v>19782.2</v>
      </c>
      <c r="K24" s="2">
        <f>(F24+F25+F26+F27+F28)/5</f>
        <v>7944.8</v>
      </c>
      <c r="L24" s="2">
        <f>(G24+G25+G26+G27+G28)/5</f>
        <v>27727</v>
      </c>
    </row>
    <row r="25" spans="1:12" ht="15.75">
      <c r="A25" s="116" t="s">
        <v>122</v>
      </c>
      <c r="B25" s="111">
        <v>1961</v>
      </c>
      <c r="C25" s="109">
        <v>671</v>
      </c>
      <c r="D25" s="109">
        <v>7228</v>
      </c>
      <c r="E25" s="109">
        <v>19463</v>
      </c>
      <c r="F25" s="106">
        <f>SUM(C25:D25)</f>
        <v>7899</v>
      </c>
      <c r="G25" s="106">
        <f>SUM(C25:E25)</f>
        <v>27362</v>
      </c>
      <c r="H25" s="2">
        <f>(C25+C26+C27+C28+C29)/5</f>
        <v>708.8</v>
      </c>
      <c r="I25" s="2">
        <f>(D25+D26+D27+D28+D29)/5</f>
        <v>7677.4</v>
      </c>
      <c r="J25" s="2">
        <f>(E25+E26+E27+E28+E29)/5</f>
        <v>20443.2</v>
      </c>
      <c r="K25" s="2">
        <f>(F25+F26+F27+F28+F29)/5</f>
        <v>8386.2000000000007</v>
      </c>
      <c r="L25" s="2">
        <f>(G25+G26+G27+G28+G29)/5</f>
        <v>28829.4</v>
      </c>
    </row>
    <row r="26" spans="1:12" ht="15.75">
      <c r="A26" s="116" t="s">
        <v>121</v>
      </c>
      <c r="B26" s="111">
        <v>1962</v>
      </c>
      <c r="C26" s="109">
        <v>664</v>
      </c>
      <c r="D26" s="109">
        <v>7052</v>
      </c>
      <c r="E26" s="109">
        <v>18987</v>
      </c>
      <c r="F26" s="106">
        <f>SUM(C26:D26)</f>
        <v>7716</v>
      </c>
      <c r="G26" s="106">
        <f>SUM(C26:E26)</f>
        <v>26703</v>
      </c>
      <c r="H26" s="2">
        <f>(C26+C27+C28+C29+C30)/5</f>
        <v>732.6</v>
      </c>
      <c r="I26" s="2">
        <f>(D26+D27+D28+D29+D30)/5</f>
        <v>8082.4</v>
      </c>
      <c r="J26" s="2">
        <f>(E26+E27+E28+E29+E30)/5</f>
        <v>20998</v>
      </c>
      <c r="K26" s="2">
        <f>(F26+F27+F28+F29+F30)/5</f>
        <v>8815</v>
      </c>
      <c r="L26" s="2">
        <f>(G26+G27+G28+G29+G30)/5</f>
        <v>29813</v>
      </c>
    </row>
    <row r="27" spans="1:12" ht="15.75">
      <c r="A27" s="116" t="s">
        <v>120</v>
      </c>
      <c r="B27" s="111">
        <v>1963</v>
      </c>
      <c r="C27" s="109">
        <v>712</v>
      </c>
      <c r="D27" s="109">
        <v>7227</v>
      </c>
      <c r="E27" s="109">
        <v>19789</v>
      </c>
      <c r="F27" s="106">
        <f>SUM(C27:D27)</f>
        <v>7939</v>
      </c>
      <c r="G27" s="106">
        <f>SUM(C27:E27)</f>
        <v>27728</v>
      </c>
      <c r="H27" s="2">
        <f>(C27+C28+C29+C30+C31)/5</f>
        <v>755.4</v>
      </c>
      <c r="I27" s="2">
        <f>(D27+D28+D29+D30+D31)/5</f>
        <v>8523.6</v>
      </c>
      <c r="J27" s="2">
        <f>(E27+E28+E29+E30+E31)/5</f>
        <v>21545.4</v>
      </c>
      <c r="K27" s="2">
        <f>(F27+F28+F29+F30+F31)/5</f>
        <v>9279</v>
      </c>
      <c r="L27" s="2">
        <f>(G27+G28+G29+G30+G31)/5</f>
        <v>30824.400000000001</v>
      </c>
    </row>
    <row r="28" spans="1:12" ht="15.75">
      <c r="A28" s="116" t="s">
        <v>119</v>
      </c>
      <c r="B28" s="111">
        <v>1964</v>
      </c>
      <c r="C28" s="109">
        <v>754</v>
      </c>
      <c r="D28" s="109">
        <v>8136</v>
      </c>
      <c r="E28" s="109">
        <v>21637</v>
      </c>
      <c r="F28" s="106">
        <f>SUM(C28:D28)</f>
        <v>8890</v>
      </c>
      <c r="G28" s="106">
        <f>SUM(C28:E28)</f>
        <v>30527</v>
      </c>
      <c r="H28" s="2">
        <f>(C28+C29+C30+C31+C32)/5</f>
        <v>766.8</v>
      </c>
      <c r="I28" s="2">
        <f>(D28+D29+D30+D31+D32)/5</f>
        <v>8976.7999999999993</v>
      </c>
      <c r="J28" s="2">
        <f>(E28+E29+E30+E31+E32)/5</f>
        <v>21665</v>
      </c>
      <c r="K28" s="2">
        <f>(F28+F29+F30+F31+F32)/5</f>
        <v>9743.6</v>
      </c>
      <c r="L28" s="2">
        <f>(G28+G29+G30+G31+G32)/5</f>
        <v>31408.6</v>
      </c>
    </row>
    <row r="29" spans="1:12" ht="15.75">
      <c r="A29" s="104" t="s">
        <v>118</v>
      </c>
      <c r="B29" s="111">
        <v>1965</v>
      </c>
      <c r="C29" s="109">
        <v>743</v>
      </c>
      <c r="D29" s="109">
        <v>8744</v>
      </c>
      <c r="E29" s="109">
        <v>22340</v>
      </c>
      <c r="F29" s="106">
        <f>SUM(C29:D29)</f>
        <v>9487</v>
      </c>
      <c r="G29" s="106">
        <f>SUM(C29:E29)</f>
        <v>31827</v>
      </c>
      <c r="H29" s="2">
        <f>(C29+C30+C31+C32+C33)/5</f>
        <v>794.4</v>
      </c>
      <c r="I29" s="2">
        <f>(D29+D30+D31+D32+D33)/5</f>
        <v>9315.7999999999993</v>
      </c>
      <c r="J29" s="2">
        <f>(E29+E30+E31+E32+E33)/5</f>
        <v>21404.2</v>
      </c>
      <c r="K29" s="2">
        <f>(F29+F30+F31+F32+F33)/5</f>
        <v>10110.200000000001</v>
      </c>
      <c r="L29" s="2">
        <f>(G29+G30+G31+G32+G33)/5</f>
        <v>31514.400000000001</v>
      </c>
    </row>
    <row r="30" spans="1:12" ht="15.75">
      <c r="A30" s="104" t="s">
        <v>117</v>
      </c>
      <c r="B30" s="111">
        <v>1966</v>
      </c>
      <c r="C30" s="109">
        <v>790</v>
      </c>
      <c r="D30" s="109">
        <v>9253</v>
      </c>
      <c r="E30" s="109">
        <v>22237</v>
      </c>
      <c r="F30" s="106">
        <f>SUM(C30:D30)</f>
        <v>10043</v>
      </c>
      <c r="G30" s="106">
        <f>SUM(C30:E30)</f>
        <v>32280</v>
      </c>
      <c r="H30" s="2">
        <f>(C30+C31+C32+C33+C34)/5</f>
        <v>808.8</v>
      </c>
      <c r="I30" s="2">
        <f>(D30+D31+D32+D33+D34)/5</f>
        <v>9572.4</v>
      </c>
      <c r="J30" s="2">
        <f>(E30+E31+E32+E33+E34)/5</f>
        <v>21015.8</v>
      </c>
      <c r="K30" s="2">
        <f>(F30+F31+F32+F33+F34)/5</f>
        <v>10381.200000000001</v>
      </c>
      <c r="L30" s="2">
        <f>(G30+G31+G32+G33+G34)/5</f>
        <v>31397</v>
      </c>
    </row>
    <row r="31" spans="1:12" ht="15.75">
      <c r="A31" s="104" t="s">
        <v>116</v>
      </c>
      <c r="B31" s="111">
        <v>1967</v>
      </c>
      <c r="C31" s="109">
        <v>778</v>
      </c>
      <c r="D31" s="109">
        <v>9258</v>
      </c>
      <c r="E31" s="109">
        <v>21724</v>
      </c>
      <c r="F31" s="106">
        <f>SUM(C31:D31)</f>
        <v>10036</v>
      </c>
      <c r="G31" s="106">
        <f>SUM(C31:E31)</f>
        <v>31760</v>
      </c>
      <c r="H31" s="2">
        <f>(C31+C32+C33+C34+C35)/5</f>
        <v>824</v>
      </c>
      <c r="I31" s="2">
        <f>(D31+D32+D33+D34+D35)/5</f>
        <v>9711.2000000000007</v>
      </c>
      <c r="J31" s="2">
        <f>(E31+E32+E33+E34+E35)/5</f>
        <v>20644.599999999999</v>
      </c>
      <c r="K31" s="2">
        <f>(F31+F32+F33+F34+F35)/5</f>
        <v>10535.2</v>
      </c>
      <c r="L31" s="2">
        <f>(G31+G32+G33+G34+G35)/5</f>
        <v>31179.8</v>
      </c>
    </row>
    <row r="32" spans="1:12" ht="15.75">
      <c r="A32" s="104" t="s">
        <v>115</v>
      </c>
      <c r="B32" s="111">
        <v>1968</v>
      </c>
      <c r="C32" s="109">
        <v>769</v>
      </c>
      <c r="D32" s="109">
        <v>9493</v>
      </c>
      <c r="E32" s="109">
        <v>20387</v>
      </c>
      <c r="F32" s="106">
        <f>SUM(C32:D32)</f>
        <v>10262</v>
      </c>
      <c r="G32" s="106">
        <f>SUM(C32:E32)</f>
        <v>30649</v>
      </c>
      <c r="H32" s="2">
        <f>(C32+C33+C34+C35+C36)/5</f>
        <v>839.4</v>
      </c>
      <c r="I32" s="2">
        <f>(D32+D33+D34+D35+D36)/5</f>
        <v>9859.6</v>
      </c>
      <c r="J32" s="2">
        <f>(E32+E33+E34+E35+E36)/5</f>
        <v>20481.2</v>
      </c>
      <c r="K32" s="2">
        <f>(F32+F33+F34+F35+F36)/5</f>
        <v>10699</v>
      </c>
      <c r="L32" s="2">
        <f>(G32+G33+G34+G35+G36)/5</f>
        <v>31180.2</v>
      </c>
    </row>
    <row r="33" spans="1:12" ht="15.75">
      <c r="A33" s="104" t="s">
        <v>114</v>
      </c>
      <c r="B33" s="111">
        <v>1969</v>
      </c>
      <c r="C33" s="109">
        <v>892</v>
      </c>
      <c r="D33" s="109">
        <v>9831</v>
      </c>
      <c r="E33" s="109">
        <v>20333</v>
      </c>
      <c r="F33" s="106">
        <f>SUM(C33:D33)</f>
        <v>10723</v>
      </c>
      <c r="G33" s="106">
        <f>SUM(C33:E33)</f>
        <v>31056</v>
      </c>
      <c r="H33" s="2">
        <f>(C33+C34+C35+C36+C37)/5</f>
        <v>856.6</v>
      </c>
      <c r="I33" s="2">
        <f>(D33+D34+D35+D36+D37)/5</f>
        <v>9979.7999999999993</v>
      </c>
      <c r="J33" s="2">
        <f>(E33+E34+E35+E36+E37)/5</f>
        <v>20494.8</v>
      </c>
      <c r="K33" s="2">
        <f>(F33+F34+F35+F36+F37)/5</f>
        <v>10836.4</v>
      </c>
      <c r="L33" s="2">
        <f>(G33+G34+G35+G36+G37)/5</f>
        <v>31331.200000000001</v>
      </c>
    </row>
    <row r="34" spans="1:12" s="15" customFormat="1" ht="15.75">
      <c r="A34" s="104" t="s">
        <v>113</v>
      </c>
      <c r="B34" s="115">
        <v>1970</v>
      </c>
      <c r="C34" s="113">
        <v>815</v>
      </c>
      <c r="D34" s="113">
        <v>10027</v>
      </c>
      <c r="E34" s="113">
        <v>20398</v>
      </c>
      <c r="F34" s="112">
        <f>SUM(C34:D34)</f>
        <v>10842</v>
      </c>
      <c r="G34" s="112">
        <f>SUM(C34:E34)</f>
        <v>31240</v>
      </c>
      <c r="H34" s="2">
        <f>(C34+C35+C36+C37+C38)/5</f>
        <v>843.2</v>
      </c>
      <c r="I34" s="2">
        <f>(D34+D35+D36+D37+D38)/5</f>
        <v>9918</v>
      </c>
      <c r="J34" s="2">
        <f>(E34+E35+E36+E37+E38)/5</f>
        <v>20115.400000000001</v>
      </c>
      <c r="K34" s="2">
        <f>(F34+F35+F36+F37+F38)/5</f>
        <v>10761.2</v>
      </c>
      <c r="L34" s="2">
        <f>(G34+G35+G36+G37+G38)/5</f>
        <v>30876.6</v>
      </c>
    </row>
    <row r="35" spans="1:12" ht="15.75">
      <c r="A35" s="104" t="s">
        <v>112</v>
      </c>
      <c r="B35" s="111">
        <v>1971</v>
      </c>
      <c r="C35" s="109">
        <v>866</v>
      </c>
      <c r="D35" s="109">
        <v>9947</v>
      </c>
      <c r="E35" s="109">
        <v>20381</v>
      </c>
      <c r="F35" s="106">
        <f>SUM(C35:D35)</f>
        <v>10813</v>
      </c>
      <c r="G35" s="106">
        <f>SUM(C35:E35)</f>
        <v>31194</v>
      </c>
      <c r="H35" s="2">
        <f>(C35+C36+C37+C38+C39)/5</f>
        <v>834</v>
      </c>
      <c r="I35" s="2">
        <f>(D35+D36+D37+D38+D39)/5</f>
        <v>9668.4</v>
      </c>
      <c r="J35" s="2">
        <f>(E35+E36+E37+E38+E39)/5</f>
        <v>19850.400000000001</v>
      </c>
      <c r="K35" s="2">
        <f>(F35+F36+F37+F38+F39)/5</f>
        <v>10502.4</v>
      </c>
      <c r="L35" s="2">
        <f>(G35+G36+G37+G38+G39)/5</f>
        <v>30352.799999999999</v>
      </c>
    </row>
    <row r="36" spans="1:12" ht="15.75">
      <c r="A36" s="104" t="s">
        <v>111</v>
      </c>
      <c r="B36" s="111">
        <v>1972</v>
      </c>
      <c r="C36" s="109">
        <v>855</v>
      </c>
      <c r="D36" s="109">
        <v>10000</v>
      </c>
      <c r="E36" s="109">
        <v>20907</v>
      </c>
      <c r="F36" s="106">
        <f>SUM(C36:D36)</f>
        <v>10855</v>
      </c>
      <c r="G36" s="106">
        <f>SUM(C36:E36)</f>
        <v>31762</v>
      </c>
      <c r="H36" s="2">
        <f>(C36+C37+C38+C39+C40)/5</f>
        <v>817.4</v>
      </c>
      <c r="I36" s="2">
        <f>(D36+D37+D38+D39+D40)/5</f>
        <v>9423</v>
      </c>
      <c r="J36" s="2">
        <f>(E36+E37+E38+E39+E40)/5</f>
        <v>19860.2</v>
      </c>
      <c r="K36" s="2">
        <f>(F36+F37+F38+F39+F40)/5</f>
        <v>10240.4</v>
      </c>
      <c r="L36" s="2">
        <f>(G36+G37+G38+G39+G40)/5</f>
        <v>30100.6</v>
      </c>
    </row>
    <row r="37" spans="1:12" ht="15.75">
      <c r="A37" s="104" t="s">
        <v>110</v>
      </c>
      <c r="B37" s="111">
        <v>1973</v>
      </c>
      <c r="C37" s="109">
        <v>855</v>
      </c>
      <c r="D37" s="109">
        <v>10094</v>
      </c>
      <c r="E37" s="109">
        <v>20455</v>
      </c>
      <c r="F37" s="106">
        <f>SUM(C37:D37)</f>
        <v>10949</v>
      </c>
      <c r="G37" s="106">
        <f>SUM(C37:E37)</f>
        <v>31404</v>
      </c>
      <c r="H37" s="2">
        <f>(C37+C38+C39+C40+C41)/5</f>
        <v>808.6</v>
      </c>
      <c r="I37" s="2">
        <f>(D37+D38+D39+D40+D41)/5</f>
        <v>9193</v>
      </c>
      <c r="J37" s="2">
        <f>(E37+E38+E39+E40+E41)/5</f>
        <v>19703.2</v>
      </c>
      <c r="K37" s="2">
        <f>(F37+F38+F39+F40+F41)/5</f>
        <v>10001.6</v>
      </c>
      <c r="L37" s="2">
        <f>(G37+G38+G39+G40+G41)/5</f>
        <v>29704.799999999999</v>
      </c>
    </row>
    <row r="38" spans="1:12" ht="15.75">
      <c r="A38" s="104" t="s">
        <v>109</v>
      </c>
      <c r="B38" s="111">
        <v>1974</v>
      </c>
      <c r="C38" s="109">
        <v>825</v>
      </c>
      <c r="D38" s="109">
        <v>9522</v>
      </c>
      <c r="E38" s="109">
        <v>18436</v>
      </c>
      <c r="F38" s="106">
        <f>SUM(C38:D38)</f>
        <v>10347</v>
      </c>
      <c r="G38" s="106">
        <f>SUM(C38:E38)</f>
        <v>28783</v>
      </c>
      <c r="H38" s="2">
        <f>(C38+C39+C40+C41+C42)/5</f>
        <v>801.6</v>
      </c>
      <c r="I38" s="2">
        <f>(D38+D39+D40+D41+D42)/5</f>
        <v>9044</v>
      </c>
      <c r="J38" s="2">
        <f>(E38+E39+E40+E41+E42)/5</f>
        <v>19679.599999999999</v>
      </c>
      <c r="K38" s="2">
        <f>(F38+F39+F40+F41+F42)/5</f>
        <v>9845.6</v>
      </c>
      <c r="L38" s="2">
        <f>(G38+G39+G40+G41+G42)/5</f>
        <v>29525.200000000001</v>
      </c>
    </row>
    <row r="39" spans="1:12" ht="15.75">
      <c r="A39" s="104" t="s">
        <v>108</v>
      </c>
      <c r="B39" s="111">
        <v>1975</v>
      </c>
      <c r="C39" s="109">
        <v>769</v>
      </c>
      <c r="D39" s="109">
        <v>8779</v>
      </c>
      <c r="E39" s="109">
        <v>19073</v>
      </c>
      <c r="F39" s="106">
        <f>SUM(C39:D39)</f>
        <v>9548</v>
      </c>
      <c r="G39" s="106">
        <f>SUM(C39:E39)</f>
        <v>28621</v>
      </c>
      <c r="H39" s="2">
        <f>(C39+C40+C41+C42+C43)/5</f>
        <v>798.6</v>
      </c>
      <c r="I39" s="2">
        <f>(D39+D40+D41+D42+D43)/5</f>
        <v>8987.7999999999993</v>
      </c>
      <c r="J39" s="2">
        <f>(E39+E40+E41+E42+E43)/5</f>
        <v>20259.599999999999</v>
      </c>
      <c r="K39" s="2">
        <f>(F39+F40+F41+F42+F43)/5</f>
        <v>9786.4</v>
      </c>
      <c r="L39" s="2">
        <f>(G39+G40+G41+G42+G43)/5</f>
        <v>30046</v>
      </c>
    </row>
    <row r="40" spans="1:12" ht="15.75">
      <c r="A40" s="104" t="s">
        <v>107</v>
      </c>
      <c r="B40" s="111">
        <v>1976</v>
      </c>
      <c r="C40" s="109">
        <v>783</v>
      </c>
      <c r="D40" s="109">
        <v>8720</v>
      </c>
      <c r="E40" s="109">
        <v>20430</v>
      </c>
      <c r="F40" s="106">
        <f>SUM(C40:D40)</f>
        <v>9503</v>
      </c>
      <c r="G40" s="106">
        <f>SUM(C40:E40)</f>
        <v>29933</v>
      </c>
      <c r="H40" s="2">
        <f>(C40+C41+C42+C43+C44)/5</f>
        <v>784.8</v>
      </c>
      <c r="I40" s="2">
        <f>(D40+D41+D42+D43+D44)/5</f>
        <v>8999.7999999999993</v>
      </c>
      <c r="J40" s="2">
        <f>(E40+E41+E42+E43+E44)/5</f>
        <v>20394.400000000001</v>
      </c>
      <c r="K40" s="2">
        <f>(F40+F41+F42+F43+F44)/5</f>
        <v>9784.6</v>
      </c>
      <c r="L40" s="2">
        <f>(G40+G41+G42+G43+G44)/5</f>
        <v>30179</v>
      </c>
    </row>
    <row r="41" spans="1:12" ht="15.75">
      <c r="A41" s="104" t="s">
        <v>106</v>
      </c>
      <c r="B41" s="111">
        <v>1977</v>
      </c>
      <c r="C41" s="109">
        <v>811</v>
      </c>
      <c r="D41" s="109">
        <v>8850</v>
      </c>
      <c r="E41" s="109">
        <v>20122</v>
      </c>
      <c r="F41" s="106">
        <f>SUM(C41:D41)</f>
        <v>9661</v>
      </c>
      <c r="G41" s="106">
        <f>SUM(C41:E41)</f>
        <v>29783</v>
      </c>
      <c r="H41" s="2">
        <f>(C41+C42+C43+C44+C45)/5</f>
        <v>763.6</v>
      </c>
      <c r="I41" s="2">
        <f>(D41+D42+D43+D44+D45)/5</f>
        <v>9023.7999999999993</v>
      </c>
      <c r="J41" s="2">
        <f>(E41+E42+E43+E44+E45)/5</f>
        <v>20158.2</v>
      </c>
      <c r="K41" s="2">
        <f>(F41+F42+F43+F44+F45)/5</f>
        <v>9787.4</v>
      </c>
      <c r="L41" s="2">
        <f>(G41+G42+G43+G44+G45)/5</f>
        <v>29945.599999999999</v>
      </c>
    </row>
    <row r="42" spans="1:12" ht="15.75">
      <c r="A42" s="104" t="s">
        <v>105</v>
      </c>
      <c r="B42" s="111">
        <v>1978</v>
      </c>
      <c r="C42" s="109">
        <v>820</v>
      </c>
      <c r="D42" s="109">
        <v>9349</v>
      </c>
      <c r="E42" s="109">
        <v>20337</v>
      </c>
      <c r="F42" s="106">
        <f>SUM(C42:D42)</f>
        <v>10169</v>
      </c>
      <c r="G42" s="106">
        <f>SUM(C42:E42)</f>
        <v>30506</v>
      </c>
      <c r="H42" s="2">
        <f>(C42+C43+C44+C45+C46)/5</f>
        <v>741.6</v>
      </c>
      <c r="I42" s="2">
        <f>(D42+D43+D44+D45+D46)/5</f>
        <v>9105.7999999999993</v>
      </c>
      <c r="J42" s="2">
        <f>(E42+E43+E44+E45+E46)/5</f>
        <v>19796.2</v>
      </c>
      <c r="K42" s="2">
        <f>(F42+F43+F44+F45+F46)/5</f>
        <v>9847.4</v>
      </c>
      <c r="L42" s="2">
        <f>(G42+G43+G44+G45+G46)/5</f>
        <v>29643.599999999999</v>
      </c>
    </row>
    <row r="43" spans="1:12" ht="15.75">
      <c r="A43" s="104" t="s">
        <v>104</v>
      </c>
      <c r="B43" s="111">
        <v>1979</v>
      </c>
      <c r="C43" s="110">
        <v>810</v>
      </c>
      <c r="D43" s="109">
        <v>9241</v>
      </c>
      <c r="E43" s="109">
        <v>21336</v>
      </c>
      <c r="F43" s="106">
        <f>SUM(C43:D43)</f>
        <v>10051</v>
      </c>
      <c r="G43" s="106">
        <f>SUM(C43:E43)</f>
        <v>31387</v>
      </c>
      <c r="H43" s="2">
        <f>(C43+C44+C45+C46+C47)/5</f>
        <v>702.4</v>
      </c>
      <c r="I43" s="2">
        <f>(D43+D44+D45+D46+D47)/5</f>
        <v>8762.6</v>
      </c>
      <c r="J43" s="2">
        <f>(E43+E44+E45+E46+E47)/5</f>
        <v>19122.2</v>
      </c>
      <c r="K43" s="2">
        <f>(F43+F44+F45+F46+F47)/5</f>
        <v>9465</v>
      </c>
      <c r="L43" s="2">
        <f>(G43+G44+G45+G46+G47)/5</f>
        <v>28587.200000000001</v>
      </c>
    </row>
    <row r="44" spans="1:12" s="15" customFormat="1" ht="15.75">
      <c r="A44" s="116" t="s">
        <v>103</v>
      </c>
      <c r="B44" s="115">
        <v>1980</v>
      </c>
      <c r="C44" s="114">
        <v>700</v>
      </c>
      <c r="D44" s="113">
        <v>8839</v>
      </c>
      <c r="E44" s="113">
        <v>19747</v>
      </c>
      <c r="F44" s="112">
        <f>SUM(C44:D44)</f>
        <v>9539</v>
      </c>
      <c r="G44" s="106">
        <f>SUM(C44:E44)</f>
        <v>29286</v>
      </c>
      <c r="H44" s="2">
        <f>(C44+C45+C46+C47+C48)/5</f>
        <v>660.2</v>
      </c>
      <c r="I44" s="2">
        <f>(D44+D45+D46+D47+D48)/5</f>
        <v>8459.7999999999993</v>
      </c>
      <c r="J44" s="2">
        <f>(E44+E45+E46+E47+E48)/5</f>
        <v>18421.400000000001</v>
      </c>
      <c r="K44" s="2">
        <f>(F44+F45+F46+F47+F48)/5</f>
        <v>9120</v>
      </c>
      <c r="L44" s="2">
        <f>(G44+G45+G46+G47+G48)/5</f>
        <v>27541.4</v>
      </c>
    </row>
    <row r="45" spans="1:12" ht="15.75">
      <c r="A45" s="104" t="s">
        <v>102</v>
      </c>
      <c r="B45" s="111">
        <v>1981</v>
      </c>
      <c r="C45" s="110">
        <v>677</v>
      </c>
      <c r="D45" s="109">
        <v>8840</v>
      </c>
      <c r="E45" s="109">
        <v>19249</v>
      </c>
      <c r="F45" s="106">
        <f>SUM(C45:D45)</f>
        <v>9517</v>
      </c>
      <c r="G45" s="106">
        <f>SUM(C45:E45)</f>
        <v>28766</v>
      </c>
      <c r="H45" s="2">
        <f>(C45+C46+C47+C48+C49)/5</f>
        <v>640.6</v>
      </c>
      <c r="I45" s="2">
        <f>(D45+D46+D47+D48+D49)/5</f>
        <v>8249.2000000000007</v>
      </c>
      <c r="J45" s="2">
        <f>(E45+E46+E47+E48+E49)/5</f>
        <v>18251.8</v>
      </c>
      <c r="K45" s="2">
        <f>(F45+F46+F47+F48+F49)/5</f>
        <v>8889.7999999999993</v>
      </c>
      <c r="L45" s="2">
        <f>(G45+G46+G47+G48+G49)/5</f>
        <v>27141.599999999999</v>
      </c>
    </row>
    <row r="46" spans="1:12" ht="15.75">
      <c r="A46" s="104" t="s">
        <v>101</v>
      </c>
      <c r="B46" s="111">
        <v>1982</v>
      </c>
      <c r="C46" s="110">
        <v>701</v>
      </c>
      <c r="D46" s="109">
        <v>9260</v>
      </c>
      <c r="E46" s="109">
        <v>18312</v>
      </c>
      <c r="F46" s="106">
        <f>SUM(C46:D46)</f>
        <v>9961</v>
      </c>
      <c r="G46" s="106">
        <f>SUM(C46:E46)</f>
        <v>28273</v>
      </c>
      <c r="H46" s="2">
        <f>(C46+C47+C48+C49+C50)/5</f>
        <v>625.4</v>
      </c>
      <c r="I46" s="2">
        <f>(D46+D47+D48+D49+D50)/5</f>
        <v>7965.6</v>
      </c>
      <c r="J46" s="2">
        <f>(E46+E47+E48+E49+E50)/5</f>
        <v>18020.8</v>
      </c>
      <c r="K46" s="2">
        <f>(F46+F47+F48+F49+F50)/5</f>
        <v>8591</v>
      </c>
      <c r="L46" s="2">
        <f>(G46+G47+G48+G49+G50)/5</f>
        <v>26611.8</v>
      </c>
    </row>
    <row r="47" spans="1:12" ht="15.75">
      <c r="A47" s="104" t="s">
        <v>100</v>
      </c>
      <c r="B47" s="111">
        <v>1983</v>
      </c>
      <c r="C47" s="110">
        <v>624</v>
      </c>
      <c r="D47" s="109">
        <v>7633</v>
      </c>
      <c r="E47" s="109">
        <v>16967</v>
      </c>
      <c r="F47" s="106">
        <f>SUM(C47:D47)</f>
        <v>8257</v>
      </c>
      <c r="G47" s="106">
        <f>SUM(C47:E47)</f>
        <v>25224</v>
      </c>
      <c r="H47" s="2">
        <f>(C47+C48+C49+C50+C51)/5</f>
        <v>596.4</v>
      </c>
      <c r="I47" s="2">
        <f>(D47+D48+D49+D50+D51)/5</f>
        <v>7455</v>
      </c>
      <c r="J47" s="2">
        <f>(E47+E48+E49+E50+E51)/5</f>
        <v>17855.400000000001</v>
      </c>
      <c r="K47" s="2">
        <f>(F47+F48+F49+F50+F51)/5</f>
        <v>8051.4</v>
      </c>
      <c r="L47" s="2">
        <f>(G47+G48+G49+G50+G51)/5</f>
        <v>25906.799999999999</v>
      </c>
    </row>
    <row r="48" spans="1:12" ht="15.75">
      <c r="A48" s="104" t="s">
        <v>99</v>
      </c>
      <c r="B48" s="111">
        <v>1984</v>
      </c>
      <c r="C48" s="110">
        <v>599</v>
      </c>
      <c r="D48" s="109">
        <v>7727</v>
      </c>
      <c r="E48" s="109">
        <v>17832</v>
      </c>
      <c r="F48" s="106">
        <f>SUM(C48:D48)</f>
        <v>8326</v>
      </c>
      <c r="G48" s="106">
        <f>SUM(C48:E48)</f>
        <v>26158</v>
      </c>
      <c r="H48" s="2">
        <f>(C48+C49+C50+C51+C52)/5</f>
        <v>582.4</v>
      </c>
      <c r="I48" s="2">
        <f>(D48+D49+D50+D51+D52)/5</f>
        <v>7274.8</v>
      </c>
      <c r="J48" s="2">
        <f>(E48+E49+E50+E51+E52)/5</f>
        <v>18089.8</v>
      </c>
      <c r="K48" s="2">
        <f>(F48+F49+F50+F51+F52)/5</f>
        <v>7857.2</v>
      </c>
      <c r="L48" s="2">
        <f>(G48+G49+G50+G51+G52)/5</f>
        <v>25947</v>
      </c>
    </row>
    <row r="49" spans="1:12" ht="15.75">
      <c r="A49" s="104" t="s">
        <v>98</v>
      </c>
      <c r="B49" s="111">
        <v>1985</v>
      </c>
      <c r="C49" s="110">
        <v>602</v>
      </c>
      <c r="D49" s="109">
        <v>7786</v>
      </c>
      <c r="E49" s="109">
        <v>18899</v>
      </c>
      <c r="F49" s="106">
        <f>SUM(C49:D49)</f>
        <v>8388</v>
      </c>
      <c r="G49" s="106">
        <f>SUM(C49:E49)</f>
        <v>27287</v>
      </c>
      <c r="H49" s="2">
        <f>(C49+C50+C51+C52+C53)/5</f>
        <v>573.20000000000005</v>
      </c>
      <c r="I49" s="2">
        <f>(D49+D50+D51+D52+D53)/5</f>
        <v>7129</v>
      </c>
      <c r="J49" s="2">
        <f>(E49+E50+E51+E52+E53)/5</f>
        <v>18519.599999999999</v>
      </c>
      <c r="K49" s="2">
        <f>(F49+F50+F51+F52+F53)/5</f>
        <v>7702.2</v>
      </c>
      <c r="L49" s="2">
        <f>(G49+G50+G51+G52+G53)/5</f>
        <v>26221.8</v>
      </c>
    </row>
    <row r="50" spans="1:12" ht="15.75">
      <c r="A50" s="104" t="s">
        <v>97</v>
      </c>
      <c r="B50" s="111">
        <v>1986</v>
      </c>
      <c r="C50" s="110">
        <v>601</v>
      </c>
      <c r="D50" s="109">
        <v>7422</v>
      </c>
      <c r="E50" s="109">
        <v>18094</v>
      </c>
      <c r="F50" s="106">
        <f>SUM(C50:D50)</f>
        <v>8023</v>
      </c>
      <c r="G50" s="106">
        <f>SUM(C50:E50)</f>
        <v>26117</v>
      </c>
      <c r="H50" s="2">
        <f>(C50+C51+C52+C53+C54)/5</f>
        <v>562</v>
      </c>
      <c r="I50" s="2">
        <f>(D50+D51+D52+D53+D54)/5</f>
        <v>6822.2</v>
      </c>
      <c r="J50" s="2">
        <f>(E50+E51+E52+E53+E54)/5</f>
        <v>18825.8</v>
      </c>
      <c r="K50" s="2">
        <f>(F50+F51+F52+F53+F54)/5</f>
        <v>7384.2</v>
      </c>
      <c r="L50" s="2">
        <f>(G50+G51+G52+G53+G54)/5</f>
        <v>26210</v>
      </c>
    </row>
    <row r="51" spans="1:12" ht="15.75">
      <c r="A51" s="104" t="s">
        <v>96</v>
      </c>
      <c r="B51" s="111">
        <v>1987</v>
      </c>
      <c r="C51" s="110">
        <v>556</v>
      </c>
      <c r="D51" s="109">
        <v>6707</v>
      </c>
      <c r="E51" s="109">
        <v>17485</v>
      </c>
      <c r="F51" s="106">
        <f>SUM(C51:D51)</f>
        <v>7263</v>
      </c>
      <c r="G51" s="106">
        <f>SUM(C51:E51)</f>
        <v>24748</v>
      </c>
      <c r="H51" s="2">
        <f>(C51+C52+C53+C54+C55)/5</f>
        <v>540</v>
      </c>
      <c r="I51" s="2">
        <f>(D51+D52+D53+D54+D55)/5</f>
        <v>6465.4</v>
      </c>
      <c r="J51" s="2">
        <f>(E51+E52+E53+E54+E55)/5</f>
        <v>19050.400000000001</v>
      </c>
      <c r="K51" s="2">
        <f>(F51+F52+F53+F54+F55)/5</f>
        <v>7005.4</v>
      </c>
      <c r="L51" s="2">
        <f>(G51+G52+G53+G54+G55)/5</f>
        <v>26055.8</v>
      </c>
    </row>
    <row r="52" spans="1:12" ht="15.75">
      <c r="A52" s="104" t="s">
        <v>95</v>
      </c>
      <c r="B52" s="111">
        <v>1988</v>
      </c>
      <c r="C52" s="110">
        <v>554</v>
      </c>
      <c r="D52" s="109">
        <v>6732</v>
      </c>
      <c r="E52" s="109">
        <v>18139</v>
      </c>
      <c r="F52" s="106">
        <f>SUM(C52:D52)</f>
        <v>7286</v>
      </c>
      <c r="G52" s="106">
        <f>SUM(C52:E52)</f>
        <v>25425</v>
      </c>
      <c r="H52" s="2">
        <f>(C52+C53+C54+C55+C56)/5</f>
        <v>521.4</v>
      </c>
      <c r="I52" s="2">
        <f>(D52+D53+D54+D55+D56)/5</f>
        <v>6159.2</v>
      </c>
      <c r="J52" s="2">
        <f>(E52+E53+E54+E55+E56)/5</f>
        <v>19260.2</v>
      </c>
      <c r="K52" s="2">
        <f>(F52+F53+F54+F55+F56)/5</f>
        <v>6680.6</v>
      </c>
      <c r="L52" s="2">
        <f>(G52+G53+G54+G55+G56)/5</f>
        <v>25940.799999999999</v>
      </c>
    </row>
    <row r="53" spans="1:12" ht="15.75">
      <c r="A53" s="104" t="s">
        <v>94</v>
      </c>
      <c r="B53" s="111">
        <v>1989</v>
      </c>
      <c r="C53" s="110">
        <v>553</v>
      </c>
      <c r="D53" s="109">
        <v>6998</v>
      </c>
      <c r="E53" s="109">
        <v>19981</v>
      </c>
      <c r="F53" s="106">
        <f>SUM(C53:D53)</f>
        <v>7551</v>
      </c>
      <c r="G53" s="106">
        <f>SUM(C53:E53)</f>
        <v>27532</v>
      </c>
      <c r="H53" s="2">
        <f>(C53+C54+C55+C56+C57)/5</f>
        <v>490.4</v>
      </c>
      <c r="I53" s="2">
        <f>(D53+D54+D55+D56+D57)/5</f>
        <v>5703.6</v>
      </c>
      <c r="J53" s="2">
        <f>(E53+E54+E55+E56+E57)/5</f>
        <v>19144.599999999999</v>
      </c>
      <c r="K53" s="2">
        <f>(F53+F54+F55+F56+F57)/5</f>
        <v>6194</v>
      </c>
      <c r="L53" s="2">
        <f>(G53+G54+G55+G56+G57)/5</f>
        <v>25338.6</v>
      </c>
    </row>
    <row r="54" spans="1:12" s="15" customFormat="1" ht="15.75">
      <c r="A54" s="116" t="s">
        <v>93</v>
      </c>
      <c r="B54" s="115">
        <v>1990</v>
      </c>
      <c r="C54" s="114">
        <v>546</v>
      </c>
      <c r="D54" s="113">
        <v>6252</v>
      </c>
      <c r="E54" s="113">
        <v>20430</v>
      </c>
      <c r="F54" s="112">
        <f>SUM(C54:D54)</f>
        <v>6798</v>
      </c>
      <c r="G54" s="106">
        <f>SUM(C54:E54)</f>
        <v>27228</v>
      </c>
      <c r="H54" s="2">
        <f>(C54+C55+C56+C57+C58)/5</f>
        <v>452.4</v>
      </c>
      <c r="I54" s="2">
        <f>(D54+D55+D56+D57+D58)/5</f>
        <v>5345.6</v>
      </c>
      <c r="J54" s="2">
        <f>(E54+E55+E56+E57+E58)/5</f>
        <v>18548.8</v>
      </c>
      <c r="K54" s="2">
        <f>(F54+F55+F56+F57+F58)/5</f>
        <v>5798</v>
      </c>
      <c r="L54" s="2">
        <f>(G54+G55+G56+G57+G58)/5</f>
        <v>24346.799999999999</v>
      </c>
    </row>
    <row r="55" spans="1:12" ht="15.75">
      <c r="A55" s="104" t="s">
        <v>92</v>
      </c>
      <c r="B55" s="111">
        <v>1991</v>
      </c>
      <c r="C55" s="110">
        <v>491</v>
      </c>
      <c r="D55" s="109">
        <v>5638</v>
      </c>
      <c r="E55" s="109">
        <v>19217</v>
      </c>
      <c r="F55" s="106">
        <f>SUM(C55:D55)</f>
        <v>6129</v>
      </c>
      <c r="G55" s="106">
        <f>SUM(C55:E55)</f>
        <v>25346</v>
      </c>
      <c r="H55" s="2">
        <f>(C55+C56+C57+C58+C59)/5</f>
        <v>425</v>
      </c>
      <c r="I55" s="2">
        <f>(D55+D56+D57+D58+D59)/5</f>
        <v>5081.2</v>
      </c>
      <c r="J55" s="2">
        <f>(E55+E56+E57+E58+E59)/5</f>
        <v>17833.8</v>
      </c>
      <c r="K55" s="2">
        <f>(F55+F56+F57+F58+F59)/5</f>
        <v>5506.2</v>
      </c>
      <c r="L55" s="2">
        <f>(G55+G56+G57+G58+G59)/5</f>
        <v>23340</v>
      </c>
    </row>
    <row r="56" spans="1:12" ht="15.75">
      <c r="A56" s="104" t="s">
        <v>91</v>
      </c>
      <c r="B56" s="111">
        <v>1992</v>
      </c>
      <c r="C56" s="110">
        <v>463</v>
      </c>
      <c r="D56" s="109">
        <v>5176</v>
      </c>
      <c r="E56" s="109">
        <v>18534</v>
      </c>
      <c r="F56" s="106">
        <f>SUM(C56:D56)</f>
        <v>5639</v>
      </c>
      <c r="G56" s="106">
        <f>SUM(C56:E56)</f>
        <v>24173</v>
      </c>
      <c r="H56" s="2">
        <f>(C56+C57+C58+C59+C60)/5</f>
        <v>398.2</v>
      </c>
      <c r="I56" s="2">
        <f>(D56+D57+D58+D59+D60)/5</f>
        <v>4761.8</v>
      </c>
      <c r="J56" s="2">
        <f>(E56+E57+E58+E59+E60)/5</f>
        <v>17454</v>
      </c>
      <c r="K56" s="2">
        <f>(F56+F57+F58+F59+F60)/5</f>
        <v>5160</v>
      </c>
      <c r="L56" s="2">
        <f>(G56+G57+G58+G59+G60)/5</f>
        <v>22614</v>
      </c>
    </row>
    <row r="57" spans="1:12" ht="15.75">
      <c r="A57" s="104" t="s">
        <v>90</v>
      </c>
      <c r="B57" s="111">
        <v>1993</v>
      </c>
      <c r="C57" s="110">
        <v>399</v>
      </c>
      <c r="D57" s="109">
        <v>4454</v>
      </c>
      <c r="E57" s="109">
        <v>17561</v>
      </c>
      <c r="F57" s="106">
        <f>SUM(C57:D57)</f>
        <v>4853</v>
      </c>
      <c r="G57" s="106">
        <f>SUM(C57:E57)</f>
        <v>22414</v>
      </c>
      <c r="H57" s="2">
        <f>(C57+C58+C59+C60+C61)/5</f>
        <v>381</v>
      </c>
      <c r="I57" s="2">
        <f>(D57+D58+D59+D60+D61)/5</f>
        <v>4536</v>
      </c>
      <c r="J57" s="2">
        <f>(E57+E58+E59+E60+E61)/5</f>
        <v>17388.2</v>
      </c>
      <c r="K57" s="2">
        <f>(F57+F58+F59+F60+F61)/5</f>
        <v>4917</v>
      </c>
      <c r="L57" s="2">
        <f>(G57+G58+G59+G60+G61)/5</f>
        <v>22305.200000000001</v>
      </c>
    </row>
    <row r="58" spans="1:12" ht="15.75">
      <c r="A58" s="104" t="s">
        <v>89</v>
      </c>
      <c r="B58" s="111">
        <v>1994</v>
      </c>
      <c r="C58" s="110">
        <v>363</v>
      </c>
      <c r="D58" s="109">
        <v>5208</v>
      </c>
      <c r="E58" s="109">
        <v>17002</v>
      </c>
      <c r="F58" s="106">
        <f>SUM(C58:D58)</f>
        <v>5571</v>
      </c>
      <c r="G58" s="106">
        <f>SUM(C58:E58)</f>
        <v>22573</v>
      </c>
      <c r="H58" s="2">
        <f>(C58+C59+C60+C61+C62)/5</f>
        <v>378.2</v>
      </c>
      <c r="I58" s="2">
        <f>(D58+D59+D60+D61+D62)/5</f>
        <v>4459.6000000000004</v>
      </c>
      <c r="J58" s="2">
        <f>(E58+E59+E60+E61+E62)/5</f>
        <v>17478</v>
      </c>
      <c r="K58" s="2">
        <f>(F58+F59+F60+F61+F62)/5</f>
        <v>4837.8</v>
      </c>
      <c r="L58" s="2">
        <f>(G58+G59+G60+G61+G62)/5</f>
        <v>22315.8</v>
      </c>
    </row>
    <row r="59" spans="1:12" ht="15.75">
      <c r="A59" s="104" t="s">
        <v>88</v>
      </c>
      <c r="B59" s="111">
        <v>1995</v>
      </c>
      <c r="C59" s="110">
        <v>409</v>
      </c>
      <c r="D59" s="109">
        <v>4930</v>
      </c>
      <c r="E59" s="109">
        <v>16855</v>
      </c>
      <c r="F59" s="106">
        <f>SUM(C59:D59)</f>
        <v>5339</v>
      </c>
      <c r="G59" s="106">
        <f>SUM(C59:E59)</f>
        <v>22194</v>
      </c>
      <c r="H59" s="2">
        <f>(C59+C60+C61+C62+C63)/5</f>
        <v>367.6</v>
      </c>
      <c r="I59" s="2">
        <f>(D59+D60+D61+D62+D63)/5</f>
        <v>4171</v>
      </c>
      <c r="J59" s="2">
        <f>(E59+E60+E61+E62+E63)/5</f>
        <v>17463</v>
      </c>
      <c r="K59" s="2">
        <f>(F59+F60+F61+F62+F63)/5</f>
        <v>4538.6000000000004</v>
      </c>
      <c r="L59" s="2">
        <f>(G59+G60+G61+G62+G63)/5</f>
        <v>22001.599999999999</v>
      </c>
    </row>
    <row r="60" spans="1:12" ht="15.75">
      <c r="A60" s="104" t="s">
        <v>87</v>
      </c>
      <c r="B60" s="111">
        <v>1996</v>
      </c>
      <c r="C60" s="110">
        <v>357</v>
      </c>
      <c r="D60" s="109">
        <v>4041</v>
      </c>
      <c r="E60" s="109">
        <v>17318</v>
      </c>
      <c r="F60" s="106">
        <f>SUM(C60:D60)</f>
        <v>4398</v>
      </c>
      <c r="G60" s="106">
        <f>SUM(C60:E60)</f>
        <v>21716</v>
      </c>
      <c r="H60" s="2">
        <f>(C60+C61+C62+C63+C64)/5</f>
        <v>351</v>
      </c>
      <c r="I60" s="2">
        <f>(D60+D61+D62+D63+D64)/5</f>
        <v>3898.6</v>
      </c>
      <c r="J60" s="2">
        <f>(E60+E61+E62+E63+E64)/5</f>
        <v>17416.8</v>
      </c>
      <c r="K60" s="2">
        <f>(F60+F61+F62+F63+F64)/5</f>
        <v>4249.6000000000004</v>
      </c>
      <c r="L60" s="2">
        <f>(G60+G61+G62+G63+G64)/5</f>
        <v>21666.400000000001</v>
      </c>
    </row>
    <row r="61" spans="1:12" ht="15.75">
      <c r="A61" s="104" t="s">
        <v>86</v>
      </c>
      <c r="B61" s="111">
        <v>1997</v>
      </c>
      <c r="C61" s="110">
        <v>377</v>
      </c>
      <c r="D61" s="109">
        <v>4047</v>
      </c>
      <c r="E61" s="109">
        <v>18205</v>
      </c>
      <c r="F61" s="106">
        <f>SUM(C61:D61)</f>
        <v>4424</v>
      </c>
      <c r="G61" s="106">
        <f>SUM(C61:E61)</f>
        <v>22629</v>
      </c>
      <c r="H61" s="2">
        <f>(C61+C62+C63+C64+C65)/5</f>
        <v>349.2</v>
      </c>
      <c r="I61" s="2">
        <f>(D61+D62+D63+D64+D65)/5</f>
        <v>3772.4</v>
      </c>
      <c r="J61" s="2">
        <f>(E61+E62+E63+E64+E65)/5</f>
        <v>17183.8</v>
      </c>
      <c r="K61" s="2">
        <f>(F61+F62+F63+F64+F65)/5</f>
        <v>4121.6000000000004</v>
      </c>
      <c r="L61" s="2">
        <f>(G61+G62+G63+G64+G65)/5</f>
        <v>21305.4</v>
      </c>
    </row>
    <row r="62" spans="1:12" ht="15.75">
      <c r="A62" s="105" t="s">
        <v>85</v>
      </c>
      <c r="B62" s="103">
        <v>1998</v>
      </c>
      <c r="C62" s="108">
        <v>385</v>
      </c>
      <c r="D62" s="107">
        <v>4072</v>
      </c>
      <c r="E62" s="107">
        <v>18010</v>
      </c>
      <c r="F62" s="106">
        <f>SUM(C62:D62)</f>
        <v>4457</v>
      </c>
      <c r="G62" s="106">
        <f>SUM(C62:E62)</f>
        <v>22467</v>
      </c>
      <c r="H62" s="2">
        <f>(C62+C63+C64+C65+C66)/5</f>
        <v>334.6</v>
      </c>
      <c r="I62" s="2">
        <f>(D62+D63+D64+D65+D66)/5</f>
        <v>3608.8</v>
      </c>
      <c r="J62" s="2">
        <f>(E62+E63+E64+E65+E66)/5</f>
        <v>16691.2</v>
      </c>
      <c r="K62" s="2">
        <f>(F62+F63+F64+F65+F66)/5</f>
        <v>3943.4</v>
      </c>
      <c r="L62" s="2">
        <f>(G62+G63+G64+G65+G66)/5</f>
        <v>20634.599999999999</v>
      </c>
    </row>
    <row r="63" spans="1:12" ht="15.75">
      <c r="A63" s="105" t="s">
        <v>84</v>
      </c>
      <c r="B63" s="103">
        <v>1999</v>
      </c>
      <c r="C63" s="102">
        <f>[1]Table2!I62</f>
        <v>310</v>
      </c>
      <c r="D63" s="101">
        <f>[1]Table2!J62</f>
        <v>3765</v>
      </c>
      <c r="E63" s="101">
        <f>[1]Table2!K62</f>
        <v>16927</v>
      </c>
      <c r="F63" s="106">
        <f>SUM(C63:D63)</f>
        <v>4075</v>
      </c>
      <c r="G63" s="106">
        <f>SUM(C63:E63)</f>
        <v>21002</v>
      </c>
      <c r="H63" s="2">
        <f>(C63+C64+C65+C66+C67)/5</f>
        <v>324.8</v>
      </c>
      <c r="I63" s="2">
        <f>(D63+D64+D65+D66+D67)/5</f>
        <v>3385.8</v>
      </c>
      <c r="J63" s="2">
        <f>(E63+E64+E65+E66+E67)/5</f>
        <v>16181.8</v>
      </c>
      <c r="K63" s="2">
        <f>(F63+F64+F65+F66+F67)/5</f>
        <v>3710.6</v>
      </c>
      <c r="L63" s="2">
        <f>(G63+G64+G65+G66+G67)/5</f>
        <v>19892.400000000001</v>
      </c>
    </row>
    <row r="64" spans="1:12" ht="15.75">
      <c r="A64" s="105" t="s">
        <v>83</v>
      </c>
      <c r="B64" s="103">
        <v>2000</v>
      </c>
      <c r="C64" s="102">
        <f>[1]Table2!I63</f>
        <v>326</v>
      </c>
      <c r="D64" s="101">
        <f>[1]Table2!J63</f>
        <v>3568</v>
      </c>
      <c r="E64" s="101">
        <f>[1]Table2!K63</f>
        <v>16624</v>
      </c>
      <c r="F64" s="101">
        <f>SUM(C64:D64)</f>
        <v>3894</v>
      </c>
      <c r="G64" s="106">
        <f>SUM(C64:E64)</f>
        <v>20518</v>
      </c>
      <c r="H64" s="2">
        <f>(C64+C65+C66+C67+C68)/5</f>
        <v>324.39999999999998</v>
      </c>
      <c r="I64" s="2">
        <f>(D64+D65+D66+D67+D68)/5</f>
        <v>3186</v>
      </c>
      <c r="J64" s="2">
        <f>(E64+E65+E66+E67+E68)/5</f>
        <v>15882</v>
      </c>
      <c r="K64" s="2">
        <f>(F64+F65+F66+F67+F68)/5</f>
        <v>3510.4</v>
      </c>
      <c r="L64" s="2">
        <f>(G64+G65+G66+G67+G68)/5</f>
        <v>19392.400000000001</v>
      </c>
    </row>
    <row r="65" spans="1:12" ht="15.75">
      <c r="A65" s="105" t="s">
        <v>82</v>
      </c>
      <c r="B65" s="103">
        <v>2001</v>
      </c>
      <c r="C65" s="102">
        <f>[1]Table2!I64</f>
        <v>348</v>
      </c>
      <c r="D65" s="101">
        <f>[1]Table2!J64</f>
        <v>3410</v>
      </c>
      <c r="E65" s="101">
        <f>[1]Table2!K64</f>
        <v>16153</v>
      </c>
      <c r="F65" s="101">
        <f>SUM(C65:D65)</f>
        <v>3758</v>
      </c>
      <c r="G65" s="101">
        <f>SUM(C65:E65)</f>
        <v>19911</v>
      </c>
      <c r="H65" s="2">
        <f>(C65+C66+C67+C68+C69)/5</f>
        <v>316.39999999999998</v>
      </c>
      <c r="I65" s="2">
        <f>(D65+D66+D67+D68+D69)/5</f>
        <v>3005.6</v>
      </c>
      <c r="J65" s="2">
        <f>(E65+E66+E67+E68+E69)/5</f>
        <v>15543.8</v>
      </c>
      <c r="K65" s="2">
        <f>(F65+F66+F67+F68+F69)/5</f>
        <v>3322</v>
      </c>
      <c r="L65" s="2">
        <f>(G65+G66+G67+G68+G69)/5</f>
        <v>18865.8</v>
      </c>
    </row>
    <row r="66" spans="1:12" ht="15.75">
      <c r="A66" s="105" t="s">
        <v>81</v>
      </c>
      <c r="B66" s="103">
        <v>2002</v>
      </c>
      <c r="C66" s="102">
        <f>[1]Table2!I65</f>
        <v>304</v>
      </c>
      <c r="D66" s="101">
        <f>[1]Table2!J65</f>
        <v>3229</v>
      </c>
      <c r="E66" s="101">
        <f>[1]Table2!K65</f>
        <v>15742</v>
      </c>
      <c r="F66" s="101">
        <f>SUM(C66:D66)</f>
        <v>3533</v>
      </c>
      <c r="G66" s="101">
        <f>SUM(C66:E66)</f>
        <v>19275</v>
      </c>
      <c r="H66" s="2">
        <f>(C66+C67+C68+C69+C70)/5</f>
        <v>309.60000000000002</v>
      </c>
      <c r="I66" s="2">
        <f>(D66+D67+D68+D69+D70)/5</f>
        <v>2850.6</v>
      </c>
      <c r="J66" s="2">
        <f>(E66+E67+E68+E69+E70)/5</f>
        <v>15177.2</v>
      </c>
      <c r="K66" s="2">
        <f>(F66+F67+F68+F69+F70)/5</f>
        <v>3160.2</v>
      </c>
      <c r="L66" s="2">
        <f>(G66+G67+G68+G69+G70)/5</f>
        <v>18337.400000000001</v>
      </c>
    </row>
    <row r="67" spans="1:12" ht="15.75">
      <c r="A67" s="105" t="s">
        <v>80</v>
      </c>
      <c r="B67" s="103">
        <v>2003</v>
      </c>
      <c r="C67" s="102">
        <f>[1]Table2!I66</f>
        <v>336</v>
      </c>
      <c r="D67" s="101">
        <f>[1]Table2!J66</f>
        <v>2957</v>
      </c>
      <c r="E67" s="101">
        <f>[1]Table2!K66</f>
        <v>15463</v>
      </c>
      <c r="F67" s="101">
        <f>SUM(C67:D67)</f>
        <v>3293</v>
      </c>
      <c r="G67" s="101">
        <f>SUM(C67:E67)</f>
        <v>18756</v>
      </c>
      <c r="H67" s="2">
        <f>(C67+C68+C69+C70+C71)/5</f>
        <v>305</v>
      </c>
      <c r="I67" s="2">
        <f>(D67+D68+D69+D70+D71)/5</f>
        <v>2681.8</v>
      </c>
      <c r="J67" s="2">
        <f>(E67+E68+E69+E70+E71)/5</f>
        <v>14743.4</v>
      </c>
      <c r="K67" s="2">
        <f>(F67+F68+F69+F70+F71)/5</f>
        <v>2986.8</v>
      </c>
      <c r="L67" s="2">
        <f>(G67+G68+G69+G70+G71)/5</f>
        <v>17730.2</v>
      </c>
    </row>
    <row r="68" spans="1:12" ht="15.75">
      <c r="A68" s="105" t="s">
        <v>79</v>
      </c>
      <c r="B68" s="103">
        <v>2004</v>
      </c>
      <c r="C68" s="102">
        <f>[1]Table2!I67</f>
        <v>308</v>
      </c>
      <c r="D68" s="101">
        <f>[1]Table2!J67</f>
        <v>2766</v>
      </c>
      <c r="E68" s="101">
        <f>[1]Table2!K67</f>
        <v>15428</v>
      </c>
      <c r="F68" s="101">
        <f>SUM(C68:D68)</f>
        <v>3074</v>
      </c>
      <c r="G68" s="101">
        <f>SUM(C68:E68)</f>
        <v>18502</v>
      </c>
      <c r="H68" s="2">
        <f>(C68+C69+C70+C71+C72)/5</f>
        <v>291.8</v>
      </c>
      <c r="I68" s="2">
        <f>(D68+D69+D70+D71+D72)/5</f>
        <v>2605.4</v>
      </c>
      <c r="J68" s="2">
        <f>(E68+E69+E70+E71+E72)/5</f>
        <v>14200.2</v>
      </c>
      <c r="K68" s="2">
        <f>(F68+F69+F70+F71+F72)/5</f>
        <v>2897.2</v>
      </c>
      <c r="L68" s="2">
        <f>(G68+G69+G70+G71+G72)/5</f>
        <v>17097.400000000001</v>
      </c>
    </row>
    <row r="69" spans="1:12" ht="15.75">
      <c r="A69" s="105" t="s">
        <v>78</v>
      </c>
      <c r="B69" s="103">
        <v>2005</v>
      </c>
      <c r="C69" s="102">
        <f>[1]Table2!I68</f>
        <v>286</v>
      </c>
      <c r="D69" s="101">
        <f>[1]Table2!J68</f>
        <v>2666</v>
      </c>
      <c r="E69" s="101">
        <f>[1]Table2!K68</f>
        <v>14933</v>
      </c>
      <c r="F69" s="101">
        <f>SUM(C69:D69)</f>
        <v>2952</v>
      </c>
      <c r="G69" s="101">
        <f>SUM(C69:E69)</f>
        <v>17885</v>
      </c>
      <c r="H69" s="2">
        <f>(C69+C70+C71+C72+C73)/5</f>
        <v>273.39999999999998</v>
      </c>
      <c r="I69" s="2">
        <f>(D69+D70+D71+D72+D73)/5</f>
        <v>2509.6</v>
      </c>
      <c r="J69" s="2">
        <f>(E69+E70+E71+E72+E73)/5</f>
        <v>13622.6</v>
      </c>
      <c r="K69" s="2">
        <f>(F69+F70+F71+F72+F73)/5</f>
        <v>2783</v>
      </c>
      <c r="L69" s="2">
        <f>(G69+G70+G71+G72+G73)/5</f>
        <v>16405.599999999999</v>
      </c>
    </row>
    <row r="70" spans="1:12" ht="15.75">
      <c r="A70" s="105" t="s">
        <v>77</v>
      </c>
      <c r="B70" s="103">
        <v>2006</v>
      </c>
      <c r="C70" s="102">
        <f>[1]Table2!I69</f>
        <v>314</v>
      </c>
      <c r="D70" s="101">
        <f>[1]Table2!J69</f>
        <v>2635</v>
      </c>
      <c r="E70" s="101">
        <f>[1]Table2!K69</f>
        <v>14320</v>
      </c>
      <c r="F70" s="101">
        <f>SUM(C70:D70)</f>
        <v>2949</v>
      </c>
      <c r="G70" s="101">
        <f>SUM(C70:E70)</f>
        <v>17269</v>
      </c>
      <c r="H70" s="2">
        <f>(C70+C71+C72+C73+C74)/5</f>
        <v>257.8</v>
      </c>
      <c r="I70" s="2">
        <f>(D70+D71+D72+D73+D74)/5</f>
        <v>2370.1999999999998</v>
      </c>
      <c r="J70" s="2">
        <f>(E70+E71+E72+E73+E74)/5</f>
        <v>12868.2</v>
      </c>
      <c r="K70" s="2">
        <f>(F70+F71+F72+F73+F74)/5</f>
        <v>2628</v>
      </c>
      <c r="L70" s="2">
        <f>(G70+G71+G72+G73+G74)/5</f>
        <v>15496.2</v>
      </c>
    </row>
    <row r="71" spans="1:12" ht="15.75">
      <c r="A71" s="105" t="s">
        <v>76</v>
      </c>
      <c r="B71" s="103">
        <v>2007</v>
      </c>
      <c r="C71" s="102">
        <f>[1]Table2!I70</f>
        <v>281</v>
      </c>
      <c r="D71" s="101">
        <f>[1]Table2!J70</f>
        <v>2385</v>
      </c>
      <c r="E71" s="101">
        <f>[1]Table2!K70</f>
        <v>13573</v>
      </c>
      <c r="F71" s="101">
        <f>SUM(C71:D71)</f>
        <v>2666</v>
      </c>
      <c r="G71" s="101">
        <f>SUM(C71:E71)</f>
        <v>16239</v>
      </c>
      <c r="H71" s="2">
        <f>(C71+C72+C73+C74+C75)/5</f>
        <v>232</v>
      </c>
      <c r="I71" s="2">
        <f>(D71+D72+D73+D74+D75)/5</f>
        <v>2219.1999999999998</v>
      </c>
      <c r="J71" s="2">
        <f>(E71+E72+E73+E74+E75)/5</f>
        <v>12148.8</v>
      </c>
      <c r="K71" s="2">
        <f>(F71+F72+F73+F74+F75)/5</f>
        <v>2451.1999999999998</v>
      </c>
      <c r="L71" s="2">
        <f>(G71+G72+G73+G74+G75)/5</f>
        <v>14600</v>
      </c>
    </row>
    <row r="72" spans="1:12" ht="15.75">
      <c r="A72" s="105" t="s">
        <v>75</v>
      </c>
      <c r="B72" s="103">
        <v>2008</v>
      </c>
      <c r="C72" s="102">
        <f>[1]Table2!I71</f>
        <v>270</v>
      </c>
      <c r="D72" s="101">
        <f>[1]Table2!J71</f>
        <v>2575</v>
      </c>
      <c r="E72" s="101">
        <f>[1]Table2!K71</f>
        <v>12747</v>
      </c>
      <c r="F72" s="101">
        <f>SUM(C72:D72)</f>
        <v>2845</v>
      </c>
      <c r="G72" s="101">
        <f>SUM(C72:E72)</f>
        <v>15592</v>
      </c>
      <c r="H72" s="2">
        <f>(C72+C73+C74+C75+C76)/5</f>
        <v>211.4</v>
      </c>
      <c r="I72" s="2">
        <f>(D72+D73+D74+D75+D76)/5</f>
        <v>2138.1999999999998</v>
      </c>
      <c r="J72" s="2">
        <f>(E72+E73+E74+E75+E76)/5</f>
        <v>11546.8</v>
      </c>
      <c r="K72" s="2">
        <f>(F72+F73+F74+F75+F76)/5</f>
        <v>2349.6</v>
      </c>
      <c r="L72" s="2">
        <f>(G72+G73+G74+G75+G76)/5</f>
        <v>13896.4</v>
      </c>
    </row>
    <row r="73" spans="1:12" ht="15.75">
      <c r="A73" s="105" t="s">
        <v>74</v>
      </c>
      <c r="B73" s="103">
        <v>2009</v>
      </c>
      <c r="C73" s="102">
        <f>[1]Table2!I72</f>
        <v>216</v>
      </c>
      <c r="D73" s="101">
        <f>[1]Table2!J72</f>
        <v>2287</v>
      </c>
      <c r="E73" s="101">
        <f>[1]Table2!K72</f>
        <v>12540</v>
      </c>
      <c r="F73" s="101">
        <f>SUM(C73:D73)</f>
        <v>2503</v>
      </c>
      <c r="G73" s="101">
        <f>SUM(C73:E73)</f>
        <v>15043</v>
      </c>
      <c r="H73" s="2">
        <f>(C73+C74+C75+C76+C77)/5</f>
        <v>191.8</v>
      </c>
      <c r="I73" s="2">
        <f>(D73+D74+D75+D76+D77)/5</f>
        <v>1957.6</v>
      </c>
      <c r="J73" s="2">
        <f>(E73+E74+E75+E76+E77)/5</f>
        <v>10928.2</v>
      </c>
      <c r="K73" s="2">
        <f>(F73+F74+F75+F76+F77)/5</f>
        <v>2149.4</v>
      </c>
      <c r="L73" s="2">
        <f>(G73+G74+G75+G76+G77)/5</f>
        <v>13077.6</v>
      </c>
    </row>
    <row r="74" spans="1:12" ht="15.75">
      <c r="A74" s="104"/>
      <c r="B74" s="103">
        <v>2010</v>
      </c>
      <c r="C74" s="102">
        <f>[1]Table2!I73</f>
        <v>208</v>
      </c>
      <c r="D74" s="101">
        <f>[1]Table2!J73</f>
        <v>1969</v>
      </c>
      <c r="E74" s="101">
        <f>[1]Table2!K73</f>
        <v>11161</v>
      </c>
      <c r="F74" s="101">
        <f>SUM(C74:D74)</f>
        <v>2177</v>
      </c>
      <c r="G74" s="101">
        <f>SUM(C74:E74)</f>
        <v>13338</v>
      </c>
    </row>
    <row r="75" spans="1:12" ht="15.75">
      <c r="A75" s="104"/>
      <c r="B75" s="103">
        <v>2011</v>
      </c>
      <c r="C75" s="102">
        <f>[1]Table2!I74</f>
        <v>185</v>
      </c>
      <c r="D75" s="101">
        <f>[1]Table2!J74</f>
        <v>1880</v>
      </c>
      <c r="E75" s="101">
        <f>[1]Table2!K74</f>
        <v>10723</v>
      </c>
      <c r="F75" s="101">
        <f>SUM(C75:D75)</f>
        <v>2065</v>
      </c>
      <c r="G75" s="101">
        <f>SUM(C75:E75)</f>
        <v>12788</v>
      </c>
    </row>
    <row r="76" spans="1:12" ht="15.75">
      <c r="A76" s="100"/>
      <c r="B76" s="103">
        <v>2012</v>
      </c>
      <c r="C76" s="102">
        <f>[1]Table2!I75</f>
        <v>178</v>
      </c>
      <c r="D76" s="101">
        <f>[1]Table2!J75</f>
        <v>1980</v>
      </c>
      <c r="E76" s="101">
        <f>[1]Table2!K75</f>
        <v>10563</v>
      </c>
      <c r="F76" s="101">
        <f>SUM(C76:D76)</f>
        <v>2158</v>
      </c>
      <c r="G76" s="101">
        <f>SUM(C76:E76)</f>
        <v>12721</v>
      </c>
    </row>
    <row r="77" spans="1:12" ht="15.75">
      <c r="A77" s="100"/>
      <c r="B77" s="103">
        <v>2013</v>
      </c>
      <c r="C77" s="102">
        <f>[1]Table2!I76</f>
        <v>172</v>
      </c>
      <c r="D77" s="101">
        <f>[1]Table2!J76</f>
        <v>1672</v>
      </c>
      <c r="E77" s="101">
        <f>[1]Table2!K76</f>
        <v>9654</v>
      </c>
      <c r="F77" s="101">
        <f>SUM(C77:D77)</f>
        <v>1844</v>
      </c>
      <c r="G77" s="101">
        <f>SUM(C77:E77)</f>
        <v>11498</v>
      </c>
    </row>
    <row r="78" spans="1:12">
      <c r="A78" s="100"/>
    </row>
    <row r="79" spans="1:12">
      <c r="A79" s="100"/>
    </row>
  </sheetData>
  <pageMargins left="0.75" right="0.75" top="1" bottom="1" header="0.5" footer="0.5"/>
  <pageSetup paperSize="9" scale="63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K66"/>
  <sheetViews>
    <sheetView zoomScale="85" zoomScaleNormal="100" workbookViewId="0">
      <selection activeCell="B41" sqref="B41"/>
    </sheetView>
  </sheetViews>
  <sheetFormatPr defaultRowHeight="12.75"/>
  <cols>
    <col min="1" max="4" width="9.140625" style="16"/>
    <col min="5" max="5" width="13" style="16" customWidth="1"/>
    <col min="6" max="11" width="9.140625" style="16"/>
    <col min="12" max="12" width="5.7109375" style="16" customWidth="1"/>
    <col min="13" max="16384" width="9.140625" style="16"/>
  </cols>
  <sheetData>
    <row r="1" spans="1:6" ht="18.75">
      <c r="A1" s="1"/>
      <c r="B1" s="142" t="s">
        <v>139</v>
      </c>
      <c r="C1" s="1"/>
      <c r="D1" s="1"/>
      <c r="E1" s="1"/>
      <c r="F1" s="1"/>
    </row>
    <row r="2" spans="1:6">
      <c r="A2" s="1"/>
      <c r="B2" s="1" t="s">
        <v>33</v>
      </c>
      <c r="C2" s="1" t="s">
        <v>29</v>
      </c>
      <c r="D2" s="1" t="s">
        <v>32</v>
      </c>
      <c r="E2" s="1" t="s">
        <v>142</v>
      </c>
      <c r="F2" s="1" t="s">
        <v>141</v>
      </c>
    </row>
    <row r="3" spans="1:6" ht="15.75">
      <c r="A3" s="104" t="s">
        <v>136</v>
      </c>
      <c r="B3" s="88">
        <f>Fig7data!H11</f>
        <v>539.20000000000005</v>
      </c>
      <c r="C3" s="88"/>
      <c r="D3" s="88"/>
      <c r="E3" s="88"/>
      <c r="F3" s="88">
        <f>Fig7data!L11</f>
        <v>15149.4</v>
      </c>
    </row>
    <row r="4" spans="1:6" ht="15.75">
      <c r="A4" s="104" t="s">
        <v>135</v>
      </c>
      <c r="B4" s="88">
        <f>Fig7data!H12</f>
        <v>525.4</v>
      </c>
      <c r="C4" s="88"/>
      <c r="D4" s="88"/>
      <c r="E4" s="88"/>
      <c r="F4" s="88">
        <f>Fig7data!L12</f>
        <v>15527.8</v>
      </c>
    </row>
    <row r="5" spans="1:6" ht="15.75">
      <c r="A5" s="104" t="s">
        <v>134</v>
      </c>
      <c r="B5" s="88">
        <f>Fig7data!H13</f>
        <v>534.4</v>
      </c>
      <c r="C5" s="88"/>
      <c r="D5" s="88"/>
      <c r="E5" s="88"/>
      <c r="F5" s="88">
        <f>Fig7data!L13</f>
        <v>16469.400000000001</v>
      </c>
    </row>
    <row r="6" spans="1:6" ht="15.75">
      <c r="A6" s="116" t="s">
        <v>133</v>
      </c>
      <c r="B6" s="88">
        <f>Fig7data!H14</f>
        <v>536.4</v>
      </c>
      <c r="C6" s="88">
        <f>Fig7data!I14</f>
        <v>4713.3999999999996</v>
      </c>
      <c r="D6" s="88">
        <f>Fig7data!J14</f>
        <v>12058.6</v>
      </c>
      <c r="E6" s="88">
        <f>Fig7data!K14</f>
        <v>5249.8</v>
      </c>
      <c r="F6" s="88">
        <f>Fig7data!L14</f>
        <v>17308.400000000001</v>
      </c>
    </row>
    <row r="7" spans="1:6" ht="15.75">
      <c r="A7" s="116" t="s">
        <v>132</v>
      </c>
      <c r="B7" s="88">
        <f>Fig7data!H15</f>
        <v>552.6</v>
      </c>
      <c r="C7" s="88">
        <f>Fig7data!I15</f>
        <v>4822</v>
      </c>
      <c r="D7" s="88">
        <f>Fig7data!J15</f>
        <v>12942.4</v>
      </c>
      <c r="E7" s="88">
        <f>Fig7data!K15</f>
        <v>5374.6</v>
      </c>
      <c r="F7" s="88">
        <f>Fig7data!L15</f>
        <v>18317</v>
      </c>
    </row>
    <row r="8" spans="1:6" ht="15.75">
      <c r="A8" s="116" t="s">
        <v>131</v>
      </c>
      <c r="B8" s="88">
        <f>Fig7data!H16</f>
        <v>551.79999999999995</v>
      </c>
      <c r="C8" s="88">
        <f>Fig7data!I16</f>
        <v>4922.8</v>
      </c>
      <c r="D8" s="88">
        <f>Fig7data!J16</f>
        <v>13755.2</v>
      </c>
      <c r="E8" s="88">
        <f>Fig7data!K16</f>
        <v>5474.6</v>
      </c>
      <c r="F8" s="88">
        <f>Fig7data!L16</f>
        <v>19229.8</v>
      </c>
    </row>
    <row r="9" spans="1:6" ht="15.75">
      <c r="A9" s="116" t="s">
        <v>130</v>
      </c>
      <c r="B9" s="88">
        <f>Fig7data!H17</f>
        <v>564.79999999999995</v>
      </c>
      <c r="C9" s="88">
        <f>Fig7data!I17</f>
        <v>5039.2</v>
      </c>
      <c r="D9" s="88">
        <f>Fig7data!J17</f>
        <v>14599.8</v>
      </c>
      <c r="E9" s="88">
        <f>Fig7data!K17</f>
        <v>5604</v>
      </c>
      <c r="F9" s="88">
        <f>Fig7data!L17</f>
        <v>20203.8</v>
      </c>
    </row>
    <row r="10" spans="1:6" ht="15.75">
      <c r="A10" s="116" t="s">
        <v>129</v>
      </c>
      <c r="B10" s="88">
        <f>Fig7data!H18</f>
        <v>570</v>
      </c>
      <c r="C10" s="88">
        <f>Fig7data!I18</f>
        <v>5065.6000000000004</v>
      </c>
      <c r="D10" s="88">
        <f>Fig7data!J18</f>
        <v>15465.6</v>
      </c>
      <c r="E10" s="88">
        <f>Fig7data!K18</f>
        <v>5635.6</v>
      </c>
      <c r="F10" s="88">
        <f>Fig7data!L18</f>
        <v>21101.200000000001</v>
      </c>
    </row>
    <row r="11" spans="1:6" ht="15.75">
      <c r="A11" s="104" t="s">
        <v>128</v>
      </c>
      <c r="B11" s="88">
        <f>Fig7data!H19</f>
        <v>581.79999999999995</v>
      </c>
      <c r="C11" s="88">
        <f>Fig7data!I19</f>
        <v>5357.8</v>
      </c>
      <c r="D11" s="88">
        <f>Fig7data!J19</f>
        <v>16383.6</v>
      </c>
      <c r="E11" s="88">
        <f>Fig7data!K19</f>
        <v>5939.6</v>
      </c>
      <c r="F11" s="88">
        <f>Fig7data!L19</f>
        <v>22323.200000000001</v>
      </c>
    </row>
    <row r="12" spans="1:6" ht="15.75">
      <c r="A12" s="104" t="s">
        <v>127</v>
      </c>
      <c r="B12" s="88">
        <f>Fig7data!H20</f>
        <v>589.4</v>
      </c>
      <c r="C12" s="88">
        <f>Fig7data!I20</f>
        <v>5665</v>
      </c>
      <c r="D12" s="88">
        <f>Fig7data!J20</f>
        <v>17152</v>
      </c>
      <c r="E12" s="88">
        <f>Fig7data!K20</f>
        <v>6254.4</v>
      </c>
      <c r="F12" s="88">
        <f>Fig7data!L20</f>
        <v>23406.400000000001</v>
      </c>
    </row>
    <row r="13" spans="1:6" ht="15.75">
      <c r="A13" s="104" t="s">
        <v>126</v>
      </c>
      <c r="B13" s="88">
        <f>Fig7data!H21</f>
        <v>615.6</v>
      </c>
      <c r="C13" s="88">
        <f>Fig7data!I21</f>
        <v>6100.8</v>
      </c>
      <c r="D13" s="88">
        <f>Fig7data!J21</f>
        <v>17870.599999999999</v>
      </c>
      <c r="E13" s="88">
        <f>Fig7data!K21</f>
        <v>6716.4</v>
      </c>
      <c r="F13" s="88">
        <f>Fig7data!L21</f>
        <v>24587</v>
      </c>
    </row>
    <row r="14" spans="1:6" ht="15.75">
      <c r="A14" s="104" t="s">
        <v>125</v>
      </c>
      <c r="B14" s="88">
        <f>Fig7data!H22</f>
        <v>638.4</v>
      </c>
      <c r="C14" s="88">
        <f>Fig7data!I22</f>
        <v>6510</v>
      </c>
      <c r="D14" s="88">
        <f>Fig7data!J22</f>
        <v>18495.8</v>
      </c>
      <c r="E14" s="88">
        <f>Fig7data!K22</f>
        <v>7148.4</v>
      </c>
      <c r="F14" s="88">
        <f>Fig7data!L22</f>
        <v>25644.2</v>
      </c>
    </row>
    <row r="15" spans="1:6" ht="15.75">
      <c r="A15" s="104" t="s">
        <v>124</v>
      </c>
      <c r="B15" s="88">
        <f>Fig7data!H23</f>
        <v>659.8</v>
      </c>
      <c r="C15" s="88">
        <f>Fig7data!I23</f>
        <v>6895</v>
      </c>
      <c r="D15" s="88">
        <f>Fig7data!J23</f>
        <v>19069</v>
      </c>
      <c r="E15" s="88">
        <f>Fig7data!K23</f>
        <v>7554.8</v>
      </c>
      <c r="F15" s="88">
        <f>Fig7data!L23</f>
        <v>26623.8</v>
      </c>
    </row>
    <row r="16" spans="1:6" ht="15.75">
      <c r="A16" s="116" t="s">
        <v>123</v>
      </c>
      <c r="B16" s="88">
        <f>Fig7data!H24</f>
        <v>689.8</v>
      </c>
      <c r="C16" s="88">
        <f>Fig7data!I24</f>
        <v>7255</v>
      </c>
      <c r="D16" s="88">
        <f>Fig7data!J24</f>
        <v>19782.2</v>
      </c>
      <c r="E16" s="88">
        <f>Fig7data!K24</f>
        <v>7944.8</v>
      </c>
      <c r="F16" s="88">
        <f>Fig7data!L24</f>
        <v>27727</v>
      </c>
    </row>
    <row r="17" spans="1:6" ht="15.75">
      <c r="A17" s="116" t="s">
        <v>122</v>
      </c>
      <c r="B17" s="88">
        <f>Fig7data!H25</f>
        <v>708.8</v>
      </c>
      <c r="C17" s="88">
        <f>Fig7data!I25</f>
        <v>7677.4</v>
      </c>
      <c r="D17" s="88">
        <f>Fig7data!J25</f>
        <v>20443.2</v>
      </c>
      <c r="E17" s="88">
        <f>Fig7data!K25</f>
        <v>8386.2000000000007</v>
      </c>
      <c r="F17" s="88">
        <f>Fig7data!L25</f>
        <v>28829.4</v>
      </c>
    </row>
    <row r="18" spans="1:6" ht="15.75">
      <c r="A18" s="116" t="s">
        <v>121</v>
      </c>
      <c r="B18" s="88">
        <f>Fig7data!H26</f>
        <v>732.6</v>
      </c>
      <c r="C18" s="88">
        <f>Fig7data!I26</f>
        <v>8082.4</v>
      </c>
      <c r="D18" s="88">
        <f>Fig7data!J26</f>
        <v>20998</v>
      </c>
      <c r="E18" s="88">
        <f>Fig7data!K26</f>
        <v>8815</v>
      </c>
      <c r="F18" s="88">
        <f>Fig7data!L26</f>
        <v>29813</v>
      </c>
    </row>
    <row r="19" spans="1:6" ht="15.75">
      <c r="A19" s="116" t="s">
        <v>120</v>
      </c>
      <c r="B19" s="88">
        <f>Fig7data!H27</f>
        <v>755.4</v>
      </c>
      <c r="C19" s="88">
        <f>Fig7data!I27</f>
        <v>8523.6</v>
      </c>
      <c r="D19" s="88">
        <f>Fig7data!J27</f>
        <v>21545.4</v>
      </c>
      <c r="E19" s="88">
        <f>Fig7data!K27</f>
        <v>9279</v>
      </c>
      <c r="F19" s="88">
        <f>Fig7data!L27</f>
        <v>30824.400000000001</v>
      </c>
    </row>
    <row r="20" spans="1:6" ht="15.75">
      <c r="A20" s="116" t="s">
        <v>119</v>
      </c>
      <c r="B20" s="88">
        <f>Fig7data!H28</f>
        <v>766.8</v>
      </c>
      <c r="C20" s="88">
        <f>Fig7data!I28</f>
        <v>8976.7999999999993</v>
      </c>
      <c r="D20" s="88">
        <f>Fig7data!J28</f>
        <v>21665</v>
      </c>
      <c r="E20" s="88">
        <f>Fig7data!K28</f>
        <v>9743.6</v>
      </c>
      <c r="F20" s="88">
        <f>Fig7data!L28</f>
        <v>31408.6</v>
      </c>
    </row>
    <row r="21" spans="1:6" ht="15.75">
      <c r="A21" s="104" t="s">
        <v>118</v>
      </c>
      <c r="B21" s="88">
        <f>Fig7data!H29</f>
        <v>794.4</v>
      </c>
      <c r="C21" s="88">
        <f>Fig7data!I29</f>
        <v>9315.7999999999993</v>
      </c>
      <c r="D21" s="88">
        <f>Fig7data!J29</f>
        <v>21404.2</v>
      </c>
      <c r="E21" s="88">
        <f>Fig7data!K29</f>
        <v>10110.200000000001</v>
      </c>
      <c r="F21" s="88">
        <f>Fig7data!L29</f>
        <v>31514.400000000001</v>
      </c>
    </row>
    <row r="22" spans="1:6" ht="15.75">
      <c r="A22" s="104" t="s">
        <v>117</v>
      </c>
      <c r="B22" s="88">
        <f>Fig7data!H30</f>
        <v>808.8</v>
      </c>
      <c r="C22" s="88">
        <f>Fig7data!I30</f>
        <v>9572.4</v>
      </c>
      <c r="D22" s="88">
        <f>Fig7data!J30</f>
        <v>21015.8</v>
      </c>
      <c r="E22" s="88">
        <f>Fig7data!K30</f>
        <v>10381.200000000001</v>
      </c>
      <c r="F22" s="88">
        <f>Fig7data!L30</f>
        <v>31397</v>
      </c>
    </row>
    <row r="23" spans="1:6" ht="15.75">
      <c r="A23" s="104" t="s">
        <v>116</v>
      </c>
      <c r="B23" s="88">
        <f>Fig7data!H31</f>
        <v>824</v>
      </c>
      <c r="C23" s="88">
        <f>Fig7data!I31</f>
        <v>9711.2000000000007</v>
      </c>
      <c r="D23" s="88">
        <f>Fig7data!J31</f>
        <v>20644.599999999999</v>
      </c>
      <c r="E23" s="88">
        <f>Fig7data!K31</f>
        <v>10535.2</v>
      </c>
      <c r="F23" s="88">
        <f>Fig7data!L31</f>
        <v>31179.8</v>
      </c>
    </row>
    <row r="24" spans="1:6" ht="15.75">
      <c r="A24" s="104" t="s">
        <v>115</v>
      </c>
      <c r="B24" s="88">
        <f>Fig7data!H32</f>
        <v>839.4</v>
      </c>
      <c r="C24" s="88">
        <f>Fig7data!I32</f>
        <v>9859.6</v>
      </c>
      <c r="D24" s="88">
        <f>Fig7data!J32</f>
        <v>20481.2</v>
      </c>
      <c r="E24" s="88">
        <f>Fig7data!K32</f>
        <v>10699</v>
      </c>
      <c r="F24" s="88">
        <f>Fig7data!L32</f>
        <v>31180.2</v>
      </c>
    </row>
    <row r="25" spans="1:6" ht="15.75">
      <c r="A25" s="104" t="s">
        <v>114</v>
      </c>
      <c r="B25" s="88">
        <f>Fig7data!H33</f>
        <v>856.6</v>
      </c>
      <c r="C25" s="88">
        <f>Fig7data!I33</f>
        <v>9979.7999999999993</v>
      </c>
      <c r="D25" s="88">
        <f>Fig7data!J33</f>
        <v>20494.8</v>
      </c>
      <c r="E25" s="88">
        <f>Fig7data!K33</f>
        <v>10836.4</v>
      </c>
      <c r="F25" s="88">
        <f>Fig7data!L33</f>
        <v>31331.200000000001</v>
      </c>
    </row>
    <row r="26" spans="1:6" ht="15.75">
      <c r="A26" s="104" t="s">
        <v>113</v>
      </c>
      <c r="B26" s="88">
        <f>Fig7data!H34</f>
        <v>843.2</v>
      </c>
      <c r="C26" s="88">
        <f>Fig7data!I34</f>
        <v>9918</v>
      </c>
      <c r="D26" s="88">
        <f>Fig7data!J34</f>
        <v>20115.400000000001</v>
      </c>
      <c r="E26" s="88">
        <f>Fig7data!K34</f>
        <v>10761.2</v>
      </c>
      <c r="F26" s="88">
        <f>Fig7data!L34</f>
        <v>30876.6</v>
      </c>
    </row>
    <row r="27" spans="1:6" ht="15.75">
      <c r="A27" s="104" t="s">
        <v>112</v>
      </c>
      <c r="B27" s="88">
        <f>Fig7data!H35</f>
        <v>834</v>
      </c>
      <c r="C27" s="88">
        <f>Fig7data!I35</f>
        <v>9668.4</v>
      </c>
      <c r="D27" s="88">
        <f>Fig7data!J35</f>
        <v>19850.400000000001</v>
      </c>
      <c r="E27" s="88">
        <f>Fig7data!K35</f>
        <v>10502.4</v>
      </c>
      <c r="F27" s="88">
        <f>Fig7data!L35</f>
        <v>30352.799999999999</v>
      </c>
    </row>
    <row r="28" spans="1:6" ht="15.75">
      <c r="A28" s="104" t="s">
        <v>111</v>
      </c>
      <c r="B28" s="88">
        <f>Fig7data!H36</f>
        <v>817.4</v>
      </c>
      <c r="C28" s="88">
        <f>Fig7data!I36</f>
        <v>9423</v>
      </c>
      <c r="D28" s="88">
        <f>Fig7data!J36</f>
        <v>19860.2</v>
      </c>
      <c r="E28" s="88">
        <f>Fig7data!K36</f>
        <v>10240.4</v>
      </c>
      <c r="F28" s="88">
        <f>Fig7data!L36</f>
        <v>30100.6</v>
      </c>
    </row>
    <row r="29" spans="1:6" ht="15.75">
      <c r="A29" s="104" t="s">
        <v>110</v>
      </c>
      <c r="B29" s="88">
        <f>Fig7data!H37</f>
        <v>808.6</v>
      </c>
      <c r="C29" s="88">
        <f>Fig7data!I37</f>
        <v>9193</v>
      </c>
      <c r="D29" s="88">
        <f>Fig7data!J37</f>
        <v>19703.2</v>
      </c>
      <c r="E29" s="88">
        <f>Fig7data!K37</f>
        <v>10001.6</v>
      </c>
      <c r="F29" s="88">
        <f>Fig7data!L37</f>
        <v>29704.799999999999</v>
      </c>
    </row>
    <row r="30" spans="1:6" ht="15.75">
      <c r="A30" s="104" t="s">
        <v>109</v>
      </c>
      <c r="B30" s="88">
        <f>Fig7data!H38</f>
        <v>801.6</v>
      </c>
      <c r="C30" s="88">
        <f>Fig7data!I38</f>
        <v>9044</v>
      </c>
      <c r="D30" s="88">
        <f>Fig7data!J38</f>
        <v>19679.599999999999</v>
      </c>
      <c r="E30" s="88">
        <f>Fig7data!K38</f>
        <v>9845.6</v>
      </c>
      <c r="F30" s="88">
        <f>Fig7data!L38</f>
        <v>29525.200000000001</v>
      </c>
    </row>
    <row r="31" spans="1:6" ht="15.75">
      <c r="A31" s="104" t="s">
        <v>108</v>
      </c>
      <c r="B31" s="88">
        <f>Fig7data!H39</f>
        <v>798.6</v>
      </c>
      <c r="C31" s="88">
        <f>Fig7data!I39</f>
        <v>8987.7999999999993</v>
      </c>
      <c r="D31" s="88">
        <f>Fig7data!J39</f>
        <v>20259.599999999999</v>
      </c>
      <c r="E31" s="88">
        <f>Fig7data!K39</f>
        <v>9786.4</v>
      </c>
      <c r="F31" s="88">
        <f>Fig7data!L39</f>
        <v>30046</v>
      </c>
    </row>
    <row r="32" spans="1:6" ht="15.75">
      <c r="A32" s="104" t="s">
        <v>107</v>
      </c>
      <c r="B32" s="88">
        <f>Fig7data!H40</f>
        <v>784.8</v>
      </c>
      <c r="C32" s="88">
        <f>Fig7data!I40</f>
        <v>8999.7999999999993</v>
      </c>
      <c r="D32" s="88">
        <f>Fig7data!J40</f>
        <v>20394.400000000001</v>
      </c>
      <c r="E32" s="88">
        <f>Fig7data!K40</f>
        <v>9784.6</v>
      </c>
      <c r="F32" s="88">
        <f>Fig7data!L40</f>
        <v>30179</v>
      </c>
    </row>
    <row r="33" spans="1:6" ht="15.75">
      <c r="A33" s="104" t="s">
        <v>106</v>
      </c>
      <c r="B33" s="88">
        <f>Fig7data!H41</f>
        <v>763.6</v>
      </c>
      <c r="C33" s="88">
        <f>Fig7data!I41</f>
        <v>9023.7999999999993</v>
      </c>
      <c r="D33" s="88">
        <f>Fig7data!J41</f>
        <v>20158.2</v>
      </c>
      <c r="E33" s="88">
        <f>Fig7data!K41</f>
        <v>9787.4</v>
      </c>
      <c r="F33" s="88">
        <f>Fig7data!L41</f>
        <v>29945.599999999999</v>
      </c>
    </row>
    <row r="34" spans="1:6" ht="15.75">
      <c r="A34" s="104" t="s">
        <v>105</v>
      </c>
      <c r="B34" s="88">
        <f>Fig7data!H42</f>
        <v>741.6</v>
      </c>
      <c r="C34" s="88">
        <f>Fig7data!I42</f>
        <v>9105.7999999999993</v>
      </c>
      <c r="D34" s="88">
        <f>Fig7data!J42</f>
        <v>19796.2</v>
      </c>
      <c r="E34" s="88">
        <f>Fig7data!K42</f>
        <v>9847.4</v>
      </c>
      <c r="F34" s="88">
        <f>Fig7data!L42</f>
        <v>29643.599999999999</v>
      </c>
    </row>
    <row r="35" spans="1:6" ht="15.75">
      <c r="A35" s="104" t="s">
        <v>104</v>
      </c>
      <c r="B35" s="88">
        <f>Fig7data!H43</f>
        <v>702.4</v>
      </c>
      <c r="C35" s="88">
        <f>Fig7data!I43</f>
        <v>8762.6</v>
      </c>
      <c r="D35" s="88">
        <f>Fig7data!J43</f>
        <v>19122.2</v>
      </c>
      <c r="E35" s="88">
        <f>Fig7data!K43</f>
        <v>9465</v>
      </c>
      <c r="F35" s="88">
        <f>Fig7data!L43</f>
        <v>28587.200000000001</v>
      </c>
    </row>
    <row r="36" spans="1:6" ht="15.75">
      <c r="A36" s="116" t="s">
        <v>103</v>
      </c>
      <c r="B36" s="88">
        <f>Fig7data!H44</f>
        <v>660.2</v>
      </c>
      <c r="C36" s="88">
        <f>Fig7data!I44</f>
        <v>8459.7999999999993</v>
      </c>
      <c r="D36" s="88">
        <f>Fig7data!J44</f>
        <v>18421.400000000001</v>
      </c>
      <c r="E36" s="88">
        <f>Fig7data!K44</f>
        <v>9120</v>
      </c>
      <c r="F36" s="88">
        <f>Fig7data!L44</f>
        <v>27541.4</v>
      </c>
    </row>
    <row r="37" spans="1:6" ht="15.75">
      <c r="A37" s="104" t="s">
        <v>102</v>
      </c>
      <c r="B37" s="88">
        <f>Fig7data!H45</f>
        <v>640.6</v>
      </c>
      <c r="C37" s="88">
        <f>Fig7data!I45</f>
        <v>8249.2000000000007</v>
      </c>
      <c r="D37" s="88">
        <f>Fig7data!J45</f>
        <v>18251.8</v>
      </c>
      <c r="E37" s="88">
        <f>Fig7data!K45</f>
        <v>8889.7999999999993</v>
      </c>
      <c r="F37" s="88">
        <f>Fig7data!L45</f>
        <v>27141.599999999999</v>
      </c>
    </row>
    <row r="38" spans="1:6" ht="15.75">
      <c r="A38" s="104" t="s">
        <v>101</v>
      </c>
      <c r="B38" s="88">
        <f>Fig7data!H46</f>
        <v>625.4</v>
      </c>
      <c r="C38" s="88">
        <f>Fig7data!I46</f>
        <v>7965.6</v>
      </c>
      <c r="D38" s="88">
        <f>Fig7data!J46</f>
        <v>18020.8</v>
      </c>
      <c r="E38" s="88">
        <f>Fig7data!K46</f>
        <v>8591</v>
      </c>
      <c r="F38" s="88">
        <f>Fig7data!L46</f>
        <v>26611.8</v>
      </c>
    </row>
    <row r="39" spans="1:6" ht="15.75">
      <c r="A39" s="104" t="s">
        <v>100</v>
      </c>
      <c r="B39" s="88">
        <f>Fig7data!H47</f>
        <v>596.4</v>
      </c>
      <c r="C39" s="88">
        <f>Fig7data!I47</f>
        <v>7455</v>
      </c>
      <c r="D39" s="88">
        <f>Fig7data!J47</f>
        <v>17855.400000000001</v>
      </c>
      <c r="E39" s="88">
        <f>Fig7data!K47</f>
        <v>8051.4</v>
      </c>
      <c r="F39" s="88">
        <f>Fig7data!L47</f>
        <v>25906.799999999999</v>
      </c>
    </row>
    <row r="40" spans="1:6" ht="15.75">
      <c r="A40" s="104" t="s">
        <v>99</v>
      </c>
      <c r="B40" s="88">
        <f>Fig7data!H48</f>
        <v>582.4</v>
      </c>
      <c r="C40" s="88">
        <f>Fig7data!I48</f>
        <v>7274.8</v>
      </c>
      <c r="D40" s="88">
        <f>Fig7data!J48</f>
        <v>18089.8</v>
      </c>
      <c r="E40" s="88">
        <f>Fig7data!K48</f>
        <v>7857.2</v>
      </c>
      <c r="F40" s="88">
        <f>Fig7data!L48</f>
        <v>25947</v>
      </c>
    </row>
    <row r="41" spans="1:6" ht="15.75">
      <c r="A41" s="104" t="s">
        <v>98</v>
      </c>
      <c r="B41" s="88">
        <f>Fig7data!H49</f>
        <v>573.20000000000005</v>
      </c>
      <c r="C41" s="88">
        <f>Fig7data!I49</f>
        <v>7129</v>
      </c>
      <c r="D41" s="88">
        <f>Fig7data!J49</f>
        <v>18519.599999999999</v>
      </c>
      <c r="E41" s="88">
        <f>Fig7data!K49</f>
        <v>7702.2</v>
      </c>
      <c r="F41" s="88">
        <f>Fig7data!L49</f>
        <v>26221.8</v>
      </c>
    </row>
    <row r="42" spans="1:6" ht="15.75">
      <c r="A42" s="104" t="s">
        <v>97</v>
      </c>
      <c r="B42" s="88">
        <f>Fig7data!H50</f>
        <v>562</v>
      </c>
      <c r="C42" s="88">
        <f>Fig7data!I50</f>
        <v>6822.2</v>
      </c>
      <c r="D42" s="88">
        <f>Fig7data!J50</f>
        <v>18825.8</v>
      </c>
      <c r="E42" s="88">
        <f>Fig7data!K50</f>
        <v>7384.2</v>
      </c>
      <c r="F42" s="88">
        <f>Fig7data!L50</f>
        <v>26210</v>
      </c>
    </row>
    <row r="43" spans="1:6" ht="15.75">
      <c r="A43" s="104" t="s">
        <v>96</v>
      </c>
      <c r="B43" s="88">
        <f>Fig7data!H51</f>
        <v>540</v>
      </c>
      <c r="C43" s="88">
        <f>Fig7data!I51</f>
        <v>6465.4</v>
      </c>
      <c r="D43" s="88">
        <f>Fig7data!J51</f>
        <v>19050.400000000001</v>
      </c>
      <c r="E43" s="88">
        <f>Fig7data!K51</f>
        <v>7005.4</v>
      </c>
      <c r="F43" s="88">
        <f>Fig7data!L51</f>
        <v>26055.8</v>
      </c>
    </row>
    <row r="44" spans="1:6" ht="15.75">
      <c r="A44" s="104" t="s">
        <v>95</v>
      </c>
      <c r="B44" s="88">
        <f>Fig7data!H52</f>
        <v>521.4</v>
      </c>
      <c r="C44" s="88">
        <f>Fig7data!I52</f>
        <v>6159.2</v>
      </c>
      <c r="D44" s="88">
        <f>Fig7data!J52</f>
        <v>19260.2</v>
      </c>
      <c r="E44" s="88">
        <f>Fig7data!K52</f>
        <v>6680.6</v>
      </c>
      <c r="F44" s="88">
        <f>Fig7data!L52</f>
        <v>25940.799999999999</v>
      </c>
    </row>
    <row r="45" spans="1:6" ht="15.75">
      <c r="A45" s="104" t="s">
        <v>94</v>
      </c>
      <c r="B45" s="88">
        <f>Fig7data!H53</f>
        <v>490.4</v>
      </c>
      <c r="C45" s="88">
        <f>Fig7data!I53</f>
        <v>5703.6</v>
      </c>
      <c r="D45" s="88">
        <f>Fig7data!J53</f>
        <v>19144.599999999999</v>
      </c>
      <c r="E45" s="88">
        <f>Fig7data!K53</f>
        <v>6194</v>
      </c>
      <c r="F45" s="88">
        <f>Fig7data!L53</f>
        <v>25338.6</v>
      </c>
    </row>
    <row r="46" spans="1:6" ht="15.75">
      <c r="A46" s="116" t="s">
        <v>93</v>
      </c>
      <c r="B46" s="88">
        <f>Fig7data!H54</f>
        <v>452.4</v>
      </c>
      <c r="C46" s="88">
        <f>Fig7data!I54</f>
        <v>5345.6</v>
      </c>
      <c r="D46" s="88">
        <f>Fig7data!J54</f>
        <v>18548.8</v>
      </c>
      <c r="E46" s="88">
        <f>Fig7data!K54</f>
        <v>5798</v>
      </c>
      <c r="F46" s="88">
        <f>Fig7data!L54</f>
        <v>24346.799999999999</v>
      </c>
    </row>
    <row r="47" spans="1:6" ht="15.75">
      <c r="A47" s="104" t="s">
        <v>92</v>
      </c>
      <c r="B47" s="88">
        <f>Fig7data!H55</f>
        <v>425</v>
      </c>
      <c r="C47" s="88">
        <f>Fig7data!I55</f>
        <v>5081.2</v>
      </c>
      <c r="D47" s="88">
        <f>Fig7data!J55</f>
        <v>17833.8</v>
      </c>
      <c r="E47" s="88">
        <f>Fig7data!K55</f>
        <v>5506.2</v>
      </c>
      <c r="F47" s="88">
        <f>Fig7data!L55</f>
        <v>23340</v>
      </c>
    </row>
    <row r="48" spans="1:6" ht="15.75">
      <c r="A48" s="104" t="s">
        <v>91</v>
      </c>
      <c r="B48" s="88">
        <f>Fig7data!H56</f>
        <v>398.2</v>
      </c>
      <c r="C48" s="88">
        <f>Fig7data!I56</f>
        <v>4761.8</v>
      </c>
      <c r="D48" s="88">
        <f>Fig7data!J56</f>
        <v>17454</v>
      </c>
      <c r="E48" s="88">
        <f>Fig7data!K56</f>
        <v>5160</v>
      </c>
      <c r="F48" s="88">
        <f>Fig7data!L56</f>
        <v>22614</v>
      </c>
    </row>
    <row r="49" spans="1:11" ht="15.75">
      <c r="A49" s="104" t="s">
        <v>90</v>
      </c>
      <c r="B49" s="88">
        <f>Fig7data!H57</f>
        <v>381</v>
      </c>
      <c r="C49" s="88">
        <f>Fig7data!I57</f>
        <v>4536</v>
      </c>
      <c r="D49" s="88">
        <f>Fig7data!J57</f>
        <v>17388.2</v>
      </c>
      <c r="E49" s="88">
        <f>Fig7data!K57</f>
        <v>4917</v>
      </c>
      <c r="F49" s="88">
        <f>Fig7data!L57</f>
        <v>22305.200000000001</v>
      </c>
    </row>
    <row r="50" spans="1:11" ht="15.75">
      <c r="A50" s="104" t="s">
        <v>89</v>
      </c>
      <c r="B50" s="88">
        <f>Fig7data!H58</f>
        <v>378.2</v>
      </c>
      <c r="C50" s="88">
        <f>Fig7data!I58</f>
        <v>4459.6000000000004</v>
      </c>
      <c r="D50" s="88">
        <f>Fig7data!J58</f>
        <v>17478</v>
      </c>
      <c r="E50" s="88">
        <f>Fig7data!K58</f>
        <v>4837.8</v>
      </c>
      <c r="F50" s="88">
        <f>Fig7data!L58</f>
        <v>22315.8</v>
      </c>
    </row>
    <row r="51" spans="1:11" ht="15.75">
      <c r="A51" s="104" t="s">
        <v>88</v>
      </c>
      <c r="B51" s="88">
        <f>Fig7data!H59</f>
        <v>367.6</v>
      </c>
      <c r="C51" s="88">
        <f>Fig7data!I59</f>
        <v>4171</v>
      </c>
      <c r="D51" s="88">
        <f>Fig7data!J59</f>
        <v>17463</v>
      </c>
      <c r="E51" s="88">
        <f>Fig7data!K59</f>
        <v>4538.6000000000004</v>
      </c>
      <c r="F51" s="88">
        <f>Fig7data!L59</f>
        <v>22001.599999999999</v>
      </c>
    </row>
    <row r="52" spans="1:11" ht="15.75">
      <c r="A52" s="104" t="s">
        <v>87</v>
      </c>
      <c r="B52" s="88">
        <f>Fig7data!H60</f>
        <v>351</v>
      </c>
      <c r="C52" s="88">
        <f>Fig7data!I60</f>
        <v>3898.6</v>
      </c>
      <c r="D52" s="88">
        <f>Fig7data!J60</f>
        <v>17416.8</v>
      </c>
      <c r="E52" s="88">
        <f>Fig7data!K60</f>
        <v>4249.6000000000004</v>
      </c>
      <c r="F52" s="88">
        <f>Fig7data!L60</f>
        <v>21666.400000000001</v>
      </c>
    </row>
    <row r="53" spans="1:11" ht="15.75">
      <c r="A53" s="104" t="s">
        <v>86</v>
      </c>
      <c r="B53" s="88">
        <f>Fig7data!H61</f>
        <v>349.2</v>
      </c>
      <c r="C53" s="88">
        <f>Fig7data!I61</f>
        <v>3772.4</v>
      </c>
      <c r="D53" s="88">
        <f>Fig7data!J61</f>
        <v>17183.8</v>
      </c>
      <c r="E53" s="88">
        <f>Fig7data!K61</f>
        <v>4121.6000000000004</v>
      </c>
      <c r="F53" s="88">
        <f>Fig7data!L61</f>
        <v>21305.4</v>
      </c>
    </row>
    <row r="54" spans="1:11" ht="15.75">
      <c r="A54" s="104" t="s">
        <v>85</v>
      </c>
      <c r="B54" s="88">
        <f>Fig7data!H62</f>
        <v>334.6</v>
      </c>
      <c r="C54" s="88">
        <f>Fig7data!I62</f>
        <v>3608.8</v>
      </c>
      <c r="D54" s="88">
        <f>Fig7data!J62</f>
        <v>16691.2</v>
      </c>
      <c r="E54" s="88">
        <f>Fig7data!K62</f>
        <v>3943.4</v>
      </c>
      <c r="F54" s="88">
        <f>Fig7data!L62</f>
        <v>20634.599999999999</v>
      </c>
    </row>
    <row r="55" spans="1:11" ht="15.75">
      <c r="A55" s="105" t="s">
        <v>84</v>
      </c>
      <c r="B55" s="88">
        <f>Fig7data!H63</f>
        <v>324.8</v>
      </c>
      <c r="C55" s="88">
        <f>Fig7data!I63</f>
        <v>3385.8</v>
      </c>
      <c r="D55" s="88">
        <f>Fig7data!J63</f>
        <v>16181.8</v>
      </c>
      <c r="E55" s="88">
        <f>Fig7data!K63</f>
        <v>3710.6</v>
      </c>
      <c r="F55" s="88">
        <f>Fig7data!L63</f>
        <v>19892.400000000001</v>
      </c>
    </row>
    <row r="56" spans="1:11" ht="15.75">
      <c r="A56" s="105" t="s">
        <v>83</v>
      </c>
      <c r="B56" s="88">
        <f>Fig7data!H64</f>
        <v>324.39999999999998</v>
      </c>
      <c r="C56" s="88">
        <f>Fig7data!I64</f>
        <v>3186</v>
      </c>
      <c r="D56" s="88">
        <f>Fig7data!J64</f>
        <v>15882</v>
      </c>
      <c r="E56" s="88">
        <f>Fig7data!K64</f>
        <v>3510.4</v>
      </c>
      <c r="F56" s="88">
        <f>Fig7data!L64</f>
        <v>19392.400000000001</v>
      </c>
    </row>
    <row r="57" spans="1:11" ht="15.75">
      <c r="A57" s="105" t="s">
        <v>82</v>
      </c>
      <c r="B57" s="88">
        <f>Fig7data!H65</f>
        <v>316.39999999999998</v>
      </c>
      <c r="C57" s="88">
        <f>Fig7data!I65</f>
        <v>3005.6</v>
      </c>
      <c r="D57" s="88">
        <f>Fig7data!J65</f>
        <v>15543.8</v>
      </c>
      <c r="E57" s="88">
        <f>Fig7data!K65</f>
        <v>3322</v>
      </c>
      <c r="F57" s="88">
        <f>Fig7data!L65</f>
        <v>18865.8</v>
      </c>
    </row>
    <row r="58" spans="1:11" ht="15.75">
      <c r="A58" s="105" t="s">
        <v>81</v>
      </c>
      <c r="B58" s="88">
        <f>Fig7data!H66</f>
        <v>309.60000000000002</v>
      </c>
      <c r="C58" s="88">
        <f>Fig7data!I66</f>
        <v>2850.6</v>
      </c>
      <c r="D58" s="88">
        <f>Fig7data!J66</f>
        <v>15177.2</v>
      </c>
      <c r="E58" s="88">
        <f>Fig7data!K66</f>
        <v>3160.2</v>
      </c>
      <c r="F58" s="88">
        <f>Fig7data!L66</f>
        <v>18337.400000000001</v>
      </c>
    </row>
    <row r="59" spans="1:11" ht="15.75">
      <c r="A59" s="105" t="s">
        <v>80</v>
      </c>
      <c r="B59" s="88">
        <f>Fig7data!H67</f>
        <v>305</v>
      </c>
      <c r="C59" s="88">
        <f>Fig7data!I67</f>
        <v>2681.8</v>
      </c>
      <c r="D59" s="88">
        <f>Fig7data!J67</f>
        <v>14743.4</v>
      </c>
      <c r="E59" s="88">
        <f>Fig7data!K67</f>
        <v>2986.8</v>
      </c>
      <c r="F59" s="88">
        <f>Fig7data!L67</f>
        <v>17730.2</v>
      </c>
    </row>
    <row r="60" spans="1:11" ht="19.5" customHeight="1">
      <c r="A60" s="105" t="s">
        <v>79</v>
      </c>
      <c r="B60" s="88">
        <f>Fig7data!H68</f>
        <v>291.8</v>
      </c>
      <c r="C60" s="88">
        <f>Fig7data!I68</f>
        <v>2605.4</v>
      </c>
      <c r="D60" s="88">
        <f>Fig7data!J68</f>
        <v>14200.2</v>
      </c>
      <c r="E60" s="88">
        <f>Fig7data!K68</f>
        <v>2897.2</v>
      </c>
      <c r="F60" s="88">
        <f>Fig7data!L68</f>
        <v>17097.400000000001</v>
      </c>
      <c r="K60" s="69"/>
    </row>
    <row r="61" spans="1:11" ht="19.5" customHeight="1">
      <c r="A61" s="105" t="s">
        <v>78</v>
      </c>
      <c r="B61" s="88">
        <f>Fig7data!H69</f>
        <v>273.39999999999998</v>
      </c>
      <c r="C61" s="88">
        <f>Fig7data!I69</f>
        <v>2509.6</v>
      </c>
      <c r="D61" s="88">
        <f>Fig7data!J69</f>
        <v>13622.6</v>
      </c>
      <c r="E61" s="88">
        <f>Fig7data!K69</f>
        <v>2783</v>
      </c>
      <c r="F61" s="88">
        <f>Fig7data!L69</f>
        <v>16405.599999999999</v>
      </c>
      <c r="K61" s="69"/>
    </row>
    <row r="62" spans="1:11" ht="19.5" customHeight="1">
      <c r="A62" s="105" t="s">
        <v>77</v>
      </c>
      <c r="B62" s="88">
        <f>Fig7data!H70</f>
        <v>257.8</v>
      </c>
      <c r="C62" s="88">
        <f>Fig7data!I70</f>
        <v>2370.1999999999998</v>
      </c>
      <c r="D62" s="88">
        <f>Fig7data!J70</f>
        <v>12868.2</v>
      </c>
      <c r="E62" s="88">
        <f>Fig7data!K70</f>
        <v>2628</v>
      </c>
      <c r="F62" s="88">
        <f>Fig7data!L70</f>
        <v>15496.2</v>
      </c>
      <c r="K62" s="69"/>
    </row>
    <row r="63" spans="1:11" ht="19.5" customHeight="1">
      <c r="A63" s="105" t="s">
        <v>76</v>
      </c>
      <c r="B63" s="88">
        <f>Fig7data!H71</f>
        <v>232</v>
      </c>
      <c r="C63" s="88">
        <f>Fig7data!I71</f>
        <v>2219.1999999999998</v>
      </c>
      <c r="D63" s="88">
        <f>Fig7data!J71</f>
        <v>12148.8</v>
      </c>
      <c r="E63" s="88">
        <f>Fig7data!K71</f>
        <v>2451.1999999999998</v>
      </c>
      <c r="F63" s="88">
        <f>Fig7data!L71</f>
        <v>14600</v>
      </c>
      <c r="K63" s="69"/>
    </row>
    <row r="64" spans="1:11" ht="19.5" customHeight="1">
      <c r="A64" s="105" t="s">
        <v>75</v>
      </c>
      <c r="B64" s="88">
        <f>Fig7data!H72</f>
        <v>211.4</v>
      </c>
      <c r="C64" s="88">
        <f>Fig7data!I72</f>
        <v>2138.1999999999998</v>
      </c>
      <c r="D64" s="88">
        <f>Fig7data!J72</f>
        <v>11546.8</v>
      </c>
      <c r="E64" s="88">
        <f>Fig7data!K72</f>
        <v>2349.6</v>
      </c>
      <c r="F64" s="88">
        <f>Fig7data!L72</f>
        <v>13896.4</v>
      </c>
      <c r="K64" s="69"/>
    </row>
    <row r="65" spans="1:11" ht="19.5" customHeight="1">
      <c r="A65" s="105" t="s">
        <v>74</v>
      </c>
      <c r="B65" s="88">
        <f>Fig7data!H73</f>
        <v>191.8</v>
      </c>
      <c r="C65" s="88">
        <f>Fig7data!I73</f>
        <v>1957.6</v>
      </c>
      <c r="D65" s="88">
        <f>Fig7data!J73</f>
        <v>10928.2</v>
      </c>
      <c r="E65" s="88">
        <f>Fig7data!K73</f>
        <v>2149.4</v>
      </c>
      <c r="F65" s="88">
        <f>Fig7data!L73</f>
        <v>13077.6</v>
      </c>
      <c r="K65" s="69"/>
    </row>
    <row r="66" spans="1:11" ht="4.5" customHeight="1">
      <c r="A66" s="104"/>
      <c r="B66" s="95"/>
      <c r="C66" s="95"/>
      <c r="D66" s="95"/>
      <c r="E66" s="95"/>
      <c r="F66" s="95"/>
    </row>
  </sheetData>
  <pageMargins left="0.74803149606299213" right="0.74803149606299213" top="0.98425196850393704" bottom="0.98425196850393704" header="0.51181102362204722" footer="0.51181102362204722"/>
  <pageSetup paperSize="9" scale="78" orientation="portrait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O180"/>
  <sheetViews>
    <sheetView zoomScale="75" zoomScaleNormal="75" workbookViewId="0">
      <selection activeCell="B41" sqref="B41"/>
    </sheetView>
  </sheetViews>
  <sheetFormatPr defaultRowHeight="12.75"/>
  <cols>
    <col min="1" max="4" width="9.42578125" style="143" bestFit="1" customWidth="1"/>
    <col min="5" max="5" width="10" style="143" bestFit="1" customWidth="1"/>
    <col min="6" max="7" width="9.42578125" style="143" bestFit="1" customWidth="1"/>
    <col min="8" max="8" width="11.140625" style="143" customWidth="1"/>
    <col min="9" max="11" width="9.42578125" style="143" bestFit="1" customWidth="1"/>
    <col min="12" max="12" width="9.85546875" style="143" bestFit="1" customWidth="1"/>
    <col min="13" max="13" width="8.85546875" style="143" customWidth="1"/>
    <col min="14" max="14" width="10.5703125" style="143" customWidth="1"/>
    <col min="15" max="17" width="9.42578125" style="143" bestFit="1" customWidth="1"/>
    <col min="18" max="18" width="10.5703125" style="143" bestFit="1" customWidth="1"/>
    <col min="19" max="19" width="9.85546875" style="143" bestFit="1" customWidth="1"/>
    <col min="20" max="20" width="9.42578125" style="143" bestFit="1" customWidth="1"/>
    <col min="21" max="21" width="9.85546875" style="143" customWidth="1"/>
    <col min="22" max="25" width="9.28515625" style="143" bestFit="1" customWidth="1"/>
    <col min="26" max="16384" width="9.140625" style="143"/>
  </cols>
  <sheetData>
    <row r="1" spans="1:38">
      <c r="A1" s="143" t="s">
        <v>180</v>
      </c>
      <c r="I1" s="186"/>
    </row>
    <row r="2" spans="1:38">
      <c r="I2" s="186"/>
    </row>
    <row r="3" spans="1:38">
      <c r="B3" s="169" t="s">
        <v>179</v>
      </c>
      <c r="I3" s="198" t="s">
        <v>29</v>
      </c>
      <c r="P3" s="198" t="s">
        <v>171</v>
      </c>
      <c r="W3" s="198" t="s">
        <v>170</v>
      </c>
      <c r="AF3" s="198" t="s">
        <v>178</v>
      </c>
    </row>
    <row r="4" spans="1:38">
      <c r="I4" s="186"/>
      <c r="P4" s="186"/>
      <c r="W4" s="186"/>
      <c r="AF4" s="186"/>
    </row>
    <row r="5" spans="1:38">
      <c r="B5" s="143" t="s">
        <v>177</v>
      </c>
      <c r="D5" s="189">
        <v>0.3</v>
      </c>
      <c r="I5" s="186" t="s">
        <v>177</v>
      </c>
      <c r="K5" s="189">
        <v>0.43</v>
      </c>
      <c r="P5" s="186" t="s">
        <v>177</v>
      </c>
      <c r="R5" s="189">
        <v>0.35</v>
      </c>
      <c r="W5" s="186" t="s">
        <v>177</v>
      </c>
      <c r="Y5" s="189">
        <v>0.5</v>
      </c>
      <c r="AF5" s="197" t="s">
        <v>169</v>
      </c>
      <c r="AH5" s="189">
        <v>0.1</v>
      </c>
    </row>
    <row r="6" spans="1:38">
      <c r="D6" s="188"/>
      <c r="I6" s="186"/>
      <c r="P6" s="186"/>
      <c r="W6" s="186"/>
      <c r="AF6" s="186"/>
    </row>
    <row r="7" spans="1:38">
      <c r="B7" s="143" t="s">
        <v>176</v>
      </c>
      <c r="D7" s="188"/>
      <c r="F7" s="187">
        <f>1-D5</f>
        <v>0.7</v>
      </c>
      <c r="I7" s="186" t="s">
        <v>176</v>
      </c>
      <c r="M7" s="157">
        <f>1-K5</f>
        <v>0.57000000000000006</v>
      </c>
      <c r="P7" s="186" t="s">
        <v>176</v>
      </c>
      <c r="T7" s="157">
        <f>1-R5</f>
        <v>0.65</v>
      </c>
      <c r="W7" s="186" t="s">
        <v>176</v>
      </c>
      <c r="AA7" s="157">
        <f>1-Y5</f>
        <v>0.5</v>
      </c>
      <c r="AF7" s="186" t="s">
        <v>176</v>
      </c>
      <c r="AJ7" s="157">
        <f>1-AH5</f>
        <v>0.9</v>
      </c>
    </row>
    <row r="8" spans="1:38">
      <c r="I8" s="186"/>
      <c r="P8" s="186"/>
      <c r="W8" s="186"/>
      <c r="AF8" s="186"/>
    </row>
    <row r="9" spans="1:38">
      <c r="B9" s="185"/>
      <c r="C9" s="185"/>
      <c r="D9" s="182" t="s">
        <v>166</v>
      </c>
      <c r="E9" s="182" t="s">
        <v>165</v>
      </c>
      <c r="F9" s="182" t="s">
        <v>164</v>
      </c>
      <c r="G9" s="182" t="s">
        <v>163</v>
      </c>
      <c r="H9" s="182" t="s">
        <v>162</v>
      </c>
      <c r="I9" s="186"/>
      <c r="J9" s="182"/>
      <c r="K9" s="182" t="s">
        <v>166</v>
      </c>
      <c r="L9" s="182" t="s">
        <v>165</v>
      </c>
      <c r="M9" s="182" t="s">
        <v>164</v>
      </c>
      <c r="N9" s="182" t="s">
        <v>163</v>
      </c>
      <c r="O9" s="182" t="s">
        <v>162</v>
      </c>
      <c r="P9" s="181" t="s">
        <v>167</v>
      </c>
      <c r="Q9" s="182"/>
      <c r="R9" s="182" t="s">
        <v>166</v>
      </c>
      <c r="S9" s="182" t="s">
        <v>165</v>
      </c>
      <c r="T9" s="182" t="s">
        <v>164</v>
      </c>
      <c r="U9" s="182" t="s">
        <v>163</v>
      </c>
      <c r="V9" s="182" t="s">
        <v>162</v>
      </c>
      <c r="W9" s="181" t="s">
        <v>167</v>
      </c>
      <c r="X9" s="182"/>
      <c r="Y9" s="182" t="s">
        <v>166</v>
      </c>
      <c r="Z9" s="182" t="s">
        <v>165</v>
      </c>
      <c r="AA9" s="182" t="s">
        <v>164</v>
      </c>
      <c r="AB9" s="182" t="s">
        <v>163</v>
      </c>
      <c r="AC9" s="182" t="s">
        <v>162</v>
      </c>
      <c r="AF9" s="195" t="s">
        <v>32</v>
      </c>
      <c r="AG9" s="182"/>
      <c r="AH9" s="182" t="s">
        <v>166</v>
      </c>
      <c r="AI9" s="182" t="s">
        <v>165</v>
      </c>
      <c r="AJ9" s="182" t="s">
        <v>164</v>
      </c>
      <c r="AK9" s="182" t="s">
        <v>163</v>
      </c>
      <c r="AL9" s="182" t="s">
        <v>162</v>
      </c>
    </row>
    <row r="10" spans="1:38">
      <c r="B10" s="181" t="s">
        <v>31</v>
      </c>
      <c r="C10" s="182"/>
      <c r="D10" s="143" t="s">
        <v>159</v>
      </c>
      <c r="E10" s="143" t="s">
        <v>158</v>
      </c>
      <c r="F10" s="143" t="s">
        <v>157</v>
      </c>
      <c r="G10" s="143" t="s">
        <v>20</v>
      </c>
      <c r="H10" s="143" t="s">
        <v>156</v>
      </c>
      <c r="I10" s="196" t="s">
        <v>29</v>
      </c>
      <c r="J10" s="180"/>
      <c r="K10" s="143" t="s">
        <v>159</v>
      </c>
      <c r="L10" s="143" t="s">
        <v>158</v>
      </c>
      <c r="M10" s="143" t="s">
        <v>157</v>
      </c>
      <c r="N10" s="143" t="s">
        <v>20</v>
      </c>
      <c r="O10" s="143" t="s">
        <v>156</v>
      </c>
      <c r="P10" s="181" t="s">
        <v>161</v>
      </c>
      <c r="Q10" s="180"/>
      <c r="R10" s="143" t="s">
        <v>159</v>
      </c>
      <c r="S10" s="143" t="s">
        <v>158</v>
      </c>
      <c r="T10" s="143" t="s">
        <v>157</v>
      </c>
      <c r="U10" s="143" t="s">
        <v>20</v>
      </c>
      <c r="V10" s="143" t="s">
        <v>156</v>
      </c>
      <c r="W10" s="181" t="s">
        <v>160</v>
      </c>
      <c r="X10" s="180"/>
      <c r="Y10" s="143" t="s">
        <v>159</v>
      </c>
      <c r="Z10" s="143" t="s">
        <v>158</v>
      </c>
      <c r="AA10" s="143" t="s">
        <v>157</v>
      </c>
      <c r="AB10" s="143" t="s">
        <v>20</v>
      </c>
      <c r="AC10" s="143" t="s">
        <v>156</v>
      </c>
      <c r="AF10" s="195" t="s">
        <v>163</v>
      </c>
      <c r="AG10" s="180"/>
      <c r="AH10" s="143" t="s">
        <v>159</v>
      </c>
      <c r="AI10" s="143" t="s">
        <v>158</v>
      </c>
      <c r="AJ10" s="143" t="s">
        <v>157</v>
      </c>
      <c r="AK10" s="143" t="s">
        <v>20</v>
      </c>
      <c r="AL10" s="143" t="s">
        <v>156</v>
      </c>
    </row>
    <row r="11" spans="1:38" ht="13.5" thickBot="1">
      <c r="A11" s="178" t="s">
        <v>34</v>
      </c>
      <c r="B11" s="178"/>
      <c r="C11" s="177" t="s">
        <v>155</v>
      </c>
      <c r="D11" s="177" t="s">
        <v>154</v>
      </c>
      <c r="E11" s="177" t="s">
        <v>153</v>
      </c>
      <c r="F11" s="177" t="s">
        <v>152</v>
      </c>
      <c r="G11" s="177" t="s">
        <v>151</v>
      </c>
      <c r="H11" s="177" t="s">
        <v>150</v>
      </c>
      <c r="I11" s="179"/>
      <c r="J11" s="178" t="s">
        <v>155</v>
      </c>
      <c r="K11" s="177" t="s">
        <v>154</v>
      </c>
      <c r="L11" s="177" t="s">
        <v>153</v>
      </c>
      <c r="M11" s="177" t="s">
        <v>152</v>
      </c>
      <c r="N11" s="177" t="s">
        <v>151</v>
      </c>
      <c r="O11" s="177" t="s">
        <v>150</v>
      </c>
      <c r="P11" s="179"/>
      <c r="Q11" s="178" t="s">
        <v>155</v>
      </c>
      <c r="R11" s="177" t="s">
        <v>154</v>
      </c>
      <c r="S11" s="177" t="s">
        <v>153</v>
      </c>
      <c r="T11" s="177" t="s">
        <v>152</v>
      </c>
      <c r="U11" s="177" t="s">
        <v>151</v>
      </c>
      <c r="V11" s="177" t="s">
        <v>150</v>
      </c>
      <c r="W11" s="179"/>
      <c r="X11" s="178" t="s">
        <v>155</v>
      </c>
      <c r="Y11" s="177" t="s">
        <v>154</v>
      </c>
      <c r="Z11" s="177" t="s">
        <v>153</v>
      </c>
      <c r="AA11" s="177" t="s">
        <v>152</v>
      </c>
      <c r="AB11" s="177" t="s">
        <v>151</v>
      </c>
      <c r="AC11" s="177" t="s">
        <v>150</v>
      </c>
      <c r="AF11" s="194" t="s">
        <v>175</v>
      </c>
      <c r="AG11" s="178" t="s">
        <v>155</v>
      </c>
      <c r="AH11" s="177" t="s">
        <v>154</v>
      </c>
      <c r="AI11" s="177" t="s">
        <v>153</v>
      </c>
      <c r="AJ11" s="177" t="s">
        <v>152</v>
      </c>
      <c r="AK11" s="177" t="s">
        <v>151</v>
      </c>
      <c r="AL11" s="177" t="s">
        <v>150</v>
      </c>
    </row>
    <row r="12" spans="1:38">
      <c r="A12" s="143" t="s">
        <v>174</v>
      </c>
      <c r="B12" s="147">
        <v>292</v>
      </c>
      <c r="C12" s="144">
        <f>B12</f>
        <v>292</v>
      </c>
      <c r="D12" s="193"/>
      <c r="E12" s="193"/>
      <c r="F12" s="193"/>
      <c r="G12" s="193"/>
      <c r="H12" s="193"/>
      <c r="I12" s="147">
        <v>2604</v>
      </c>
      <c r="J12" s="144">
        <f>I12</f>
        <v>2604</v>
      </c>
      <c r="K12" s="193"/>
      <c r="L12" s="193"/>
      <c r="M12" s="193"/>
      <c r="N12" s="193"/>
      <c r="O12" s="193"/>
      <c r="P12" s="147">
        <v>15</v>
      </c>
      <c r="Q12" s="144">
        <f>P12</f>
        <v>15</v>
      </c>
      <c r="R12" s="193"/>
      <c r="S12" s="193"/>
      <c r="T12" s="193"/>
      <c r="U12" s="193"/>
      <c r="V12" s="193"/>
      <c r="W12" s="147">
        <v>325</v>
      </c>
      <c r="X12" s="144">
        <f>W12</f>
        <v>325</v>
      </c>
      <c r="Y12" s="193"/>
      <c r="Z12" s="193"/>
      <c r="AA12" s="193"/>
      <c r="AB12" s="193"/>
      <c r="AC12" s="193"/>
      <c r="AE12" s="143" t="s">
        <v>174</v>
      </c>
      <c r="AF12" s="147">
        <v>32.518586891130511</v>
      </c>
      <c r="AG12" s="144">
        <f>AF12</f>
        <v>32.518586891130511</v>
      </c>
      <c r="AH12" s="193"/>
      <c r="AI12" s="193"/>
      <c r="AJ12" s="193"/>
      <c r="AK12" s="193"/>
      <c r="AL12" s="193"/>
    </row>
    <row r="13" spans="1:38">
      <c r="A13" s="143">
        <v>2004</v>
      </c>
      <c r="B13" s="173">
        <v>308</v>
      </c>
      <c r="C13" s="144">
        <f>C12</f>
        <v>292</v>
      </c>
      <c r="D13" s="193"/>
      <c r="E13" s="193"/>
      <c r="F13" s="193"/>
      <c r="G13" s="193"/>
      <c r="H13" s="193"/>
      <c r="I13" s="175">
        <v>2766</v>
      </c>
      <c r="J13" s="144">
        <f>J12</f>
        <v>2604</v>
      </c>
      <c r="K13" s="193"/>
      <c r="L13" s="193"/>
      <c r="M13" s="193"/>
      <c r="N13" s="193"/>
      <c r="O13" s="193"/>
      <c r="P13" s="175">
        <v>12</v>
      </c>
      <c r="Q13" s="144">
        <f>Q12</f>
        <v>15</v>
      </c>
      <c r="R13" s="193"/>
      <c r="S13" s="193"/>
      <c r="T13" s="193"/>
      <c r="U13" s="193"/>
      <c r="V13" s="193"/>
      <c r="W13" s="175">
        <v>372</v>
      </c>
      <c r="X13" s="144">
        <f>X12</f>
        <v>325</v>
      </c>
      <c r="Y13" s="193"/>
      <c r="Z13" s="193"/>
      <c r="AA13" s="193"/>
      <c r="AB13" s="193"/>
      <c r="AC13" s="193"/>
      <c r="AE13" s="143">
        <v>2004</v>
      </c>
      <c r="AF13" s="175">
        <v>36.126673586652778</v>
      </c>
      <c r="AG13" s="144">
        <f>AG12</f>
        <v>32.518586891130511</v>
      </c>
      <c r="AH13" s="193"/>
      <c r="AI13" s="193"/>
      <c r="AJ13" s="193"/>
      <c r="AK13" s="193"/>
      <c r="AL13" s="193"/>
    </row>
    <row r="14" spans="1:38">
      <c r="A14" s="143">
        <v>2005</v>
      </c>
      <c r="B14" s="173">
        <v>286</v>
      </c>
      <c r="C14" s="144">
        <f>C13</f>
        <v>292</v>
      </c>
      <c r="D14" s="193"/>
      <c r="E14" s="193"/>
      <c r="F14" s="193"/>
      <c r="G14" s="193"/>
      <c r="H14" s="193"/>
      <c r="I14" s="175">
        <v>2666</v>
      </c>
      <c r="J14" s="144">
        <f>J13</f>
        <v>2604</v>
      </c>
      <c r="K14" s="193"/>
      <c r="L14" s="193"/>
      <c r="M14" s="193"/>
      <c r="N14" s="193"/>
      <c r="O14" s="193"/>
      <c r="P14" s="175">
        <v>11</v>
      </c>
      <c r="Q14" s="144">
        <f>Q13</f>
        <v>15</v>
      </c>
      <c r="R14" s="193"/>
      <c r="S14" s="193"/>
      <c r="T14" s="193"/>
      <c r="U14" s="193"/>
      <c r="V14" s="193"/>
      <c r="W14" s="175">
        <v>357</v>
      </c>
      <c r="X14" s="144">
        <f>X13</f>
        <v>325</v>
      </c>
      <c r="Y14" s="193"/>
      <c r="Z14" s="193"/>
      <c r="AA14" s="193"/>
      <c r="AB14" s="193"/>
      <c r="AC14" s="193"/>
      <c r="AE14" s="143">
        <v>2005</v>
      </c>
      <c r="AF14" s="175">
        <v>34.957290211429687</v>
      </c>
      <c r="AG14" s="144">
        <f>AG13</f>
        <v>32.518586891130511</v>
      </c>
      <c r="AH14" s="193"/>
      <c r="AI14" s="193"/>
      <c r="AJ14" s="193"/>
      <c r="AK14" s="193"/>
      <c r="AL14" s="193"/>
    </row>
    <row r="15" spans="1:38" s="174" customFormat="1">
      <c r="A15" s="174">
        <v>2006</v>
      </c>
      <c r="B15" s="173">
        <v>314</v>
      </c>
      <c r="C15" s="144">
        <f>C14</f>
        <v>292</v>
      </c>
      <c r="D15" s="144">
        <f>C15</f>
        <v>292</v>
      </c>
      <c r="E15" s="176">
        <v>1</v>
      </c>
      <c r="F15" s="158">
        <f>1</f>
        <v>1</v>
      </c>
      <c r="G15" s="145">
        <f>D15</f>
        <v>292</v>
      </c>
      <c r="H15" s="143"/>
      <c r="I15" s="175">
        <v>2635</v>
      </c>
      <c r="J15" s="144">
        <f>J14</f>
        <v>2604</v>
      </c>
      <c r="K15" s="144">
        <f>J15</f>
        <v>2604</v>
      </c>
      <c r="L15" s="176">
        <v>1</v>
      </c>
      <c r="M15" s="158">
        <f>1</f>
        <v>1</v>
      </c>
      <c r="N15" s="145">
        <f>K15</f>
        <v>2604</v>
      </c>
      <c r="O15" s="143"/>
      <c r="P15" s="175">
        <v>25</v>
      </c>
      <c r="Q15" s="144">
        <f>Q14</f>
        <v>15</v>
      </c>
      <c r="R15" s="144">
        <f>Q15</f>
        <v>15</v>
      </c>
      <c r="S15" s="176">
        <v>1</v>
      </c>
      <c r="T15" s="158">
        <f>1</f>
        <v>1</v>
      </c>
      <c r="U15" s="145">
        <f>R15</f>
        <v>15</v>
      </c>
      <c r="V15" s="143"/>
      <c r="W15" s="175">
        <v>350</v>
      </c>
      <c r="X15" s="144">
        <f>X14</f>
        <v>325</v>
      </c>
      <c r="Y15" s="144">
        <f>X15</f>
        <v>325</v>
      </c>
      <c r="Z15" s="176">
        <v>1</v>
      </c>
      <c r="AA15" s="158">
        <f>1</f>
        <v>1</v>
      </c>
      <c r="AB15" s="145">
        <f>Y15</f>
        <v>325</v>
      </c>
      <c r="AC15" s="143"/>
      <c r="AE15" s="174">
        <v>2006</v>
      </c>
      <c r="AF15" s="175">
        <v>32.456935630099728</v>
      </c>
      <c r="AG15" s="144">
        <f>AG14</f>
        <v>32.518586891130511</v>
      </c>
      <c r="AH15" s="144">
        <f>AG15</f>
        <v>32.518586891130511</v>
      </c>
      <c r="AI15" s="176">
        <v>1</v>
      </c>
      <c r="AJ15" s="158">
        <f>1</f>
        <v>1</v>
      </c>
      <c r="AK15" s="145">
        <f>AH15</f>
        <v>32.518586891130511</v>
      </c>
      <c r="AL15" s="143"/>
    </row>
    <row r="16" spans="1:38">
      <c r="A16" s="143">
        <v>2007</v>
      </c>
      <c r="B16" s="173">
        <v>281</v>
      </c>
      <c r="C16" s="144">
        <f>C15</f>
        <v>292</v>
      </c>
      <c r="D16" s="174"/>
      <c r="E16" s="174"/>
      <c r="F16" s="157">
        <f>F15*E$27</f>
        <v>0.96114446903666151</v>
      </c>
      <c r="G16" s="145">
        <f>G15*E$27</f>
        <v>280.65418495870517</v>
      </c>
      <c r="H16" s="171">
        <f>(G16-G15)/G15</f>
        <v>-3.885553096333845E-2</v>
      </c>
      <c r="I16" s="175">
        <v>2385</v>
      </c>
      <c r="J16" s="144">
        <f>J15</f>
        <v>2604</v>
      </c>
      <c r="K16" s="174"/>
      <c r="L16" s="174"/>
      <c r="M16" s="157">
        <f>M15*L$27</f>
        <v>0.93945284068501178</v>
      </c>
      <c r="N16" s="145">
        <f>N15*L$27</f>
        <v>2446.3351971437705</v>
      </c>
      <c r="O16" s="171">
        <f>(N16-N15)/N15</f>
        <v>-6.0547159314988275E-2</v>
      </c>
      <c r="P16" s="175">
        <v>9</v>
      </c>
      <c r="Q16" s="144">
        <f>Q15</f>
        <v>15</v>
      </c>
      <c r="R16" s="174"/>
      <c r="S16" s="174"/>
      <c r="T16" s="157">
        <f>T15*S$27</f>
        <v>0.95326268954803628</v>
      </c>
      <c r="U16" s="145">
        <f>U15*S$27</f>
        <v>14.298940343220544</v>
      </c>
      <c r="V16" s="171">
        <f>(U16-U15)/U15</f>
        <v>-4.6737310451963762E-2</v>
      </c>
      <c r="W16" s="175">
        <v>269</v>
      </c>
      <c r="X16" s="144">
        <f>X15</f>
        <v>325</v>
      </c>
      <c r="Y16" s="174"/>
      <c r="Z16" s="174"/>
      <c r="AA16" s="157">
        <f>AA15*Z$27</f>
        <v>0.92587471228729046</v>
      </c>
      <c r="AB16" s="145">
        <f>AB15*Z$27</f>
        <v>300.90928149336941</v>
      </c>
      <c r="AC16" s="171">
        <f>(AB16-AB15)/AB15</f>
        <v>-7.4125287712709514E-2</v>
      </c>
      <c r="AE16" s="143">
        <v>2007</v>
      </c>
      <c r="AF16" s="175">
        <v>30.387766981596741</v>
      </c>
      <c r="AG16" s="144">
        <f>AG15</f>
        <v>32.518586891130511</v>
      </c>
      <c r="AH16" s="174"/>
      <c r="AI16" s="174"/>
      <c r="AJ16" s="157">
        <f>AJ15*AI$34</f>
        <v>0.99250249644074728</v>
      </c>
      <c r="AK16" s="145">
        <f>AK15*AI$34</f>
        <v>32.274778670172388</v>
      </c>
      <c r="AL16" s="171">
        <f>(AK16-AK15)/AK15</f>
        <v>-7.4975035592528012E-3</v>
      </c>
    </row>
    <row r="17" spans="1:41">
      <c r="A17" s="143">
        <v>2008</v>
      </c>
      <c r="B17" s="173">
        <v>270</v>
      </c>
      <c r="C17" s="144">
        <f>C16</f>
        <v>292</v>
      </c>
      <c r="D17" s="174"/>
      <c r="E17" s="174"/>
      <c r="F17" s="157">
        <f>F16*E$27</f>
        <v>0.92379869035976603</v>
      </c>
      <c r="G17" s="145">
        <f>G16*E$27</f>
        <v>269.74921758505167</v>
      </c>
      <c r="H17" s="171">
        <f>(G17-G16)/G16</f>
        <v>-3.8855530963338519E-2</v>
      </c>
      <c r="I17" s="175">
        <v>2575</v>
      </c>
      <c r="J17" s="144">
        <f>J16</f>
        <v>2604</v>
      </c>
      <c r="K17" s="174"/>
      <c r="L17" s="174"/>
      <c r="M17" s="157">
        <f>M16*L$27</f>
        <v>0.88257163987113818</v>
      </c>
      <c r="N17" s="145">
        <f>N16*L$27</f>
        <v>2298.2165502244434</v>
      </c>
      <c r="O17" s="171">
        <f>(N17-N16)/N16</f>
        <v>-6.0547159314988282E-2</v>
      </c>
      <c r="P17" s="175">
        <v>20</v>
      </c>
      <c r="Q17" s="144">
        <f>Q16</f>
        <v>15</v>
      </c>
      <c r="R17" s="174"/>
      <c r="S17" s="174"/>
      <c r="T17" s="157">
        <f>T16*S$27</f>
        <v>0.90870975528435582</v>
      </c>
      <c r="U17" s="145">
        <f>U16*S$27</f>
        <v>13.630646329265335</v>
      </c>
      <c r="V17" s="171">
        <f>(U17-U16)/U16</f>
        <v>-4.6737310451963776E-2</v>
      </c>
      <c r="W17" s="175">
        <v>279</v>
      </c>
      <c r="X17" s="144">
        <f>X16</f>
        <v>325</v>
      </c>
      <c r="Y17" s="174"/>
      <c r="Z17" s="174"/>
      <c r="AA17" s="157">
        <f>AA16*Z$27</f>
        <v>0.85724398285307291</v>
      </c>
      <c r="AB17" s="145">
        <f>AB16*Z$27</f>
        <v>278.6042944272487</v>
      </c>
      <c r="AC17" s="171">
        <f>(AB17-AB16)/AB16</f>
        <v>-7.4125287712709514E-2</v>
      </c>
      <c r="AE17" s="143">
        <v>2008</v>
      </c>
      <c r="AF17" s="175">
        <v>28.664268045873623</v>
      </c>
      <c r="AG17" s="144">
        <f>AG16</f>
        <v>32.518586891130511</v>
      </c>
      <c r="AH17" s="174"/>
      <c r="AI17" s="174"/>
      <c r="AJ17" s="157">
        <f>AJ16*AI$34</f>
        <v>0.98506120544111553</v>
      </c>
      <c r="AK17" s="145">
        <f>AK16*AI$34</f>
        <v>32.032798402218674</v>
      </c>
      <c r="AL17" s="171">
        <f>(AK17-AK16)/AK16</f>
        <v>-7.4975035592528107E-3</v>
      </c>
    </row>
    <row r="18" spans="1:41">
      <c r="A18" s="143">
        <v>2009</v>
      </c>
      <c r="B18" s="173">
        <v>216</v>
      </c>
      <c r="C18" s="144">
        <f>C17</f>
        <v>292</v>
      </c>
      <c r="D18" s="144"/>
      <c r="E18" s="176"/>
      <c r="F18" s="157">
        <f>F17*E$27</f>
        <v>0.88790400174260065</v>
      </c>
      <c r="G18" s="145">
        <f>G17*E$27</f>
        <v>259.26796850883937</v>
      </c>
      <c r="H18" s="171">
        <f>(G18-G17)/G17</f>
        <v>-3.8855530963338443E-2</v>
      </c>
      <c r="I18" s="173">
        <v>2287</v>
      </c>
      <c r="J18" s="144">
        <f>J17</f>
        <v>2604</v>
      </c>
      <c r="K18" s="144"/>
      <c r="L18" s="176"/>
      <c r="M18" s="157">
        <f>M17*L$27</f>
        <v>0.82913443418497002</v>
      </c>
      <c r="N18" s="145">
        <f>N17*L$27</f>
        <v>2159.0660666176614</v>
      </c>
      <c r="O18" s="171">
        <f>(N18-N17)/N17</f>
        <v>-6.0547159314988226E-2</v>
      </c>
      <c r="P18" s="173">
        <v>5</v>
      </c>
      <c r="Q18" s="144">
        <f>Q17</f>
        <v>15</v>
      </c>
      <c r="R18" s="144"/>
      <c r="S18" s="176"/>
      <c r="T18" s="157">
        <f>T17*S$27</f>
        <v>0.86623910534090287</v>
      </c>
      <c r="U18" s="145">
        <f>U17*S$27</f>
        <v>12.993586580113542</v>
      </c>
      <c r="V18" s="171">
        <f>(U18-U17)/U17</f>
        <v>-4.6737310451963728E-2</v>
      </c>
      <c r="W18" s="173">
        <v>253</v>
      </c>
      <c r="X18" s="144">
        <f>X17</f>
        <v>325</v>
      </c>
      <c r="Y18" s="144"/>
      <c r="Z18" s="176"/>
      <c r="AA18" s="157">
        <f>AA17*Z$27</f>
        <v>0.79370052598409979</v>
      </c>
      <c r="AB18" s="145">
        <f>AB17*Z$27</f>
        <v>257.95267094483245</v>
      </c>
      <c r="AC18" s="171">
        <f>(AB18-AB17)/AB17</f>
        <v>-7.4125287712709556E-2</v>
      </c>
      <c r="AE18" s="143">
        <v>2009</v>
      </c>
      <c r="AF18" s="173">
        <v>28.358850267984351</v>
      </c>
      <c r="AG18" s="144">
        <f>AG17</f>
        <v>32.518586891130511</v>
      </c>
      <c r="AH18" s="144"/>
      <c r="AI18" s="176"/>
      <c r="AJ18" s="157">
        <f>AJ17*AI$34</f>
        <v>0.97767570554723904</v>
      </c>
      <c r="AK18" s="145">
        <f>AK17*AI$34</f>
        <v>31.792632382185214</v>
      </c>
      <c r="AL18" s="171">
        <f>(AK18-AK17)/AK17</f>
        <v>-7.49750355925273E-3</v>
      </c>
      <c r="AO18" s="192"/>
    </row>
    <row r="19" spans="1:41">
      <c r="A19" s="143">
        <v>2010</v>
      </c>
      <c r="B19" s="173">
        <v>208</v>
      </c>
      <c r="C19" s="144">
        <f>C18</f>
        <v>292</v>
      </c>
      <c r="F19" s="157">
        <f>F18*E$27</f>
        <v>0.85340402031041884</v>
      </c>
      <c r="G19" s="145">
        <f>G18*E$27</f>
        <v>249.1939739306423</v>
      </c>
      <c r="H19" s="171">
        <f>(G19-G18)/G18</f>
        <v>-3.8855530963338478E-2</v>
      </c>
      <c r="I19" s="173">
        <v>1969</v>
      </c>
      <c r="J19" s="144">
        <f>J18</f>
        <v>2604</v>
      </c>
      <c r="M19" s="157">
        <f>M18*L$27</f>
        <v>0.77893269950483002</v>
      </c>
      <c r="N19" s="145">
        <f>N18*L$27</f>
        <v>2028.3407495105769</v>
      </c>
      <c r="O19" s="171">
        <f>(N19-N18)/N18</f>
        <v>-6.0547159314988212E-2</v>
      </c>
      <c r="P19" s="173">
        <v>4</v>
      </c>
      <c r="Q19" s="144">
        <f>Q18</f>
        <v>15</v>
      </c>
      <c r="T19" s="157">
        <f>T18*S$27</f>
        <v>0.82575341934895374</v>
      </c>
      <c r="U19" s="145">
        <f>U18*S$27</f>
        <v>12.386301290234305</v>
      </c>
      <c r="V19" s="171">
        <f>(U19-U18)/U18</f>
        <v>-4.6737310451963728E-2</v>
      </c>
      <c r="W19" s="173">
        <v>223</v>
      </c>
      <c r="X19" s="144">
        <f>X18</f>
        <v>325</v>
      </c>
      <c r="AA19" s="157">
        <f>AA18*Z$27</f>
        <v>0.73486724613779952</v>
      </c>
      <c r="AB19" s="145">
        <f>AB18*Z$27</f>
        <v>238.83185499478486</v>
      </c>
      <c r="AC19" s="171">
        <f>(AB19-AB18)/AB18</f>
        <v>-7.4125287712709501E-2</v>
      </c>
      <c r="AE19" s="143">
        <v>2010</v>
      </c>
      <c r="AF19" s="173">
        <v>25.664551140544518</v>
      </c>
      <c r="AG19" s="144">
        <f>AG18</f>
        <v>32.518586891130511</v>
      </c>
      <c r="AJ19" s="157">
        <f>AJ18*AI$34</f>
        <v>0.97034557846510372</v>
      </c>
      <c r="AK19" s="145">
        <f>AK18*AI$34</f>
        <v>31.554267007741768</v>
      </c>
      <c r="AL19" s="171">
        <f>(AK19-AK18)/AK18</f>
        <v>-7.4975035592527179E-3</v>
      </c>
    </row>
    <row r="20" spans="1:41">
      <c r="A20" s="143">
        <v>2011</v>
      </c>
      <c r="B20" s="173">
        <v>185</v>
      </c>
      <c r="C20" s="144">
        <f>C19</f>
        <v>292</v>
      </c>
      <c r="F20" s="157">
        <f>F19*E$27</f>
        <v>0.82024455397500984</v>
      </c>
      <c r="G20" s="145">
        <f>G19*E$27</f>
        <v>239.51140976070286</v>
      </c>
      <c r="H20" s="171">
        <f>(G20-G19)/G19</f>
        <v>-3.8855530963338505E-2</v>
      </c>
      <c r="I20" s="173">
        <v>1880</v>
      </c>
      <c r="J20" s="144">
        <f>J19</f>
        <v>2604</v>
      </c>
      <c r="M20" s="157">
        <f>M19*L$27</f>
        <v>0.73177053725225727</v>
      </c>
      <c r="N20" s="145">
        <f>N19*L$27</f>
        <v>1905.5304790048774</v>
      </c>
      <c r="O20" s="171">
        <f>(N20-N19)/N19</f>
        <v>-6.0547159314988198E-2</v>
      </c>
      <c r="P20" s="173">
        <v>7</v>
      </c>
      <c r="Q20" s="144">
        <f>Q19</f>
        <v>15</v>
      </c>
      <c r="T20" s="157">
        <f>T19*S$27</f>
        <v>0.78715992543207114</v>
      </c>
      <c r="U20" s="145">
        <f>U19*S$27</f>
        <v>11.807398881481065</v>
      </c>
      <c r="V20" s="171">
        <f>(U20-U19)/U19</f>
        <v>-4.673731045196379E-2</v>
      </c>
      <c r="W20" s="173">
        <v>203</v>
      </c>
      <c r="X20" s="144">
        <f>X19</f>
        <v>325</v>
      </c>
      <c r="AA20" s="157">
        <f>AA19*Z$27</f>
        <v>0.68039500008718856</v>
      </c>
      <c r="AB20" s="145">
        <f>AB19*Z$27</f>
        <v>221.12837502833631</v>
      </c>
      <c r="AC20" s="171">
        <f>(AB20-AB19)/AB19</f>
        <v>-7.4125287712709542E-2</v>
      </c>
      <c r="AE20" s="143">
        <v>2011</v>
      </c>
      <c r="AF20" s="173">
        <v>24.694630099101175</v>
      </c>
      <c r="AG20" s="144">
        <f>AG19</f>
        <v>32.518586891130511</v>
      </c>
      <c r="AJ20" s="157">
        <f>AJ19*AI$34</f>
        <v>0.96307040903685648</v>
      </c>
      <c r="AK20" s="145">
        <f>AK19*AI$34</f>
        <v>31.317688778541612</v>
      </c>
      <c r="AL20" s="171">
        <f>(AK20-AK19)/AK19</f>
        <v>-7.4975035592527483E-3</v>
      </c>
    </row>
    <row r="21" spans="1:41">
      <c r="A21" s="143">
        <v>2012</v>
      </c>
      <c r="B21" s="167">
        <v>178</v>
      </c>
      <c r="C21" s="144">
        <f>C20</f>
        <v>292</v>
      </c>
      <c r="F21" s="157">
        <f>F20*E$27</f>
        <v>0.7883735163105241</v>
      </c>
      <c r="G21" s="145">
        <f>G20*E$27</f>
        <v>230.20506676267303</v>
      </c>
      <c r="H21" s="171">
        <f>(G21-G20)/G20</f>
        <v>-3.885553096333845E-2</v>
      </c>
      <c r="I21" s="167">
        <v>1980</v>
      </c>
      <c r="J21" s="144">
        <f>J20</f>
        <v>2604</v>
      </c>
      <c r="M21" s="157">
        <f>M20*L$27</f>
        <v>0.6874639099512303</v>
      </c>
      <c r="N21" s="145">
        <f>N20*L$27</f>
        <v>1790.1560215130032</v>
      </c>
      <c r="O21" s="171">
        <f>(N21-N20)/N20</f>
        <v>-6.0547159314988247E-2</v>
      </c>
      <c r="P21" s="167">
        <v>2</v>
      </c>
      <c r="Q21" s="144">
        <f>Q20</f>
        <v>15</v>
      </c>
      <c r="T21" s="157">
        <f>T20*S$27</f>
        <v>0.75037018762180785</v>
      </c>
      <c r="U21" s="145">
        <f>U20*S$27</f>
        <v>11.255552814327116</v>
      </c>
      <c r="V21" s="171">
        <f>(U21-U20)/U20</f>
        <v>-4.6737310451963686E-2</v>
      </c>
      <c r="W21" s="167">
        <v>194</v>
      </c>
      <c r="X21" s="144">
        <f>X20</f>
        <v>325</v>
      </c>
      <c r="AA21" s="157">
        <f>AA20*Z$27</f>
        <v>0.62996052494743671</v>
      </c>
      <c r="AB21" s="145">
        <f>AB20*Z$27</f>
        <v>204.73717060791694</v>
      </c>
      <c r="AC21" s="171">
        <f>(AB21-AB20)/AB20</f>
        <v>-7.412528771270957E-2</v>
      </c>
      <c r="AE21" s="143">
        <v>2012</v>
      </c>
      <c r="AF21" s="190">
        <v>23.986773519483801</v>
      </c>
      <c r="AG21" s="144">
        <f>AG20</f>
        <v>32.518586891130511</v>
      </c>
      <c r="AJ21" s="191">
        <f>AJ20*AI$34</f>
        <v>0.95584978521729169</v>
      </c>
      <c r="AK21" s="145">
        <f>AK20*AI$34</f>
        <v>31.082884295456928</v>
      </c>
      <c r="AL21" s="171">
        <f>(AK21-AK20)/AK20</f>
        <v>-7.4975035592526919E-3</v>
      </c>
    </row>
    <row r="22" spans="1:41">
      <c r="A22" s="143">
        <v>2013</v>
      </c>
      <c r="B22" s="167">
        <v>172</v>
      </c>
      <c r="C22" s="144">
        <f>C21</f>
        <v>292</v>
      </c>
      <c r="F22" s="191">
        <f>F21*E$27</f>
        <v>0.75774084473684444</v>
      </c>
      <c r="G22" s="145">
        <f>G21*E$27</f>
        <v>221.26032666315859</v>
      </c>
      <c r="H22" s="171">
        <f>(G22-G21)/G21</f>
        <v>-3.8855530963338436E-2</v>
      </c>
      <c r="I22" s="167">
        <v>1672</v>
      </c>
      <c r="J22" s="144">
        <f>J21</f>
        <v>2604</v>
      </c>
      <c r="M22" s="191">
        <f>M21*L$27</f>
        <v>0.64583992307210847</v>
      </c>
      <c r="N22" s="145">
        <f>N21*L$27</f>
        <v>1681.76715967977</v>
      </c>
      <c r="O22" s="171">
        <f>(N22-N21)/N21</f>
        <v>-6.0547159314988198E-2</v>
      </c>
      <c r="P22" s="167">
        <v>9</v>
      </c>
      <c r="Q22" s="144">
        <f>Q21</f>
        <v>15</v>
      </c>
      <c r="T22" s="191">
        <f>T21*S$27</f>
        <v>0.71529990320902914</v>
      </c>
      <c r="U22" s="145">
        <f>U21*S$27</f>
        <v>10.729498548135435</v>
      </c>
      <c r="V22" s="171">
        <f>(U22-U21)/U21</f>
        <v>-4.6737310451963734E-2</v>
      </c>
      <c r="W22" s="167">
        <v>143</v>
      </c>
      <c r="X22" s="144">
        <f>X21</f>
        <v>325</v>
      </c>
      <c r="AA22" s="191">
        <f>AA21*Z$27</f>
        <v>0.58326451978805838</v>
      </c>
      <c r="AB22" s="145">
        <f>AB21*Z$27</f>
        <v>189.56096893111899</v>
      </c>
      <c r="AC22" s="171">
        <f>(AB22-AB21)/AB21</f>
        <v>-7.4125287712709556E-2</v>
      </c>
      <c r="AE22" s="143">
        <v>2013</v>
      </c>
      <c r="AF22" s="190">
        <v>22.020985</v>
      </c>
      <c r="AG22" s="144">
        <f>AG21</f>
        <v>32.518586891130511</v>
      </c>
      <c r="AJ22" s="191">
        <f>AJ21*AI$34</f>
        <v>0.9486832980505141</v>
      </c>
      <c r="AK22" s="145">
        <f>AK21*AI$34</f>
        <v>30.849840259819899</v>
      </c>
      <c r="AL22" s="171">
        <f>(AK22-AK21)/AK21</f>
        <v>-7.497503559252724E-3</v>
      </c>
    </row>
    <row r="23" spans="1:41">
      <c r="A23" s="143">
        <v>2014</v>
      </c>
      <c r="B23" s="167"/>
      <c r="C23" s="144">
        <f>C22</f>
        <v>292</v>
      </c>
      <c r="F23" s="157">
        <f>F22*E$27</f>
        <v>0.72829842188198568</v>
      </c>
      <c r="G23" s="145">
        <f>G22*E$27</f>
        <v>212.66313918953983</v>
      </c>
      <c r="H23" s="171">
        <f>(G23-G22)/G22</f>
        <v>-3.8855530963338547E-2</v>
      </c>
      <c r="I23" s="167"/>
      <c r="J23" s="144">
        <f>J22</f>
        <v>2604</v>
      </c>
      <c r="M23" s="157">
        <f>M22*L$27</f>
        <v>0.60673615035788175</v>
      </c>
      <c r="N23" s="145">
        <f>N22*L$27</f>
        <v>1579.9409355319237</v>
      </c>
      <c r="O23" s="171">
        <f>(N23-N22)/N22</f>
        <v>-6.0547159314988198E-2</v>
      </c>
      <c r="P23" s="167"/>
      <c r="Q23" s="144">
        <f>Q22</f>
        <v>15</v>
      </c>
      <c r="T23" s="157">
        <f>T22*S$27</f>
        <v>0.68186870956648915</v>
      </c>
      <c r="U23" s="145">
        <f>U22*S$27</f>
        <v>10.228030643497336</v>
      </c>
      <c r="V23" s="171">
        <f>(U23-U22)/U22</f>
        <v>-4.6737310451963679E-2</v>
      </c>
      <c r="W23" s="167"/>
      <c r="X23" s="144">
        <f>X22</f>
        <v>325</v>
      </c>
      <c r="AA23" s="157">
        <f>AA22*Z$27</f>
        <v>0.54002986944615317</v>
      </c>
      <c r="AB23" s="145">
        <f>AB22*Z$27</f>
        <v>175.50970756999979</v>
      </c>
      <c r="AC23" s="171">
        <f>(AB23-AB22)/AB22</f>
        <v>-7.4125287712709612E-2</v>
      </c>
      <c r="AE23" s="143">
        <v>2014</v>
      </c>
      <c r="AF23" s="190"/>
      <c r="AG23" s="144">
        <f>AG22</f>
        <v>32.518586891130511</v>
      </c>
      <c r="AJ23" s="157">
        <f>AJ22*AI$34</f>
        <v>0.94157054164677678</v>
      </c>
      <c r="AK23" s="145">
        <f>AK22*AI$34</f>
        <v>30.618543472669522</v>
      </c>
      <c r="AL23" s="171">
        <f>(AK23-AK22)/AK22</f>
        <v>-7.497503559252711E-3</v>
      </c>
    </row>
    <row r="24" spans="1:41">
      <c r="A24" s="143">
        <v>2015</v>
      </c>
      <c r="B24" s="173"/>
      <c r="C24" s="144">
        <f>C23</f>
        <v>292</v>
      </c>
      <c r="D24" s="144">
        <f>B12*F7</f>
        <v>204.39999999999998</v>
      </c>
      <c r="E24" s="172">
        <f>F7</f>
        <v>0.7</v>
      </c>
      <c r="F24" s="157">
        <f>F23*E$27</f>
        <v>0.69999999999999962</v>
      </c>
      <c r="G24" s="145">
        <f>G23*E$27</f>
        <v>204.39999999999989</v>
      </c>
      <c r="H24" s="171">
        <f>(G24-G23)/G23</f>
        <v>-3.8855530963338554E-2</v>
      </c>
      <c r="I24" s="173"/>
      <c r="J24" s="144">
        <f>J23</f>
        <v>2604</v>
      </c>
      <c r="K24" s="144">
        <f>I12*M7</f>
        <v>1484.2800000000002</v>
      </c>
      <c r="L24" s="172">
        <f>M7</f>
        <v>0.57000000000000006</v>
      </c>
      <c r="M24" s="157">
        <f>M23*L$27</f>
        <v>0.5700000000000004</v>
      </c>
      <c r="N24" s="145">
        <f>N23*L$27</f>
        <v>1484.2800000000009</v>
      </c>
      <c r="O24" s="171">
        <f>(N24-N23)/N23</f>
        <v>-6.0547159314988185E-2</v>
      </c>
      <c r="P24" s="173"/>
      <c r="Q24" s="144">
        <f>Q23</f>
        <v>15</v>
      </c>
      <c r="R24" s="144">
        <f>P12*T7</f>
        <v>9.75</v>
      </c>
      <c r="S24" s="172">
        <f>T7</f>
        <v>0.65</v>
      </c>
      <c r="T24" s="157">
        <f>T23*S$27</f>
        <v>0.65000000000000024</v>
      </c>
      <c r="U24" s="145">
        <f>U23*S$27</f>
        <v>9.7500000000000018</v>
      </c>
      <c r="V24" s="171">
        <f>(U24-U23)/U23</f>
        <v>-4.6737310451963797E-2</v>
      </c>
      <c r="W24" s="173"/>
      <c r="X24" s="144">
        <f>X23</f>
        <v>325</v>
      </c>
      <c r="Y24" s="144">
        <f>W12*AA7</f>
        <v>162.5</v>
      </c>
      <c r="Z24" s="172">
        <f>AA7</f>
        <v>0.5</v>
      </c>
      <c r="AA24" s="157">
        <f>AA23*Z$27</f>
        <v>0.50000000000000011</v>
      </c>
      <c r="AB24" s="145">
        <f>AB23*Z$27</f>
        <v>162.50000000000003</v>
      </c>
      <c r="AC24" s="171">
        <f>(AB24-AB23)/AB23</f>
        <v>-7.4125287712709612E-2</v>
      </c>
      <c r="AE24" s="143">
        <v>2015</v>
      </c>
      <c r="AF24" s="173"/>
      <c r="AG24" s="144">
        <f>AG23</f>
        <v>32.518586891130511</v>
      </c>
      <c r="AJ24" s="157">
        <f>AJ23*AI$34</f>
        <v>0.93451111315949253</v>
      </c>
      <c r="AK24" s="145">
        <f>AK23*AI$34</f>
        <v>30.388980834004048</v>
      </c>
      <c r="AL24" s="171">
        <f>(AK24-AK23)/AK23</f>
        <v>-7.4975035592527205E-3</v>
      </c>
    </row>
    <row r="25" spans="1:41">
      <c r="D25" s="152" t="s">
        <v>149</v>
      </c>
      <c r="E25" s="169">
        <v>9</v>
      </c>
      <c r="H25" s="170"/>
      <c r="K25" s="152" t="s">
        <v>149</v>
      </c>
      <c r="L25" s="169">
        <v>9</v>
      </c>
      <c r="R25" s="152" t="s">
        <v>149</v>
      </c>
      <c r="S25" s="169">
        <v>9</v>
      </c>
      <c r="Y25" s="152" t="s">
        <v>149</v>
      </c>
      <c r="Z25" s="169">
        <v>9</v>
      </c>
      <c r="AE25" s="143">
        <v>2016</v>
      </c>
      <c r="AG25" s="144">
        <f>AG24</f>
        <v>32.518586891130511</v>
      </c>
      <c r="AJ25" s="157">
        <f>AJ24*AI$34</f>
        <v>0.92750461276241802</v>
      </c>
      <c r="AK25" s="145">
        <f>AK24*AI$34</f>
        <v>30.161139342039039</v>
      </c>
      <c r="AL25" s="171">
        <f>(AK25-AK24)/AK24</f>
        <v>-7.4975035592527483E-3</v>
      </c>
    </row>
    <row r="26" spans="1:41">
      <c r="D26" s="152" t="s">
        <v>148</v>
      </c>
      <c r="E26" s="146">
        <f>1/E25</f>
        <v>0.1111111111111111</v>
      </c>
      <c r="K26" s="152" t="s">
        <v>148</v>
      </c>
      <c r="L26" s="146">
        <f>1/L25</f>
        <v>0.1111111111111111</v>
      </c>
      <c r="R26" s="152" t="s">
        <v>148</v>
      </c>
      <c r="S26" s="146">
        <f>1/S25</f>
        <v>0.1111111111111111</v>
      </c>
      <c r="Y26" s="152" t="s">
        <v>148</v>
      </c>
      <c r="Z26" s="146">
        <f>1/Z25</f>
        <v>0.1111111111111111</v>
      </c>
      <c r="AE26" s="143">
        <v>2017</v>
      </c>
      <c r="AG26" s="144">
        <f>AG25</f>
        <v>32.518586891130511</v>
      </c>
      <c r="AJ26" s="157">
        <f>AJ25*AI$34</f>
        <v>0.92055064362700845</v>
      </c>
      <c r="AK26" s="145">
        <f>AK25*AI$34</f>
        <v>29.935006092470985</v>
      </c>
      <c r="AL26" s="171">
        <f>(AK26-AK25)/AK25</f>
        <v>-7.4975035592526936E-3</v>
      </c>
    </row>
    <row r="27" spans="1:41">
      <c r="D27" s="152" t="s">
        <v>147</v>
      </c>
      <c r="E27" s="146">
        <f>POWER(E24,E26)</f>
        <v>0.96114446903666151</v>
      </c>
      <c r="K27" s="152" t="s">
        <v>147</v>
      </c>
      <c r="L27" s="146">
        <f>POWER(L24,L26)</f>
        <v>0.93945284068501178</v>
      </c>
      <c r="R27" s="152" t="s">
        <v>147</v>
      </c>
      <c r="S27" s="146">
        <f>POWER(S24,S26)</f>
        <v>0.95326268954803628</v>
      </c>
      <c r="Y27" s="152" t="s">
        <v>147</v>
      </c>
      <c r="Z27" s="146">
        <f>POWER(Z24,Z26)</f>
        <v>0.92587471228729046</v>
      </c>
      <c r="AE27" s="143">
        <v>2018</v>
      </c>
      <c r="AG27" s="144">
        <f>AG26</f>
        <v>32.518586891130511</v>
      </c>
      <c r="AJ27" s="157">
        <f>AJ26*AI$34</f>
        <v>0.91364881189994263</v>
      </c>
      <c r="AK27" s="145">
        <f>AK26*AI$34</f>
        <v>29.710568277746432</v>
      </c>
      <c r="AL27" s="171">
        <f>(AK27-AK26)/AK26</f>
        <v>-7.4975035592527084E-3</v>
      </c>
    </row>
    <row r="28" spans="1:41">
      <c r="D28" s="152" t="s">
        <v>146</v>
      </c>
      <c r="E28" s="168">
        <f>1-E27</f>
        <v>3.8855530963338492E-2</v>
      </c>
      <c r="F28" s="153"/>
      <c r="K28" s="152" t="s">
        <v>146</v>
      </c>
      <c r="L28" s="168">
        <f>1-L27</f>
        <v>6.0547159314988219E-2</v>
      </c>
      <c r="R28" s="152" t="s">
        <v>146</v>
      </c>
      <c r="S28" s="168">
        <f>1-S27</f>
        <v>4.6737310451963721E-2</v>
      </c>
      <c r="Y28" s="152" t="s">
        <v>146</v>
      </c>
      <c r="Z28" s="168">
        <f>1-Z27</f>
        <v>7.4125287712709542E-2</v>
      </c>
      <c r="AE28" s="143">
        <v>2019</v>
      </c>
      <c r="AG28" s="144">
        <f>AG27</f>
        <v>32.518586891130511</v>
      </c>
      <c r="AJ28" s="157">
        <f>AJ27*AI$34</f>
        <v>0.90679872668081574</v>
      </c>
      <c r="AK28" s="145">
        <f>AK27*AI$34</f>
        <v>29.487813186336609</v>
      </c>
      <c r="AL28" s="171">
        <f>(AK28-AK27)/AK27</f>
        <v>-7.4975035592526607E-3</v>
      </c>
    </row>
    <row r="29" spans="1:41">
      <c r="D29" s="152"/>
      <c r="E29" s="168"/>
      <c r="F29" s="153"/>
      <c r="K29" s="152"/>
      <c r="L29" s="168"/>
      <c r="R29" s="152"/>
      <c r="S29" s="168"/>
      <c r="Y29" s="152"/>
      <c r="Z29" s="168"/>
      <c r="AE29" s="143">
        <v>2020</v>
      </c>
      <c r="AG29" s="144">
        <f>AG28</f>
        <v>32.518586891130511</v>
      </c>
      <c r="AH29" s="144">
        <f>AF12*AJ7</f>
        <v>29.266728202017461</v>
      </c>
      <c r="AI29" s="172">
        <f>AJ7</f>
        <v>0.9</v>
      </c>
      <c r="AJ29" s="157">
        <f>AJ28*AI$34</f>
        <v>0.90000000000000047</v>
      </c>
      <c r="AK29" s="145">
        <f>AK28*AI$34</f>
        <v>29.266728202017472</v>
      </c>
      <c r="AL29" s="171">
        <f>(AK29-AK28)/AK28</f>
        <v>-7.4975035592527058E-3</v>
      </c>
    </row>
    <row r="30" spans="1:41">
      <c r="D30" s="152"/>
      <c r="E30" s="168"/>
      <c r="F30" s="153"/>
      <c r="K30" s="152"/>
      <c r="L30" s="168"/>
      <c r="R30" s="152"/>
      <c r="S30" s="168"/>
      <c r="Y30" s="152"/>
      <c r="Z30" s="168"/>
    </row>
    <row r="31" spans="1:41">
      <c r="D31" s="152"/>
      <c r="E31" s="168"/>
      <c r="F31" s="153"/>
      <c r="K31" s="152"/>
      <c r="L31" s="168"/>
      <c r="R31" s="152"/>
      <c r="S31" s="168"/>
      <c r="Y31" s="152"/>
      <c r="Z31" s="168"/>
    </row>
    <row r="32" spans="1:41">
      <c r="B32" s="143" t="s">
        <v>173</v>
      </c>
      <c r="I32" s="186" t="s">
        <v>172</v>
      </c>
      <c r="P32" s="186" t="s">
        <v>171</v>
      </c>
      <c r="W32" s="186" t="s">
        <v>170</v>
      </c>
      <c r="AH32" s="152" t="s">
        <v>149</v>
      </c>
      <c r="AI32" s="169">
        <v>14</v>
      </c>
      <c r="AJ32" s="164"/>
      <c r="AK32" s="164"/>
      <c r="AL32" s="164"/>
    </row>
    <row r="33" spans="1:38">
      <c r="I33" s="186"/>
      <c r="P33" s="186"/>
      <c r="W33" s="186"/>
      <c r="AH33" s="152" t="s">
        <v>148</v>
      </c>
      <c r="AI33" s="146">
        <f>1/AI32</f>
        <v>7.1428571428571425E-2</v>
      </c>
      <c r="AJ33" s="164"/>
      <c r="AK33" s="164"/>
      <c r="AL33" s="164"/>
    </row>
    <row r="34" spans="1:38">
      <c r="B34" s="143" t="s">
        <v>169</v>
      </c>
      <c r="D34" s="189">
        <v>0.14215686</v>
      </c>
      <c r="I34" s="186" t="s">
        <v>169</v>
      </c>
      <c r="K34" s="189">
        <v>0.21024200000000001</v>
      </c>
      <c r="P34" s="186" t="s">
        <v>169</v>
      </c>
      <c r="R34" s="189">
        <v>0.2</v>
      </c>
      <c r="W34" s="186" t="s">
        <v>169</v>
      </c>
      <c r="Y34" s="189">
        <v>0.30061300000000002</v>
      </c>
      <c r="AH34" s="152" t="s">
        <v>147</v>
      </c>
      <c r="AI34" s="146">
        <f>POWER(AI29,AI33)</f>
        <v>0.99250249644074728</v>
      </c>
      <c r="AJ34" s="164"/>
      <c r="AK34" s="164"/>
      <c r="AL34" s="164"/>
    </row>
    <row r="35" spans="1:38">
      <c r="D35" s="188"/>
      <c r="I35" s="186"/>
      <c r="P35" s="186"/>
      <c r="W35" s="186"/>
      <c r="AH35" s="152" t="s">
        <v>146</v>
      </c>
      <c r="AI35" s="168">
        <f>1-AI34</f>
        <v>7.4975035592527162E-3</v>
      </c>
      <c r="AJ35" s="164"/>
      <c r="AK35" s="164"/>
      <c r="AL35" s="164"/>
    </row>
    <row r="36" spans="1:38">
      <c r="B36" s="143" t="s">
        <v>168</v>
      </c>
      <c r="D36" s="188"/>
      <c r="F36" s="187">
        <f>1-D34</f>
        <v>0.85784313999999995</v>
      </c>
      <c r="I36" s="186" t="s">
        <v>168</v>
      </c>
      <c r="M36" s="157">
        <f>1-K34</f>
        <v>0.78975799999999996</v>
      </c>
      <c r="P36" s="186" t="s">
        <v>168</v>
      </c>
      <c r="T36" s="157">
        <f>1-R34</f>
        <v>0.8</v>
      </c>
      <c r="W36" s="186" t="s">
        <v>168</v>
      </c>
      <c r="AA36" s="157">
        <f>1-Y34</f>
        <v>0.69938699999999998</v>
      </c>
    </row>
    <row r="37" spans="1:38">
      <c r="I37" s="186"/>
      <c r="P37" s="186"/>
      <c r="W37" s="186"/>
    </row>
    <row r="38" spans="1:38">
      <c r="B38" s="185"/>
      <c r="C38" s="185"/>
      <c r="D38" s="182" t="s">
        <v>166</v>
      </c>
      <c r="E38" s="182" t="s">
        <v>165</v>
      </c>
      <c r="F38" s="182" t="s">
        <v>164</v>
      </c>
      <c r="G38" s="182" t="s">
        <v>163</v>
      </c>
      <c r="H38" s="182" t="s">
        <v>162</v>
      </c>
      <c r="I38" s="184"/>
      <c r="J38" s="182"/>
      <c r="K38" s="182" t="s">
        <v>166</v>
      </c>
      <c r="L38" s="182" t="s">
        <v>165</v>
      </c>
      <c r="M38" s="182" t="s">
        <v>164</v>
      </c>
      <c r="N38" s="182" t="s">
        <v>163</v>
      </c>
      <c r="O38" s="182" t="s">
        <v>162</v>
      </c>
      <c r="P38" s="181" t="s">
        <v>167</v>
      </c>
      <c r="Q38" s="182"/>
      <c r="R38" s="182" t="s">
        <v>166</v>
      </c>
      <c r="S38" s="182" t="s">
        <v>165</v>
      </c>
      <c r="T38" s="182" t="s">
        <v>164</v>
      </c>
      <c r="U38" s="182" t="s">
        <v>163</v>
      </c>
      <c r="V38" s="182" t="s">
        <v>162</v>
      </c>
      <c r="W38" s="181" t="s">
        <v>167</v>
      </c>
      <c r="X38" s="182"/>
      <c r="Y38" s="182" t="s">
        <v>166</v>
      </c>
      <c r="Z38" s="182" t="s">
        <v>165</v>
      </c>
      <c r="AA38" s="182" t="s">
        <v>164</v>
      </c>
      <c r="AB38" s="182" t="s">
        <v>163</v>
      </c>
      <c r="AC38" s="182" t="s">
        <v>162</v>
      </c>
    </row>
    <row r="39" spans="1:38">
      <c r="B39" s="183" t="s">
        <v>31</v>
      </c>
      <c r="C39" s="182"/>
      <c r="D39" s="143" t="s">
        <v>159</v>
      </c>
      <c r="E39" s="143" t="s">
        <v>158</v>
      </c>
      <c r="F39" s="143" t="s">
        <v>157</v>
      </c>
      <c r="G39" s="143" t="s">
        <v>20</v>
      </c>
      <c r="H39" s="143" t="s">
        <v>156</v>
      </c>
      <c r="I39" s="181" t="s">
        <v>29</v>
      </c>
      <c r="J39" s="180"/>
      <c r="K39" s="143" t="s">
        <v>159</v>
      </c>
      <c r="L39" s="143" t="s">
        <v>158</v>
      </c>
      <c r="M39" s="143" t="s">
        <v>157</v>
      </c>
      <c r="N39" s="143" t="s">
        <v>20</v>
      </c>
      <c r="O39" s="143" t="s">
        <v>156</v>
      </c>
      <c r="P39" s="181" t="s">
        <v>161</v>
      </c>
      <c r="Q39" s="180"/>
      <c r="R39" s="143" t="s">
        <v>159</v>
      </c>
      <c r="S39" s="143" t="s">
        <v>158</v>
      </c>
      <c r="T39" s="143" t="s">
        <v>157</v>
      </c>
      <c r="U39" s="143" t="s">
        <v>20</v>
      </c>
      <c r="V39" s="143" t="s">
        <v>156</v>
      </c>
      <c r="W39" s="181" t="s">
        <v>160</v>
      </c>
      <c r="X39" s="180"/>
      <c r="Y39" s="143" t="s">
        <v>159</v>
      </c>
      <c r="Z39" s="143" t="s">
        <v>158</v>
      </c>
      <c r="AA39" s="143" t="s">
        <v>157</v>
      </c>
      <c r="AB39" s="143" t="s">
        <v>20</v>
      </c>
      <c r="AC39" s="143" t="s">
        <v>156</v>
      </c>
    </row>
    <row r="40" spans="1:38" ht="13.5" thickBot="1">
      <c r="A40" s="178" t="s">
        <v>34</v>
      </c>
      <c r="B40" s="178"/>
      <c r="C40" s="177" t="s">
        <v>155</v>
      </c>
      <c r="D40" s="177" t="s">
        <v>154</v>
      </c>
      <c r="E40" s="177" t="s">
        <v>153</v>
      </c>
      <c r="F40" s="177" t="s">
        <v>152</v>
      </c>
      <c r="G40" s="177" t="s">
        <v>151</v>
      </c>
      <c r="H40" s="177" t="s">
        <v>150</v>
      </c>
      <c r="I40" s="179"/>
      <c r="J40" s="178" t="s">
        <v>155</v>
      </c>
      <c r="K40" s="177" t="s">
        <v>154</v>
      </c>
      <c r="L40" s="177" t="s">
        <v>153</v>
      </c>
      <c r="M40" s="177" t="s">
        <v>152</v>
      </c>
      <c r="N40" s="177" t="s">
        <v>151</v>
      </c>
      <c r="O40" s="177" t="s">
        <v>150</v>
      </c>
      <c r="P40" s="179"/>
      <c r="Q40" s="178" t="s">
        <v>155</v>
      </c>
      <c r="R40" s="177" t="s">
        <v>154</v>
      </c>
      <c r="S40" s="177" t="s">
        <v>153</v>
      </c>
      <c r="T40" s="177" t="s">
        <v>152</v>
      </c>
      <c r="U40" s="177" t="s">
        <v>151</v>
      </c>
      <c r="V40" s="177" t="s">
        <v>150</v>
      </c>
      <c r="W40" s="179"/>
      <c r="X40" s="178" t="s">
        <v>155</v>
      </c>
      <c r="Y40" s="177" t="s">
        <v>154</v>
      </c>
      <c r="Z40" s="177" t="s">
        <v>153</v>
      </c>
      <c r="AA40" s="177" t="s">
        <v>152</v>
      </c>
      <c r="AB40" s="177" t="s">
        <v>151</v>
      </c>
      <c r="AC40" s="177" t="s">
        <v>150</v>
      </c>
    </row>
    <row r="41" spans="1:38">
      <c r="A41" s="143">
        <v>2015</v>
      </c>
      <c r="B41" s="173"/>
      <c r="C41" s="144">
        <f>D24</f>
        <v>204.39999999999998</v>
      </c>
      <c r="D41" s="144">
        <f>C45</f>
        <v>204.39999999999998</v>
      </c>
      <c r="E41" s="176">
        <v>1</v>
      </c>
      <c r="F41" s="158">
        <f>1</f>
        <v>1</v>
      </c>
      <c r="G41" s="145">
        <f>D41</f>
        <v>204.39999999999998</v>
      </c>
      <c r="H41" s="174"/>
      <c r="I41" s="175"/>
      <c r="J41" s="144">
        <f>K24</f>
        <v>1484.2800000000002</v>
      </c>
      <c r="K41" s="144">
        <f>J45</f>
        <v>1484.2800000000002</v>
      </c>
      <c r="L41" s="176">
        <v>1</v>
      </c>
      <c r="M41" s="158">
        <f>1</f>
        <v>1</v>
      </c>
      <c r="N41" s="145">
        <f>K41</f>
        <v>1484.2800000000002</v>
      </c>
      <c r="O41" s="174"/>
      <c r="P41" s="175"/>
      <c r="Q41" s="144">
        <f>R24</f>
        <v>9.75</v>
      </c>
      <c r="R41" s="144">
        <f>Q45</f>
        <v>9.75</v>
      </c>
      <c r="S41" s="176">
        <v>1</v>
      </c>
      <c r="T41" s="158">
        <f>1</f>
        <v>1</v>
      </c>
      <c r="U41" s="145">
        <f>R41</f>
        <v>9.75</v>
      </c>
      <c r="V41" s="174"/>
      <c r="W41" s="175"/>
      <c r="X41" s="144">
        <f>Y24</f>
        <v>162.5</v>
      </c>
      <c r="Y41" s="144">
        <f>X45</f>
        <v>162.5</v>
      </c>
      <c r="Z41" s="176">
        <v>1</v>
      </c>
      <c r="AA41" s="158">
        <f>1</f>
        <v>1</v>
      </c>
      <c r="AB41" s="145">
        <f>Y41</f>
        <v>162.5</v>
      </c>
      <c r="AC41" s="174"/>
    </row>
    <row r="42" spans="1:38">
      <c r="A42" s="143">
        <v>2016</v>
      </c>
      <c r="B42" s="173"/>
      <c r="C42" s="144">
        <f>C41</f>
        <v>204.39999999999998</v>
      </c>
      <c r="D42" s="144"/>
      <c r="E42" s="176"/>
      <c r="F42" s="157">
        <f>F41*E$49</f>
        <v>0.96979865291648459</v>
      </c>
      <c r="G42" s="145">
        <f>G41*E$49</f>
        <v>198.22684465612943</v>
      </c>
      <c r="H42" s="171">
        <f>(G42-G41)/G41</f>
        <v>-3.0201347083515403E-2</v>
      </c>
      <c r="I42" s="175"/>
      <c r="J42" s="144">
        <f>J41</f>
        <v>1484.2800000000002</v>
      </c>
      <c r="K42" s="144"/>
      <c r="L42" s="176"/>
      <c r="M42" s="157">
        <f>M41*L$49</f>
        <v>0.95389112201608672</v>
      </c>
      <c r="N42" s="145">
        <f>N41*L$49</f>
        <v>1415.8415145860374</v>
      </c>
      <c r="O42" s="171">
        <f>(N42-N41)/N41</f>
        <v>-4.6108877983913256E-2</v>
      </c>
      <c r="P42" s="175"/>
      <c r="Q42" s="144">
        <f>Q41</f>
        <v>9.75</v>
      </c>
      <c r="R42" s="144"/>
      <c r="S42" s="176"/>
      <c r="T42" s="157">
        <f>T41*S$49</f>
        <v>0.956352499790037</v>
      </c>
      <c r="U42" s="145">
        <f>U41*S$49</f>
        <v>9.3244368729528606</v>
      </c>
      <c r="V42" s="171">
        <f>(U42-U41)/U41</f>
        <v>-4.3647500209963011E-2</v>
      </c>
      <c r="W42" s="175"/>
      <c r="X42" s="144">
        <f>X41</f>
        <v>162.5</v>
      </c>
      <c r="Y42" s="144"/>
      <c r="Z42" s="176"/>
      <c r="AA42" s="157">
        <f>AA41*Z$49</f>
        <v>0.93098677368216021</v>
      </c>
      <c r="AB42" s="145">
        <f>AB41*Z$49</f>
        <v>151.28535072335103</v>
      </c>
      <c r="AC42" s="171">
        <f>(AB42-AB41)/AB41</f>
        <v>-6.9013226317839821E-2</v>
      </c>
    </row>
    <row r="43" spans="1:38">
      <c r="A43" s="143">
        <v>2017</v>
      </c>
      <c r="B43" s="173"/>
      <c r="C43" s="144">
        <f>C42</f>
        <v>204.39999999999998</v>
      </c>
      <c r="D43" s="174"/>
      <c r="E43" s="174"/>
      <c r="F43" s="157">
        <f>F42*E$49</f>
        <v>0.94050942719862818</v>
      </c>
      <c r="G43" s="145">
        <f>G42*E$49</f>
        <v>192.24012691939959</v>
      </c>
      <c r="H43" s="171">
        <f>(G43-G42)/G42</f>
        <v>-3.0201347083515344E-2</v>
      </c>
      <c r="I43" s="175"/>
      <c r="J43" s="144">
        <f>J42</f>
        <v>1484.2800000000002</v>
      </c>
      <c r="K43" s="174"/>
      <c r="L43" s="174"/>
      <c r="M43" s="157">
        <f>M42*L$49</f>
        <v>0.90990827266110885</v>
      </c>
      <c r="N43" s="145">
        <f>N42*L$49</f>
        <v>1350.5586509454308</v>
      </c>
      <c r="O43" s="171">
        <f>(N43-N42)/N42</f>
        <v>-4.6108877983913291E-2</v>
      </c>
      <c r="P43" s="175"/>
      <c r="Q43" s="144">
        <f>Q42</f>
        <v>9.75</v>
      </c>
      <c r="R43" s="174"/>
      <c r="S43" s="174"/>
      <c r="T43" s="157">
        <f>T42*S$49</f>
        <v>0.91461010385465269</v>
      </c>
      <c r="U43" s="145">
        <f>U42*S$49</f>
        <v>8.9174485125828635</v>
      </c>
      <c r="V43" s="171">
        <f>(U43-U42)/U42</f>
        <v>-4.3647500209963039E-2</v>
      </c>
      <c r="W43" s="175"/>
      <c r="X43" s="144">
        <f>X42</f>
        <v>162.5</v>
      </c>
      <c r="Y43" s="174"/>
      <c r="Z43" s="174"/>
      <c r="AA43" s="157">
        <f>AA42*Z$49</f>
        <v>0.86673637277111781</v>
      </c>
      <c r="AB43" s="145">
        <f>AB42*Z$49</f>
        <v>140.84466057530665</v>
      </c>
      <c r="AC43" s="171">
        <f>(AB43-AB42)/AB42</f>
        <v>-6.9013226317839724E-2</v>
      </c>
    </row>
    <row r="44" spans="1:38">
      <c r="A44" s="143">
        <v>2018</v>
      </c>
      <c r="B44" s="173"/>
      <c r="C44" s="144">
        <f>C43</f>
        <v>204.39999999999998</v>
      </c>
      <c r="D44" s="174"/>
      <c r="E44" s="174"/>
      <c r="F44" s="157">
        <f>F43*E$49</f>
        <v>0.91210477555248415</v>
      </c>
      <c r="G44" s="145">
        <f>G43*E$49</f>
        <v>186.43421612292775</v>
      </c>
      <c r="H44" s="171">
        <f>(G44-G43)/G43</f>
        <v>-3.0201347083515379E-2</v>
      </c>
      <c r="I44" s="175"/>
      <c r="J44" s="144">
        <f>J43</f>
        <v>1484.2800000000002</v>
      </c>
      <c r="K44" s="174"/>
      <c r="L44" s="174"/>
      <c r="M44" s="157">
        <f>M43*L$49</f>
        <v>0.86795342314042445</v>
      </c>
      <c r="N44" s="145">
        <f>N43*L$49</f>
        <v>1288.2859068988694</v>
      </c>
      <c r="O44" s="171">
        <f>(N44-N43)/N43</f>
        <v>-4.6108877983913325E-2</v>
      </c>
      <c r="P44" s="175"/>
      <c r="Q44" s="144">
        <f>Q43</f>
        <v>9.75</v>
      </c>
      <c r="R44" s="174"/>
      <c r="S44" s="174"/>
      <c r="T44" s="157">
        <f>T43*S$49</f>
        <v>0.87468965915462249</v>
      </c>
      <c r="U44" s="145">
        <f>U43*S$49</f>
        <v>8.5282241767575684</v>
      </c>
      <c r="V44" s="171">
        <f>(U44-U43)/U43</f>
        <v>-4.3647500209963039E-2</v>
      </c>
      <c r="W44" s="175"/>
      <c r="X44" s="144">
        <f>X43</f>
        <v>162.5</v>
      </c>
      <c r="Y44" s="174"/>
      <c r="Z44" s="174"/>
      <c r="AA44" s="157">
        <f>AA43*Z$49</f>
        <v>0.80692009931916109</v>
      </c>
      <c r="AB44" s="145">
        <f>AB43*Z$49</f>
        <v>131.12451613936369</v>
      </c>
      <c r="AC44" s="171">
        <f>(AB44-AB43)/AB43</f>
        <v>-6.9013226317839724E-2</v>
      </c>
    </row>
    <row r="45" spans="1:38">
      <c r="A45" s="143">
        <v>2019</v>
      </c>
      <c r="B45" s="173"/>
      <c r="C45" s="144">
        <f>C44</f>
        <v>204.39999999999998</v>
      </c>
      <c r="F45" s="157">
        <f>F44*E$49</f>
        <v>0.8845579826494917</v>
      </c>
      <c r="G45" s="145">
        <f>G44*E$49</f>
        <v>180.80365165355607</v>
      </c>
      <c r="H45" s="171">
        <f>(G45-G44)/G44</f>
        <v>-3.0201347083515472E-2</v>
      </c>
      <c r="I45" s="173"/>
      <c r="J45" s="144">
        <f>J44</f>
        <v>1484.2800000000002</v>
      </c>
      <c r="M45" s="157">
        <f>M44*L$49</f>
        <v>0.8279330646571228</v>
      </c>
      <c r="N45" s="145">
        <f>N44*L$49</f>
        <v>1228.8844892092743</v>
      </c>
      <c r="O45" s="171">
        <f>(N45-N44)/N44</f>
        <v>-4.6108877983913304E-2</v>
      </c>
      <c r="P45" s="173"/>
      <c r="Q45" s="144">
        <f>Q44</f>
        <v>9.75</v>
      </c>
      <c r="T45" s="157">
        <f>T44*S$49</f>
        <v>0.83651164207301865</v>
      </c>
      <c r="U45" s="145">
        <f>U44*S$49</f>
        <v>8.1559885102119303</v>
      </c>
      <c r="V45" s="171">
        <f>(U45-U44)/U44</f>
        <v>-4.3647500209963074E-2</v>
      </c>
      <c r="W45" s="173"/>
      <c r="X45" s="144">
        <f>X44</f>
        <v>162.5</v>
      </c>
      <c r="AA45" s="157">
        <f>AA44*Z$49</f>
        <v>0.75123193988443404</v>
      </c>
      <c r="AB45" s="145">
        <f>AB44*Z$49</f>
        <v>122.07519023122055</v>
      </c>
      <c r="AC45" s="171">
        <f>(AB45-AB44)/AB44</f>
        <v>-6.9013226317839821E-2</v>
      </c>
    </row>
    <row r="46" spans="1:38">
      <c r="A46" s="143">
        <v>2020</v>
      </c>
      <c r="B46" s="173"/>
      <c r="C46" s="144">
        <f>C45</f>
        <v>204.39999999999998</v>
      </c>
      <c r="D46" s="144">
        <f>B41*F36</f>
        <v>0</v>
      </c>
      <c r="E46" s="172">
        <f>F36</f>
        <v>0.85784313999999995</v>
      </c>
      <c r="F46" s="157">
        <f>F45*E$49</f>
        <v>0.85784314000000017</v>
      </c>
      <c r="G46" s="145">
        <f>G45*E$49</f>
        <v>175.34313781600002</v>
      </c>
      <c r="H46" s="171">
        <f>(G46-G45)/G45</f>
        <v>-3.0201347083515344E-2</v>
      </c>
      <c r="I46" s="173"/>
      <c r="J46" s="144">
        <f>J45</f>
        <v>1484.2800000000002</v>
      </c>
      <c r="K46" s="144">
        <f>I41*M36</f>
        <v>0</v>
      </c>
      <c r="L46" s="172">
        <f>M36</f>
        <v>0.78975799999999996</v>
      </c>
      <c r="M46" s="157">
        <f>M45*L$49</f>
        <v>0.78975800000000018</v>
      </c>
      <c r="N46" s="145">
        <f>N45*L$49</f>
        <v>1172.2220042400004</v>
      </c>
      <c r="O46" s="171">
        <f>(N46-N45)/N45</f>
        <v>-4.6108877983913193E-2</v>
      </c>
      <c r="P46" s="173"/>
      <c r="Q46" s="144">
        <f>Q45</f>
        <v>9.75</v>
      </c>
      <c r="R46" s="144">
        <f>P41*T36</f>
        <v>0</v>
      </c>
      <c r="S46" s="172">
        <f>T36</f>
        <v>0.8</v>
      </c>
      <c r="T46" s="157">
        <f>T45*S$49</f>
        <v>0.8</v>
      </c>
      <c r="U46" s="145">
        <f>U45*S$49</f>
        <v>7.7999999999999989</v>
      </c>
      <c r="V46" s="171">
        <f>(U46-U45)/U45</f>
        <v>-4.3647500209963039E-2</v>
      </c>
      <c r="W46" s="173"/>
      <c r="X46" s="144">
        <f>X45</f>
        <v>162.5</v>
      </c>
      <c r="Y46" s="144">
        <f>W41*AA36</f>
        <v>0</v>
      </c>
      <c r="Z46" s="172">
        <f>AA36</f>
        <v>0.69938699999999998</v>
      </c>
      <c r="AA46" s="157">
        <f>AA45*Z$49</f>
        <v>0.69938699999999976</v>
      </c>
      <c r="AB46" s="145">
        <f>AB45*Z$49</f>
        <v>113.65038749999998</v>
      </c>
      <c r="AC46" s="171">
        <f>(AB46-AB45)/AB45</f>
        <v>-6.9013226317839765E-2</v>
      </c>
    </row>
    <row r="47" spans="1:38">
      <c r="D47" s="152" t="s">
        <v>149</v>
      </c>
      <c r="E47" s="169">
        <v>5</v>
      </c>
      <c r="H47" s="170"/>
      <c r="K47" s="152" t="s">
        <v>149</v>
      </c>
      <c r="L47" s="169">
        <v>5</v>
      </c>
      <c r="R47" s="152" t="s">
        <v>149</v>
      </c>
      <c r="S47" s="169">
        <v>5</v>
      </c>
      <c r="Y47" s="152" t="s">
        <v>149</v>
      </c>
      <c r="Z47" s="169">
        <v>5</v>
      </c>
    </row>
    <row r="48" spans="1:38">
      <c r="D48" s="152" t="s">
        <v>148</v>
      </c>
      <c r="E48" s="146">
        <f>1/E47</f>
        <v>0.2</v>
      </c>
      <c r="K48" s="152" t="s">
        <v>148</v>
      </c>
      <c r="L48" s="146">
        <f>1/L47</f>
        <v>0.2</v>
      </c>
      <c r="R48" s="152" t="s">
        <v>148</v>
      </c>
      <c r="S48" s="146">
        <f>1/S47</f>
        <v>0.2</v>
      </c>
      <c r="Y48" s="152" t="s">
        <v>148</v>
      </c>
      <c r="Z48" s="146">
        <f>1/Z47</f>
        <v>0.2</v>
      </c>
    </row>
    <row r="49" spans="2:26">
      <c r="D49" s="152" t="s">
        <v>147</v>
      </c>
      <c r="E49" s="146">
        <f>POWER(E46,E48)</f>
        <v>0.96979865291648459</v>
      </c>
      <c r="K49" s="152" t="s">
        <v>147</v>
      </c>
      <c r="L49" s="146">
        <f>POWER(L46,L48)</f>
        <v>0.95389112201608672</v>
      </c>
      <c r="R49" s="152" t="s">
        <v>147</v>
      </c>
      <c r="S49" s="146">
        <f>POWER(S46,S48)</f>
        <v>0.956352499790037</v>
      </c>
      <c r="Y49" s="152" t="s">
        <v>147</v>
      </c>
      <c r="Z49" s="146">
        <f>POWER(Z46,Z48)</f>
        <v>0.93098677368216021</v>
      </c>
    </row>
    <row r="50" spans="2:26">
      <c r="D50" s="152" t="s">
        <v>146</v>
      </c>
      <c r="E50" s="168">
        <f>1-E49</f>
        <v>3.0201347083515406E-2</v>
      </c>
      <c r="F50" s="153"/>
      <c r="K50" s="152" t="s">
        <v>146</v>
      </c>
      <c r="L50" s="168">
        <f>1-L49</f>
        <v>4.6108877983913277E-2</v>
      </c>
      <c r="R50" s="152" t="s">
        <v>146</v>
      </c>
      <c r="S50" s="168">
        <f>1-S49</f>
        <v>4.3647500209962997E-2</v>
      </c>
      <c r="Y50" s="152" t="s">
        <v>146</v>
      </c>
      <c r="Z50" s="168">
        <f>1-Z49</f>
        <v>6.9013226317839793E-2</v>
      </c>
    </row>
    <row r="51" spans="2:26">
      <c r="D51" s="152"/>
      <c r="E51" s="168"/>
      <c r="F51" s="153"/>
      <c r="K51" s="152"/>
      <c r="L51" s="168"/>
      <c r="R51" s="152"/>
      <c r="S51" s="168"/>
      <c r="Y51" s="152"/>
      <c r="Z51" s="168"/>
    </row>
    <row r="52" spans="2:26">
      <c r="B52" s="167"/>
      <c r="C52" s="144"/>
      <c r="F52" s="157"/>
      <c r="G52" s="145"/>
      <c r="H52" s="166"/>
      <c r="I52" s="164"/>
      <c r="J52" s="165"/>
      <c r="K52" s="164"/>
      <c r="L52" s="164"/>
      <c r="M52" s="163"/>
      <c r="N52" s="162"/>
      <c r="O52" s="161"/>
      <c r="P52" s="160"/>
      <c r="Q52" s="159"/>
      <c r="R52" s="158"/>
      <c r="T52" s="157"/>
      <c r="U52" s="156"/>
      <c r="V52" s="155"/>
    </row>
    <row r="55" spans="2:26" ht="26.25">
      <c r="B55" s="154" t="s">
        <v>145</v>
      </c>
      <c r="D55" s="152"/>
      <c r="E55" s="153"/>
      <c r="F55" s="153"/>
      <c r="K55" s="152"/>
      <c r="L55" s="151"/>
    </row>
    <row r="58" spans="2:26">
      <c r="R58" s="146">
        <f>A15</f>
        <v>2006</v>
      </c>
      <c r="S58" s="145">
        <f>G15</f>
        <v>292</v>
      </c>
      <c r="T58" s="146"/>
      <c r="U58" s="144">
        <f>C13</f>
        <v>292</v>
      </c>
    </row>
    <row r="59" spans="2:26">
      <c r="R59" s="146">
        <f>A16</f>
        <v>2007</v>
      </c>
      <c r="S59" s="145">
        <f>G16</f>
        <v>280.65418495870517</v>
      </c>
      <c r="T59" s="146"/>
      <c r="U59" s="144">
        <f>C14</f>
        <v>292</v>
      </c>
    </row>
    <row r="60" spans="2:26">
      <c r="R60" s="146">
        <f>A17</f>
        <v>2008</v>
      </c>
      <c r="S60" s="145">
        <f>G17</f>
        <v>269.74921758505167</v>
      </c>
      <c r="T60" s="146"/>
      <c r="U60" s="144">
        <f>C15</f>
        <v>292</v>
      </c>
    </row>
    <row r="61" spans="2:26">
      <c r="R61" s="146">
        <f>A18</f>
        <v>2009</v>
      </c>
      <c r="S61" s="145">
        <f>G18</f>
        <v>259.26796850883937</v>
      </c>
      <c r="T61" s="146"/>
      <c r="U61" s="144">
        <f>C16</f>
        <v>292</v>
      </c>
    </row>
    <row r="62" spans="2:26">
      <c r="R62" s="146">
        <f>A19</f>
        <v>2010</v>
      </c>
      <c r="S62" s="145">
        <f>G19</f>
        <v>249.1939739306423</v>
      </c>
      <c r="T62" s="146"/>
      <c r="U62" s="144">
        <f>C17</f>
        <v>292</v>
      </c>
    </row>
    <row r="63" spans="2:26">
      <c r="R63" s="146">
        <f>A20</f>
        <v>2011</v>
      </c>
      <c r="S63" s="145">
        <f>G20</f>
        <v>239.51140976070286</v>
      </c>
      <c r="T63" s="146"/>
      <c r="U63" s="144">
        <f>C18</f>
        <v>292</v>
      </c>
    </row>
    <row r="64" spans="2:26">
      <c r="R64" s="146">
        <f>A21</f>
        <v>2012</v>
      </c>
      <c r="S64" s="145">
        <f>G21</f>
        <v>230.20506676267303</v>
      </c>
      <c r="T64" s="146"/>
      <c r="U64" s="144">
        <f>C19</f>
        <v>292</v>
      </c>
    </row>
    <row r="65" spans="18:22">
      <c r="R65" s="146">
        <f>A22</f>
        <v>2013</v>
      </c>
      <c r="S65" s="145">
        <f>G22</f>
        <v>221.26032666315859</v>
      </c>
      <c r="T65" s="146"/>
      <c r="U65" s="144">
        <f>C20</f>
        <v>292</v>
      </c>
    </row>
    <row r="66" spans="18:22">
      <c r="R66" s="146">
        <f>A23</f>
        <v>2014</v>
      </c>
      <c r="S66" s="145">
        <f>G23</f>
        <v>212.66313918953983</v>
      </c>
      <c r="T66" s="146"/>
      <c r="U66" s="144">
        <f>C21</f>
        <v>292</v>
      </c>
    </row>
    <row r="67" spans="18:22">
      <c r="R67" s="150">
        <f>A24</f>
        <v>2015</v>
      </c>
      <c r="S67" s="149">
        <f>G24</f>
        <v>204.39999999999989</v>
      </c>
      <c r="T67" s="146">
        <v>204</v>
      </c>
      <c r="U67" s="144">
        <f>C22</f>
        <v>292</v>
      </c>
    </row>
    <row r="68" spans="18:22">
      <c r="R68" s="148">
        <f>A42</f>
        <v>2016</v>
      </c>
      <c r="S68" s="146"/>
      <c r="T68" s="145">
        <f>G42</f>
        <v>198.22684465612943</v>
      </c>
      <c r="U68" s="144">
        <f>C23</f>
        <v>292</v>
      </c>
      <c r="V68" s="147"/>
    </row>
    <row r="69" spans="18:22">
      <c r="R69" s="148">
        <f>A43</f>
        <v>2017</v>
      </c>
      <c r="S69" s="146"/>
      <c r="T69" s="145">
        <f>G43</f>
        <v>192.24012691939959</v>
      </c>
      <c r="U69" s="144">
        <f>C24</f>
        <v>292</v>
      </c>
      <c r="V69" s="147"/>
    </row>
    <row r="70" spans="18:22">
      <c r="R70" s="148">
        <f>A44</f>
        <v>2018</v>
      </c>
      <c r="S70" s="146"/>
      <c r="T70" s="145">
        <f>G44</f>
        <v>186.43421612292775</v>
      </c>
      <c r="U70" s="144">
        <f>U69</f>
        <v>292</v>
      </c>
      <c r="V70" s="147"/>
    </row>
    <row r="71" spans="18:22">
      <c r="R71" s="148">
        <f>A45</f>
        <v>2019</v>
      </c>
      <c r="S71" s="146"/>
      <c r="T71" s="145">
        <f>G45</f>
        <v>180.80365165355607</v>
      </c>
      <c r="U71" s="144">
        <f>U70</f>
        <v>292</v>
      </c>
      <c r="V71" s="147"/>
    </row>
    <row r="72" spans="18:22">
      <c r="R72" s="148">
        <f>A46</f>
        <v>2020</v>
      </c>
      <c r="S72" s="146"/>
      <c r="T72" s="145">
        <f>G46</f>
        <v>175.34313781600002</v>
      </c>
      <c r="U72" s="144">
        <f>U71</f>
        <v>292</v>
      </c>
      <c r="V72" s="147"/>
    </row>
    <row r="95" spans="18:21">
      <c r="R95" s="146">
        <f>R58</f>
        <v>2006</v>
      </c>
      <c r="S95" s="145">
        <f>N15</f>
        <v>2604</v>
      </c>
      <c r="T95" s="146"/>
      <c r="U95" s="144">
        <f>J13</f>
        <v>2604</v>
      </c>
    </row>
    <row r="96" spans="18:21">
      <c r="R96" s="146">
        <f>R59</f>
        <v>2007</v>
      </c>
      <c r="S96" s="145">
        <f>N16</f>
        <v>2446.3351971437705</v>
      </c>
      <c r="T96" s="146"/>
      <c r="U96" s="144">
        <f>J14</f>
        <v>2604</v>
      </c>
    </row>
    <row r="97" spans="18:21">
      <c r="R97" s="146">
        <f>R60</f>
        <v>2008</v>
      </c>
      <c r="S97" s="145">
        <f>N17</f>
        <v>2298.2165502244434</v>
      </c>
      <c r="T97" s="146"/>
      <c r="U97" s="144">
        <f>J15</f>
        <v>2604</v>
      </c>
    </row>
    <row r="98" spans="18:21">
      <c r="R98" s="146">
        <f>R61</f>
        <v>2009</v>
      </c>
      <c r="S98" s="145">
        <f>N18</f>
        <v>2159.0660666176614</v>
      </c>
      <c r="T98" s="146"/>
      <c r="U98" s="144">
        <f>J16</f>
        <v>2604</v>
      </c>
    </row>
    <row r="99" spans="18:21">
      <c r="R99" s="146">
        <f>R62</f>
        <v>2010</v>
      </c>
      <c r="S99" s="145">
        <f>N19</f>
        <v>2028.3407495105769</v>
      </c>
      <c r="T99" s="146"/>
      <c r="U99" s="144">
        <f>J17</f>
        <v>2604</v>
      </c>
    </row>
    <row r="100" spans="18:21">
      <c r="R100" s="146">
        <f>R63</f>
        <v>2011</v>
      </c>
      <c r="S100" s="145">
        <f>N20</f>
        <v>1905.5304790048774</v>
      </c>
      <c r="T100" s="146"/>
      <c r="U100" s="144">
        <f>J18</f>
        <v>2604</v>
      </c>
    </row>
    <row r="101" spans="18:21">
      <c r="R101" s="146">
        <f>R64</f>
        <v>2012</v>
      </c>
      <c r="S101" s="145">
        <f>N21</f>
        <v>1790.1560215130032</v>
      </c>
      <c r="T101" s="146"/>
      <c r="U101" s="144">
        <f>J19</f>
        <v>2604</v>
      </c>
    </row>
    <row r="102" spans="18:21">
      <c r="R102" s="146">
        <f>R65</f>
        <v>2013</v>
      </c>
      <c r="S102" s="145">
        <f>N22</f>
        <v>1681.76715967977</v>
      </c>
      <c r="T102" s="146"/>
      <c r="U102" s="144">
        <f>J20</f>
        <v>2604</v>
      </c>
    </row>
    <row r="103" spans="18:21">
      <c r="R103" s="146">
        <f>R66</f>
        <v>2014</v>
      </c>
      <c r="S103" s="145">
        <f>N23</f>
        <v>1579.9409355319237</v>
      </c>
      <c r="T103" s="146"/>
      <c r="U103" s="144">
        <f>J21</f>
        <v>2604</v>
      </c>
    </row>
    <row r="104" spans="18:21">
      <c r="R104" s="146">
        <f>R67</f>
        <v>2015</v>
      </c>
      <c r="S104" s="145">
        <f>N24</f>
        <v>1484.2800000000009</v>
      </c>
      <c r="T104" s="145">
        <f>S104</f>
        <v>1484.2800000000009</v>
      </c>
      <c r="U104" s="144">
        <f>J22</f>
        <v>2604</v>
      </c>
    </row>
    <row r="105" spans="18:21">
      <c r="R105" s="146">
        <f>R68</f>
        <v>2016</v>
      </c>
      <c r="S105" s="146"/>
      <c r="T105" s="145">
        <f>N42</f>
        <v>1415.8415145860374</v>
      </c>
      <c r="U105" s="144">
        <f>U100</f>
        <v>2604</v>
      </c>
    </row>
    <row r="106" spans="18:21">
      <c r="R106" s="146">
        <f>R69</f>
        <v>2017</v>
      </c>
      <c r="S106" s="146"/>
      <c r="T106" s="145">
        <f>N43</f>
        <v>1350.5586509454308</v>
      </c>
      <c r="U106" s="144">
        <f>U101</f>
        <v>2604</v>
      </c>
    </row>
    <row r="107" spans="18:21">
      <c r="R107" s="146">
        <f>R70</f>
        <v>2018</v>
      </c>
      <c r="S107" s="146"/>
      <c r="T107" s="145">
        <f>N44</f>
        <v>1288.2859068988694</v>
      </c>
      <c r="U107" s="144">
        <f>U102</f>
        <v>2604</v>
      </c>
    </row>
    <row r="108" spans="18:21">
      <c r="R108" s="146">
        <f>R71</f>
        <v>2019</v>
      </c>
      <c r="S108" s="146"/>
      <c r="T108" s="145">
        <f>N45</f>
        <v>1228.8844892092743</v>
      </c>
      <c r="U108" s="144">
        <f>U103</f>
        <v>2604</v>
      </c>
    </row>
    <row r="109" spans="18:21">
      <c r="R109" s="146">
        <f>R72</f>
        <v>2020</v>
      </c>
      <c r="S109" s="146"/>
      <c r="T109" s="145">
        <f>N46</f>
        <v>1172.2220042400004</v>
      </c>
      <c r="U109" s="144">
        <f>U104</f>
        <v>2604</v>
      </c>
    </row>
    <row r="126" spans="18:22">
      <c r="V126" s="143" t="s">
        <v>144</v>
      </c>
    </row>
    <row r="127" spans="18:22">
      <c r="V127" s="143" t="s">
        <v>143</v>
      </c>
    </row>
    <row r="128" spans="18:22">
      <c r="R128" s="146">
        <f>R95</f>
        <v>2006</v>
      </c>
      <c r="S128" s="145">
        <f>U15</f>
        <v>15</v>
      </c>
      <c r="T128" s="146"/>
      <c r="U128" s="144">
        <f>Q12</f>
        <v>15</v>
      </c>
      <c r="V128" s="143">
        <f>SUM(P14:P16)/3</f>
        <v>15</v>
      </c>
    </row>
    <row r="129" spans="18:22">
      <c r="R129" s="146">
        <f>R96</f>
        <v>2007</v>
      </c>
      <c r="S129" s="145">
        <f>U16</f>
        <v>14.298940343220544</v>
      </c>
      <c r="T129" s="146"/>
      <c r="U129" s="144">
        <f>Q13</f>
        <v>15</v>
      </c>
      <c r="V129" s="143">
        <f>SUM(P15:P17)/3</f>
        <v>18</v>
      </c>
    </row>
    <row r="130" spans="18:22">
      <c r="R130" s="146">
        <f>R97</f>
        <v>2008</v>
      </c>
      <c r="S130" s="145">
        <f>U17</f>
        <v>13.630646329265335</v>
      </c>
      <c r="T130" s="146"/>
      <c r="U130" s="144">
        <f>Q14</f>
        <v>15</v>
      </c>
      <c r="V130" s="143">
        <f>SUM(P16:P18)/3</f>
        <v>11.333333333333334</v>
      </c>
    </row>
    <row r="131" spans="18:22">
      <c r="R131" s="146">
        <f>R98</f>
        <v>2009</v>
      </c>
      <c r="S131" s="145">
        <f>U18</f>
        <v>12.993586580113542</v>
      </c>
      <c r="T131" s="146"/>
      <c r="U131" s="144">
        <f>Q15</f>
        <v>15</v>
      </c>
      <c r="V131" s="143">
        <f>SUM(P17:P19)/3</f>
        <v>9.6666666666666661</v>
      </c>
    </row>
    <row r="132" spans="18:22">
      <c r="R132" s="146">
        <f>R99</f>
        <v>2010</v>
      </c>
      <c r="S132" s="145">
        <f>U19</f>
        <v>12.386301290234305</v>
      </c>
      <c r="T132" s="146"/>
      <c r="U132" s="144">
        <f>Q16</f>
        <v>15</v>
      </c>
      <c r="V132" s="143">
        <f>SUM(P18:P20)/3</f>
        <v>5.333333333333333</v>
      </c>
    </row>
    <row r="133" spans="18:22">
      <c r="R133" s="146">
        <f>R100</f>
        <v>2011</v>
      </c>
      <c r="S133" s="145">
        <f>U20</f>
        <v>11.807398881481065</v>
      </c>
      <c r="T133" s="146"/>
      <c r="U133" s="144">
        <f>Q17</f>
        <v>15</v>
      </c>
      <c r="V133" s="143">
        <f>SUM(P19:P21)/3</f>
        <v>4.333333333333333</v>
      </c>
    </row>
    <row r="134" spans="18:22">
      <c r="R134" s="146">
        <f>R101</f>
        <v>2012</v>
      </c>
      <c r="S134" s="145">
        <f>U21</f>
        <v>11.255552814327116</v>
      </c>
      <c r="T134" s="146"/>
      <c r="U134" s="144">
        <f>Q18</f>
        <v>15</v>
      </c>
      <c r="V134" s="143">
        <f>SUM(P20:P22)/3</f>
        <v>6</v>
      </c>
    </row>
    <row r="135" spans="18:22">
      <c r="R135" s="146">
        <f>R102</f>
        <v>2013</v>
      </c>
      <c r="S135" s="145">
        <f>U22</f>
        <v>10.729498548135435</v>
      </c>
      <c r="T135" s="146"/>
      <c r="U135" s="144">
        <f>Q19</f>
        <v>15</v>
      </c>
    </row>
    <row r="136" spans="18:22">
      <c r="R136" s="146">
        <f>R103</f>
        <v>2014</v>
      </c>
      <c r="S136" s="145">
        <f>U23</f>
        <v>10.228030643497336</v>
      </c>
      <c r="T136" s="146"/>
      <c r="U136" s="144">
        <f>Q20</f>
        <v>15</v>
      </c>
    </row>
    <row r="137" spans="18:22">
      <c r="R137" s="146">
        <f>R104</f>
        <v>2015</v>
      </c>
      <c r="S137" s="145">
        <f>U24</f>
        <v>9.7500000000000018</v>
      </c>
      <c r="T137" s="145">
        <f>S137</f>
        <v>9.7500000000000018</v>
      </c>
      <c r="U137" s="144">
        <f>Q21</f>
        <v>15</v>
      </c>
    </row>
    <row r="138" spans="18:22">
      <c r="R138" s="146">
        <f>R105</f>
        <v>2016</v>
      </c>
      <c r="S138" s="146"/>
      <c r="T138" s="145">
        <f>U42</f>
        <v>9.3244368729528606</v>
      </c>
      <c r="U138" s="144">
        <f>Q12</f>
        <v>15</v>
      </c>
    </row>
    <row r="139" spans="18:22">
      <c r="R139" s="146">
        <f>R106</f>
        <v>2017</v>
      </c>
      <c r="S139" s="146"/>
      <c r="T139" s="145">
        <f>U43</f>
        <v>8.9174485125828635</v>
      </c>
      <c r="U139" s="144">
        <f>Q13</f>
        <v>15</v>
      </c>
    </row>
    <row r="140" spans="18:22">
      <c r="R140" s="146">
        <f>R107</f>
        <v>2018</v>
      </c>
      <c r="S140" s="146"/>
      <c r="T140" s="145">
        <f>U44</f>
        <v>8.5282241767575684</v>
      </c>
      <c r="U140" s="144">
        <f>Q14</f>
        <v>15</v>
      </c>
    </row>
    <row r="141" spans="18:22">
      <c r="R141" s="146">
        <f>R108</f>
        <v>2019</v>
      </c>
      <c r="S141" s="146"/>
      <c r="T141" s="145">
        <f>U45</f>
        <v>8.1559885102119303</v>
      </c>
      <c r="U141" s="144">
        <f>Q15</f>
        <v>15</v>
      </c>
    </row>
    <row r="142" spans="18:22">
      <c r="R142" s="146">
        <f>R109</f>
        <v>2020</v>
      </c>
      <c r="S142" s="146"/>
      <c r="T142" s="145">
        <f>U46</f>
        <v>7.7999999999999989</v>
      </c>
      <c r="U142" s="144">
        <f>Q16</f>
        <v>15</v>
      </c>
    </row>
    <row r="166" spans="18:21">
      <c r="R166" s="146">
        <f>R128</f>
        <v>2006</v>
      </c>
      <c r="S166" s="145">
        <f>AB15</f>
        <v>325</v>
      </c>
      <c r="T166" s="146"/>
      <c r="U166" s="144">
        <f>X12</f>
        <v>325</v>
      </c>
    </row>
    <row r="167" spans="18:21">
      <c r="R167" s="146">
        <f>R129</f>
        <v>2007</v>
      </c>
      <c r="S167" s="145">
        <f>AB16</f>
        <v>300.90928149336941</v>
      </c>
      <c r="T167" s="146"/>
      <c r="U167" s="144">
        <f>X13</f>
        <v>325</v>
      </c>
    </row>
    <row r="168" spans="18:21">
      <c r="R168" s="146">
        <f>R130</f>
        <v>2008</v>
      </c>
      <c r="S168" s="145">
        <f>AB17</f>
        <v>278.6042944272487</v>
      </c>
      <c r="T168" s="146"/>
      <c r="U168" s="144">
        <f>X14</f>
        <v>325</v>
      </c>
    </row>
    <row r="169" spans="18:21">
      <c r="R169" s="146">
        <f>R131</f>
        <v>2009</v>
      </c>
      <c r="S169" s="145">
        <f>AB18</f>
        <v>257.95267094483245</v>
      </c>
      <c r="T169" s="146"/>
      <c r="U169" s="144">
        <f>X15</f>
        <v>325</v>
      </c>
    </row>
    <row r="170" spans="18:21">
      <c r="R170" s="146">
        <f>R132</f>
        <v>2010</v>
      </c>
      <c r="S170" s="145">
        <f>AB19</f>
        <v>238.83185499478486</v>
      </c>
      <c r="T170" s="146"/>
      <c r="U170" s="144">
        <f>X16</f>
        <v>325</v>
      </c>
    </row>
    <row r="171" spans="18:21">
      <c r="R171" s="146">
        <f>R133</f>
        <v>2011</v>
      </c>
      <c r="S171" s="145">
        <f>AB20</f>
        <v>221.12837502833631</v>
      </c>
      <c r="T171" s="146"/>
      <c r="U171" s="144">
        <f>X17</f>
        <v>325</v>
      </c>
    </row>
    <row r="172" spans="18:21">
      <c r="R172" s="146">
        <f>R134</f>
        <v>2012</v>
      </c>
      <c r="S172" s="145">
        <f>AB21</f>
        <v>204.73717060791694</v>
      </c>
      <c r="T172" s="146"/>
      <c r="U172" s="144">
        <f>X18</f>
        <v>325</v>
      </c>
    </row>
    <row r="173" spans="18:21">
      <c r="R173" s="146">
        <f>R135</f>
        <v>2013</v>
      </c>
      <c r="S173" s="145">
        <f>AB22</f>
        <v>189.56096893111899</v>
      </c>
      <c r="T173" s="146"/>
      <c r="U173" s="144">
        <f>X19</f>
        <v>325</v>
      </c>
    </row>
    <row r="174" spans="18:21">
      <c r="R174" s="146">
        <f>R136</f>
        <v>2014</v>
      </c>
      <c r="S174" s="145">
        <f>AB23</f>
        <v>175.50970756999979</v>
      </c>
      <c r="T174" s="146"/>
      <c r="U174" s="144">
        <f>X20</f>
        <v>325</v>
      </c>
    </row>
    <row r="175" spans="18:21">
      <c r="R175" s="146">
        <f>R137</f>
        <v>2015</v>
      </c>
      <c r="S175" s="145">
        <f>AB24</f>
        <v>162.50000000000003</v>
      </c>
      <c r="T175" s="145">
        <f>S175</f>
        <v>162.50000000000003</v>
      </c>
      <c r="U175" s="144">
        <f>X21</f>
        <v>325</v>
      </c>
    </row>
    <row r="176" spans="18:21">
      <c r="R176" s="146">
        <f>R138</f>
        <v>2016</v>
      </c>
      <c r="S176" s="146"/>
      <c r="T176" s="145">
        <f>AB42</f>
        <v>151.28535072335103</v>
      </c>
      <c r="U176" s="144">
        <f>X13</f>
        <v>325</v>
      </c>
    </row>
    <row r="177" spans="18:21">
      <c r="R177" s="146">
        <f>R139</f>
        <v>2017</v>
      </c>
      <c r="S177" s="146"/>
      <c r="T177" s="145">
        <f>AB43</f>
        <v>140.84466057530665</v>
      </c>
      <c r="U177" s="144">
        <f>X14</f>
        <v>325</v>
      </c>
    </row>
    <row r="178" spans="18:21">
      <c r="R178" s="146">
        <f>R140</f>
        <v>2018</v>
      </c>
      <c r="S178" s="146"/>
      <c r="T178" s="145">
        <f>AB44</f>
        <v>131.12451613936369</v>
      </c>
      <c r="U178" s="144">
        <f>X15</f>
        <v>325</v>
      </c>
    </row>
    <row r="179" spans="18:21">
      <c r="R179" s="146">
        <f>R141</f>
        <v>2019</v>
      </c>
      <c r="S179" s="146"/>
      <c r="T179" s="145">
        <f>AB45</f>
        <v>122.07519023122055</v>
      </c>
      <c r="U179" s="144">
        <f>X16</f>
        <v>325</v>
      </c>
    </row>
    <row r="180" spans="18:21">
      <c r="R180" s="146">
        <f>R142</f>
        <v>2020</v>
      </c>
      <c r="S180" s="146"/>
      <c r="T180" s="145">
        <f>AB46</f>
        <v>113.65038749999998</v>
      </c>
      <c r="U180" s="144">
        <f>X17</f>
        <v>325</v>
      </c>
    </row>
  </sheetData>
  <mergeCells count="2">
    <mergeCell ref="B9:C9"/>
    <mergeCell ref="B38:C38"/>
  </mergeCells>
  <pageMargins left="0.55118110236220474" right="0.55118110236220474" top="0.59055118110236227" bottom="0.59055118110236227" header="0.51181102362204722" footer="0.51181102362204722"/>
  <pageSetup paperSize="9" scale="4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G82"/>
  <sheetViews>
    <sheetView topLeftCell="A4" zoomScale="50" workbookViewId="0">
      <selection activeCell="B41" sqref="B41"/>
    </sheetView>
  </sheetViews>
  <sheetFormatPr defaultRowHeight="12.75"/>
  <cols>
    <col min="1" max="1" width="9.140625" style="16"/>
    <col min="2" max="2" width="11.5703125" style="16" customWidth="1"/>
    <col min="3" max="3" width="17.140625" style="16" customWidth="1"/>
    <col min="4" max="4" width="12.5703125" style="16" customWidth="1"/>
    <col min="5" max="5" width="12.140625" style="16" customWidth="1"/>
    <col min="6" max="16384" width="9.140625" style="16"/>
  </cols>
  <sheetData>
    <row r="2" spans="2:2">
      <c r="B2" s="25" t="s">
        <v>183</v>
      </c>
    </row>
    <row r="49" spans="3:5" ht="54" customHeight="1">
      <c r="C49" s="23" t="s">
        <v>34</v>
      </c>
      <c r="D49" s="202" t="s">
        <v>182</v>
      </c>
      <c r="E49" s="202" t="s">
        <v>181</v>
      </c>
    </row>
    <row r="50" spans="3:5" ht="15.75">
      <c r="C50" s="23">
        <v>1980</v>
      </c>
      <c r="D50" s="200">
        <f>'[1]Table J'!G8</f>
        <v>700</v>
      </c>
      <c r="E50" s="199">
        <f>'[1]Table J'!C8</f>
        <v>753</v>
      </c>
    </row>
    <row r="51" spans="3:5" ht="15.75">
      <c r="C51" s="23">
        <v>1981</v>
      </c>
      <c r="D51" s="200">
        <f>'[1]Table J'!G9</f>
        <v>677</v>
      </c>
      <c r="E51" s="199">
        <f>'[1]Table J'!C9</f>
        <v>732</v>
      </c>
    </row>
    <row r="52" spans="3:5" ht="15.75">
      <c r="C52" s="23">
        <v>1982</v>
      </c>
      <c r="D52" s="200">
        <f>'[1]Table J'!G10</f>
        <v>701</v>
      </c>
      <c r="E52" s="199">
        <f>'[1]Table J'!C10</f>
        <v>749</v>
      </c>
    </row>
    <row r="53" spans="3:5" ht="15.75">
      <c r="C53" s="23">
        <v>1983</v>
      </c>
      <c r="D53" s="200">
        <f>'[1]Table J'!G11</f>
        <v>624</v>
      </c>
      <c r="E53" s="199">
        <f>'[1]Table J'!C11</f>
        <v>656</v>
      </c>
    </row>
    <row r="54" spans="3:5" ht="15.75">
      <c r="C54" s="23">
        <v>1984</v>
      </c>
      <c r="D54" s="200">
        <f>'[1]Table J'!G12</f>
        <v>599</v>
      </c>
      <c r="E54" s="199">
        <f>'[1]Table J'!C12</f>
        <v>621</v>
      </c>
    </row>
    <row r="55" spans="3:5" ht="15.75">
      <c r="C55" s="23">
        <v>1985</v>
      </c>
      <c r="D55" s="200">
        <f>'[1]Table J'!G13</f>
        <v>602</v>
      </c>
      <c r="E55" s="199">
        <f>'[1]Table J'!C13</f>
        <v>614</v>
      </c>
    </row>
    <row r="56" spans="3:5" ht="15.75">
      <c r="C56" s="23">
        <v>1986</v>
      </c>
      <c r="D56" s="200">
        <f>'[1]Table J'!G14</f>
        <v>601</v>
      </c>
      <c r="E56" s="199">
        <f>'[1]Table J'!C14</f>
        <v>615</v>
      </c>
    </row>
    <row r="57" spans="3:5" ht="15.75">
      <c r="C57" s="23">
        <v>1987</v>
      </c>
      <c r="D57" s="200">
        <f>'[1]Table J'!G15</f>
        <v>556</v>
      </c>
      <c r="E57" s="199">
        <f>'[1]Table J'!C15</f>
        <v>586</v>
      </c>
    </row>
    <row r="58" spans="3:5" ht="15.75">
      <c r="C58" s="23">
        <v>1988</v>
      </c>
      <c r="D58" s="200">
        <f>'[1]Table J'!G16</f>
        <v>554</v>
      </c>
      <c r="E58" s="199">
        <f>'[1]Table J'!C16</f>
        <v>564</v>
      </c>
    </row>
    <row r="59" spans="3:5" ht="15.75">
      <c r="C59" s="23">
        <v>1989</v>
      </c>
      <c r="D59" s="200">
        <f>'[1]Table J'!G17</f>
        <v>553</v>
      </c>
      <c r="E59" s="199">
        <f>'[1]Table J'!C17</f>
        <v>564</v>
      </c>
    </row>
    <row r="60" spans="3:5" ht="15.75">
      <c r="C60" s="23">
        <v>1990</v>
      </c>
      <c r="D60" s="200">
        <f>'[1]Table J'!G18</f>
        <v>546</v>
      </c>
      <c r="E60" s="199">
        <f>'[1]Table J'!C18</f>
        <v>555</v>
      </c>
    </row>
    <row r="61" spans="3:5" ht="15.75">
      <c r="C61" s="23">
        <v>1991</v>
      </c>
      <c r="D61" s="200">
        <f>'[1]Table J'!G19</f>
        <v>491</v>
      </c>
      <c r="E61" s="199">
        <f>'[1]Table J'!C19</f>
        <v>521</v>
      </c>
    </row>
    <row r="62" spans="3:5" ht="15.75">
      <c r="C62" s="23">
        <v>1992</v>
      </c>
      <c r="D62" s="200">
        <f>'[1]Table J'!G20</f>
        <v>463</v>
      </c>
      <c r="E62" s="199">
        <f>'[1]Table J'!C20</f>
        <v>472</v>
      </c>
    </row>
    <row r="63" spans="3:5" ht="15.75">
      <c r="C63" s="23">
        <v>1993</v>
      </c>
      <c r="D63" s="200">
        <f>'[1]Table J'!G21</f>
        <v>399</v>
      </c>
      <c r="E63" s="199">
        <f>'[1]Table J'!C21</f>
        <v>410</v>
      </c>
    </row>
    <row r="64" spans="3:5" ht="15.75">
      <c r="C64" s="23">
        <v>1994</v>
      </c>
      <c r="D64" s="200">
        <f>'[1]Table J'!G22</f>
        <v>363</v>
      </c>
      <c r="E64" s="199">
        <f>'[1]Table J'!C22</f>
        <v>359</v>
      </c>
    </row>
    <row r="65" spans="2:7" ht="15.75">
      <c r="C65" s="23">
        <v>1995</v>
      </c>
      <c r="D65" s="200">
        <f>'[1]Table J'!G23</f>
        <v>409</v>
      </c>
      <c r="E65" s="199">
        <f>'[1]Table J'!C23</f>
        <v>427</v>
      </c>
    </row>
    <row r="66" spans="2:7" ht="15.75">
      <c r="C66" s="23">
        <v>1996</v>
      </c>
      <c r="D66" s="200">
        <f>'[1]Table J'!G24</f>
        <v>357</v>
      </c>
      <c r="E66" s="199">
        <f>'[1]Table J'!C24</f>
        <v>367</v>
      </c>
    </row>
    <row r="67" spans="2:7" ht="15.75">
      <c r="C67" s="23">
        <v>1997</v>
      </c>
      <c r="D67" s="200">
        <f>'[1]Table J'!G25</f>
        <v>377</v>
      </c>
      <c r="E67" s="199">
        <f>'[1]Table J'!C25</f>
        <v>389</v>
      </c>
    </row>
    <row r="68" spans="2:7" ht="15.75">
      <c r="C68" s="23">
        <v>1998</v>
      </c>
      <c r="D68" s="200">
        <f>'[1]Table J'!G26</f>
        <v>385</v>
      </c>
      <c r="E68" s="199">
        <f>'[1]Table J'!C26</f>
        <v>390</v>
      </c>
    </row>
    <row r="69" spans="2:7" ht="15.75">
      <c r="C69" s="23">
        <v>1999</v>
      </c>
      <c r="D69" s="200">
        <f>'[1]Table J'!G27</f>
        <v>310</v>
      </c>
      <c r="E69" s="199">
        <f>'[1]Table J'!C27</f>
        <v>324</v>
      </c>
    </row>
    <row r="70" spans="2:7" ht="15.75">
      <c r="C70" s="23">
        <v>2000</v>
      </c>
      <c r="D70" s="200">
        <f>'[1]Table J'!G28</f>
        <v>326</v>
      </c>
      <c r="E70" s="199">
        <f>'[1]Table J'!C28</f>
        <v>343</v>
      </c>
    </row>
    <row r="71" spans="2:7" ht="15.75">
      <c r="C71" s="23">
        <v>2001</v>
      </c>
      <c r="D71" s="200">
        <f>'[1]Table J'!G29</f>
        <v>348</v>
      </c>
      <c r="E71" s="199">
        <f>'[1]Table J'!C29</f>
        <v>369</v>
      </c>
    </row>
    <row r="72" spans="2:7" ht="15.75">
      <c r="C72" s="23">
        <v>2002</v>
      </c>
      <c r="D72" s="200">
        <f>'[1]Table J'!G30</f>
        <v>304</v>
      </c>
      <c r="E72" s="199">
        <f>'[1]Table J'!C30</f>
        <v>321</v>
      </c>
      <c r="G72" s="188"/>
    </row>
    <row r="73" spans="2:7" ht="15.75">
      <c r="C73" s="23">
        <v>2003</v>
      </c>
      <c r="D73" s="200">
        <f>'[1]Table J'!G31</f>
        <v>336</v>
      </c>
      <c r="E73" s="199">
        <f>'[1]Table J'!C31</f>
        <v>351</v>
      </c>
      <c r="G73" s="188"/>
    </row>
    <row r="74" spans="2:7" ht="15.75">
      <c r="C74" s="23">
        <v>2004</v>
      </c>
      <c r="D74" s="200">
        <f>'[1]Table J'!G32</f>
        <v>308</v>
      </c>
      <c r="E74" s="199">
        <f>'[1]Table J'!C32</f>
        <v>326</v>
      </c>
      <c r="G74" s="188"/>
    </row>
    <row r="75" spans="2:7" ht="15.75">
      <c r="C75" s="23">
        <v>2005</v>
      </c>
      <c r="D75" s="200">
        <f>'[1]Table J'!G33</f>
        <v>286</v>
      </c>
      <c r="E75" s="199">
        <f>'[1]Table J'!C33</f>
        <v>294</v>
      </c>
      <c r="G75" s="188"/>
    </row>
    <row r="76" spans="2:7" ht="15.75">
      <c r="C76" s="23">
        <v>2006</v>
      </c>
      <c r="D76" s="200">
        <f>'[1]Table J'!G34</f>
        <v>314</v>
      </c>
      <c r="E76" s="199">
        <f>'[1]Table J'!C34</f>
        <v>327</v>
      </c>
    </row>
    <row r="77" spans="2:7" ht="15.75">
      <c r="B77" s="201"/>
      <c r="C77" s="23">
        <v>2007</v>
      </c>
      <c r="D77" s="200">
        <f>'[1]Table J'!G35</f>
        <v>281</v>
      </c>
      <c r="E77" s="199">
        <f>'[1]Table J'!C35</f>
        <v>295</v>
      </c>
    </row>
    <row r="78" spans="2:7" ht="15.75">
      <c r="B78" s="201"/>
      <c r="C78" s="23">
        <v>2008</v>
      </c>
      <c r="D78" s="200">
        <f>'[1]Table J'!G36</f>
        <v>270</v>
      </c>
      <c r="E78" s="199">
        <f>'[1]Table J'!C36</f>
        <v>274</v>
      </c>
    </row>
    <row r="79" spans="2:7" ht="15.75">
      <c r="B79" s="201"/>
      <c r="C79" s="23">
        <v>2009</v>
      </c>
      <c r="D79" s="200">
        <f>'[1]Table J'!G37</f>
        <v>216</v>
      </c>
      <c r="E79" s="199">
        <f>'[1]Table J'!C37</f>
        <v>241</v>
      </c>
    </row>
    <row r="80" spans="2:7" ht="15.75">
      <c r="C80" s="23">
        <v>2010</v>
      </c>
      <c r="D80" s="200">
        <f>'[1]Table J'!G38</f>
        <v>208</v>
      </c>
      <c r="E80" s="199">
        <f>'[1]Table J'!C38</f>
        <v>219</v>
      </c>
    </row>
    <row r="81" spans="3:5" ht="15.75">
      <c r="C81" s="23">
        <v>2011</v>
      </c>
      <c r="D81" s="200">
        <f>'[1]Table J'!G39</f>
        <v>185</v>
      </c>
      <c r="E81" s="199">
        <f>'[1]Table J'!C39</f>
        <v>204</v>
      </c>
    </row>
    <row r="82" spans="3:5" ht="15.75">
      <c r="C82" s="23">
        <v>2012</v>
      </c>
      <c r="D82" s="200">
        <f>'[1]Table J'!G40</f>
        <v>174</v>
      </c>
      <c r="E82" s="199">
        <f>'[1]Table J'!C40</f>
        <v>189</v>
      </c>
    </row>
  </sheetData>
  <pageMargins left="0.75" right="0.75" top="0.72" bottom="0.87" header="0.5" footer="0.5"/>
  <pageSetup paperSize="9" scale="33" orientation="portrait" r:id="rId1"/>
  <headerFooter alignWithMargins="0">
    <oddFooter>&amp;L&amp;F   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H87"/>
  <sheetViews>
    <sheetView topLeftCell="A16" zoomScale="75" workbookViewId="0">
      <selection activeCell="B41" sqref="B41"/>
    </sheetView>
  </sheetViews>
  <sheetFormatPr defaultRowHeight="12.75"/>
  <cols>
    <col min="1" max="1" width="3.85546875" style="16" customWidth="1"/>
    <col min="2" max="2" width="9.140625" style="16"/>
    <col min="3" max="3" width="11" style="16" customWidth="1"/>
    <col min="4" max="4" width="11.5703125" style="16" customWidth="1"/>
    <col min="5" max="5" width="13.7109375" style="16" customWidth="1"/>
    <col min="6" max="6" width="13.140625" style="16" customWidth="1"/>
    <col min="7" max="7" width="14" style="16" customWidth="1"/>
    <col min="8" max="16384" width="9.140625" style="16"/>
  </cols>
  <sheetData>
    <row r="2" spans="2:2">
      <c r="B2" s="25" t="s">
        <v>183</v>
      </c>
    </row>
    <row r="53" spans="4:7" ht="0.75" customHeight="1"/>
    <row r="54" spans="4:7" ht="60" customHeight="1">
      <c r="D54" s="23" t="s">
        <v>34</v>
      </c>
      <c r="E54" s="202" t="s">
        <v>29</v>
      </c>
      <c r="F54" s="202" t="s">
        <v>185</v>
      </c>
      <c r="G54" s="202" t="s">
        <v>184</v>
      </c>
    </row>
    <row r="55" spans="4:7" ht="15.75">
      <c r="D55" s="23">
        <v>1980</v>
      </c>
      <c r="E55" s="203">
        <f>'[1]Table J'!H8</f>
        <v>8839</v>
      </c>
      <c r="F55" s="200">
        <f>'[1]Table J'!I8</f>
        <v>9539</v>
      </c>
      <c r="G55" s="200">
        <f>'[1]Table J'!E8</f>
        <v>8744</v>
      </c>
    </row>
    <row r="56" spans="4:7" ht="15.75">
      <c r="D56" s="23">
        <v>1981</v>
      </c>
      <c r="E56" s="203">
        <f>'[1]Table J'!H9</f>
        <v>8840</v>
      </c>
      <c r="F56" s="200">
        <f>'[1]Table J'!I9</f>
        <v>9517</v>
      </c>
      <c r="G56" s="200">
        <f>'[1]Table J'!E9</f>
        <v>9080</v>
      </c>
    </row>
    <row r="57" spans="4:7" ht="15.75">
      <c r="D57" s="23">
        <v>1982</v>
      </c>
      <c r="E57" s="203">
        <f>'[1]Table J'!H10</f>
        <v>9260</v>
      </c>
      <c r="F57" s="200">
        <f>'[1]Table J'!I10</f>
        <v>9961</v>
      </c>
      <c r="G57" s="200">
        <f>'[1]Table J'!E10</f>
        <v>8664</v>
      </c>
    </row>
    <row r="58" spans="4:7" ht="15.75">
      <c r="D58" s="23">
        <v>1983</v>
      </c>
      <c r="E58" s="203">
        <f>'[1]Table J'!H11</f>
        <v>7633</v>
      </c>
      <c r="F58" s="200">
        <f>'[1]Table J'!I11</f>
        <v>8257</v>
      </c>
      <c r="G58" s="200">
        <f>'[1]Table J'!E11</f>
        <v>7512</v>
      </c>
    </row>
    <row r="59" spans="4:7" ht="15.75">
      <c r="D59" s="23">
        <v>1984</v>
      </c>
      <c r="E59" s="203">
        <f>'[1]Table J'!H12</f>
        <v>7727</v>
      </c>
      <c r="F59" s="200">
        <f>'[1]Table J'!I12</f>
        <v>8326</v>
      </c>
      <c r="G59" s="200">
        <f>'[1]Table J'!E12</f>
        <v>7650</v>
      </c>
    </row>
    <row r="60" spans="4:7" ht="15.75">
      <c r="D60" s="23">
        <v>1985</v>
      </c>
      <c r="E60" s="203">
        <f>'[1]Table J'!H13</f>
        <v>7786</v>
      </c>
      <c r="F60" s="200">
        <f>'[1]Table J'!I13</f>
        <v>8388</v>
      </c>
      <c r="G60" s="200">
        <f>'[1]Table J'!E13</f>
        <v>7521</v>
      </c>
    </row>
    <row r="61" spans="4:7" ht="15.75">
      <c r="D61" s="23">
        <v>1986</v>
      </c>
      <c r="E61" s="203">
        <f>'[1]Table J'!H14</f>
        <v>7422</v>
      </c>
      <c r="F61" s="200">
        <f>'[1]Table J'!I14</f>
        <v>8023</v>
      </c>
      <c r="G61" s="200">
        <f>'[1]Table J'!E14</f>
        <v>7065</v>
      </c>
    </row>
    <row r="62" spans="4:7" ht="15.75">
      <c r="D62" s="23">
        <v>1987</v>
      </c>
      <c r="E62" s="203">
        <f>'[1]Table J'!H15</f>
        <v>6707</v>
      </c>
      <c r="F62" s="200">
        <f>'[1]Table J'!I15</f>
        <v>7263</v>
      </c>
      <c r="G62" s="200">
        <f>'[1]Table J'!E15</f>
        <v>6349</v>
      </c>
    </row>
    <row r="63" spans="4:7" ht="15.75">
      <c r="D63" s="23">
        <v>1988</v>
      </c>
      <c r="E63" s="203">
        <f>'[1]Table J'!H16</f>
        <v>6732</v>
      </c>
      <c r="F63" s="200">
        <f>'[1]Table J'!I16</f>
        <v>7286</v>
      </c>
      <c r="G63" s="200">
        <f>'[1]Table J'!E16</f>
        <v>6546</v>
      </c>
    </row>
    <row r="64" spans="4:7" ht="15.75">
      <c r="D64" s="23">
        <v>1989</v>
      </c>
      <c r="E64" s="203">
        <f>'[1]Table J'!H17</f>
        <v>6998</v>
      </c>
      <c r="F64" s="200">
        <f>'[1]Table J'!I17</f>
        <v>7551</v>
      </c>
      <c r="G64" s="200">
        <f>'[1]Table J'!E17</f>
        <v>6665</v>
      </c>
    </row>
    <row r="65" spans="4:8" ht="15.75">
      <c r="D65" s="23">
        <v>1990</v>
      </c>
      <c r="E65" s="203">
        <f>'[1]Table J'!H18</f>
        <v>6252</v>
      </c>
      <c r="F65" s="200">
        <f>'[1]Table J'!I18</f>
        <v>6798</v>
      </c>
      <c r="G65" s="200">
        <f>'[1]Table J'!E18</f>
        <v>6461</v>
      </c>
    </row>
    <row r="66" spans="4:8" ht="15.75">
      <c r="D66" s="23">
        <v>1991</v>
      </c>
      <c r="E66" s="203">
        <f>'[1]Table J'!H19</f>
        <v>5638</v>
      </c>
      <c r="F66" s="200">
        <f>'[1]Table J'!I19</f>
        <v>6129</v>
      </c>
      <c r="G66" s="200">
        <f>'[1]Table J'!E19</f>
        <v>6148</v>
      </c>
    </row>
    <row r="67" spans="4:8" ht="15.75">
      <c r="D67" s="23">
        <v>1992</v>
      </c>
      <c r="E67" s="203">
        <f>'[1]Table J'!H20</f>
        <v>5176</v>
      </c>
      <c r="F67" s="200">
        <f>'[1]Table J'!I20</f>
        <v>5639</v>
      </c>
      <c r="G67" s="200">
        <f>'[1]Table J'!E20</f>
        <v>5890</v>
      </c>
    </row>
    <row r="68" spans="4:8" ht="15.75">
      <c r="D68" s="23">
        <v>1993</v>
      </c>
      <c r="E68" s="203">
        <f>'[1]Table J'!H21</f>
        <v>4454</v>
      </c>
      <c r="F68" s="200">
        <f>'[1]Table J'!I21</f>
        <v>4853</v>
      </c>
      <c r="G68" s="200">
        <f>'[1]Table J'!E21</f>
        <v>5399</v>
      </c>
    </row>
    <row r="69" spans="4:8" ht="15.75">
      <c r="D69" s="23">
        <v>1994</v>
      </c>
      <c r="E69" s="203">
        <f>'[1]Table J'!H22</f>
        <v>5208</v>
      </c>
      <c r="F69" s="200">
        <f>'[1]Table J'!I22</f>
        <v>5571</v>
      </c>
      <c r="G69" s="200">
        <f>'[1]Table J'!E22</f>
        <v>5411</v>
      </c>
    </row>
    <row r="70" spans="4:8" ht="15.75">
      <c r="D70" s="23">
        <v>1995</v>
      </c>
      <c r="E70" s="203">
        <f>'[1]Table J'!H23</f>
        <v>4930</v>
      </c>
      <c r="F70" s="200">
        <f>'[1]Table J'!I23</f>
        <v>5339</v>
      </c>
      <c r="G70" s="200">
        <f>'[1]Table J'!E23</f>
        <v>5321</v>
      </c>
    </row>
    <row r="71" spans="4:8" ht="15.75">
      <c r="D71" s="23">
        <v>1996</v>
      </c>
      <c r="E71" s="203">
        <f>'[1]Table J'!H24</f>
        <v>4041</v>
      </c>
      <c r="F71" s="200">
        <f>'[1]Table J'!I24</f>
        <v>4398</v>
      </c>
      <c r="G71" s="18"/>
      <c r="H71" s="200">
        <f>'[1]Table J'!E24</f>
        <v>5106</v>
      </c>
    </row>
    <row r="72" spans="4:8" ht="15.75">
      <c r="D72" s="23">
        <v>1997</v>
      </c>
      <c r="E72" s="203">
        <f>'[1]Table J'!H25</f>
        <v>4047</v>
      </c>
      <c r="F72" s="200">
        <f>'[1]Table J'!I25</f>
        <v>4424</v>
      </c>
      <c r="G72" s="18"/>
      <c r="H72" s="200">
        <f>'[1]Table J'!E25</f>
        <v>5316</v>
      </c>
    </row>
    <row r="73" spans="4:8" ht="15.75">
      <c r="D73" s="23">
        <v>1998</v>
      </c>
      <c r="E73" s="203">
        <f>'[1]Table J'!H26</f>
        <v>4072</v>
      </c>
      <c r="F73" s="200">
        <f>'[1]Table J'!I26</f>
        <v>4457</v>
      </c>
      <c r="G73" s="18"/>
      <c r="H73" s="200">
        <f>'[1]Table J'!E26</f>
        <v>5289</v>
      </c>
    </row>
    <row r="74" spans="4:8" ht="15.75">
      <c r="D74" s="23">
        <v>1999</v>
      </c>
      <c r="E74" s="203">
        <f>'[1]Table J'!H27</f>
        <v>3765</v>
      </c>
      <c r="F74" s="200">
        <f>'[1]Table J'!I27</f>
        <v>4075</v>
      </c>
      <c r="G74" s="18"/>
      <c r="H74" s="200">
        <f>'[1]Table J'!E27</f>
        <v>4941</v>
      </c>
    </row>
    <row r="75" spans="4:8" ht="15.75">
      <c r="D75" s="23">
        <v>2000</v>
      </c>
      <c r="E75" s="203">
        <f>'[1]Table J'!H28</f>
        <v>3568</v>
      </c>
      <c r="F75" s="200">
        <f>'[1]Table J'!I28</f>
        <v>3894</v>
      </c>
      <c r="G75" s="18"/>
      <c r="H75" s="200">
        <f>'[1]Table J'!E28</f>
        <v>4904</v>
      </c>
    </row>
    <row r="76" spans="4:8" ht="15.75">
      <c r="D76" s="23">
        <v>2001</v>
      </c>
      <c r="E76" s="203">
        <f>'[1]Table J'!H29</f>
        <v>3410</v>
      </c>
      <c r="F76" s="200">
        <f>'[1]Table J'!I29</f>
        <v>3758</v>
      </c>
      <c r="G76" s="18"/>
      <c r="H76" s="200">
        <f>'[1]Table J'!E29</f>
        <v>4881</v>
      </c>
    </row>
    <row r="77" spans="4:8" ht="15.75">
      <c r="D77" s="23">
        <v>2002</v>
      </c>
      <c r="E77" s="203">
        <f>'[1]Table J'!H30</f>
        <v>3229</v>
      </c>
      <c r="F77" s="200">
        <f>'[1]Table J'!I30</f>
        <v>3533</v>
      </c>
      <c r="G77" s="18"/>
      <c r="H77" s="200">
        <f>'[1]Table J'!E30</f>
        <v>4700</v>
      </c>
    </row>
    <row r="78" spans="4:8" ht="15.75">
      <c r="D78" s="23">
        <v>2003</v>
      </c>
      <c r="E78" s="203">
        <f>'[1]Table J'!H31</f>
        <v>2957</v>
      </c>
      <c r="F78" s="200">
        <f>'[1]Table J'!I31</f>
        <v>3293</v>
      </c>
      <c r="H78" s="200">
        <f>'[1]Table J'!E31</f>
        <v>4426</v>
      </c>
    </row>
    <row r="79" spans="4:8" ht="15.75">
      <c r="D79" s="23">
        <v>2004</v>
      </c>
      <c r="E79" s="203">
        <f>'[1]Table J'!H32</f>
        <v>2766</v>
      </c>
      <c r="F79" s="200">
        <f>'[1]Table J'!I32</f>
        <v>3074</v>
      </c>
      <c r="H79" s="200">
        <f>'[1]Table J'!E32</f>
        <v>4373</v>
      </c>
    </row>
    <row r="80" spans="4:8" ht="15.75">
      <c r="D80" s="23">
        <v>2005</v>
      </c>
      <c r="E80" s="203">
        <f>'[1]Table J'!H33</f>
        <v>2666</v>
      </c>
      <c r="F80" s="200">
        <f>'[1]Table J'!I33</f>
        <v>2952</v>
      </c>
      <c r="H80" s="200">
        <f>'[1]Table J'!E33</f>
        <v>4389</v>
      </c>
    </row>
    <row r="81" spans="3:8" ht="15.75">
      <c r="D81" s="23">
        <v>2006</v>
      </c>
      <c r="E81" s="203">
        <f>'[1]Table J'!H34</f>
        <v>2635</v>
      </c>
      <c r="F81" s="200">
        <f>'[1]Table J'!I34</f>
        <v>2949</v>
      </c>
      <c r="H81" s="200">
        <f>'[1]Table J'!E34</f>
        <v>4304</v>
      </c>
    </row>
    <row r="82" spans="3:8" ht="15.75">
      <c r="C82" s="203"/>
      <c r="D82" s="23">
        <v>2007</v>
      </c>
      <c r="E82" s="203">
        <f>'[1]Table J'!H35</f>
        <v>2385</v>
      </c>
      <c r="F82" s="200">
        <f>'[1]Table J'!I35</f>
        <v>2666</v>
      </c>
      <c r="H82" s="200">
        <f>'[1]Table J'!E35</f>
        <v>3902</v>
      </c>
    </row>
    <row r="83" spans="3:8" ht="15.75">
      <c r="C83" s="203"/>
      <c r="D83" s="23">
        <v>2008</v>
      </c>
      <c r="E83" s="203">
        <f>'[1]Table J'!H36</f>
        <v>2575</v>
      </c>
      <c r="F83" s="200">
        <f>'[1]Table J'!I36</f>
        <v>2845</v>
      </c>
      <c r="H83" s="200">
        <f>'[1]Table J'!E36</f>
        <v>3656</v>
      </c>
    </row>
    <row r="84" spans="3:8" ht="15.75">
      <c r="D84" s="23">
        <v>2009</v>
      </c>
      <c r="E84" s="203">
        <f>'[1]Table J'!H37</f>
        <v>2288</v>
      </c>
      <c r="F84" s="200">
        <f>'[1]Table J'!I37</f>
        <v>2504</v>
      </c>
      <c r="H84" s="200"/>
    </row>
    <row r="85" spans="3:8" ht="15.75">
      <c r="D85" s="23">
        <v>2010</v>
      </c>
      <c r="E85" s="203">
        <f>'[1]Table J'!H38</f>
        <v>1969</v>
      </c>
      <c r="F85" s="200">
        <f>'[1]Table J'!I38</f>
        <v>2177</v>
      </c>
    </row>
    <row r="86" spans="3:8" ht="15.75">
      <c r="D86" s="23">
        <v>2011</v>
      </c>
      <c r="E86" s="203">
        <f>'[1]Table J'!H39</f>
        <v>1877</v>
      </c>
      <c r="F86" s="200">
        <f>'[1]Table J'!I39</f>
        <v>2062</v>
      </c>
    </row>
    <row r="87" spans="3:8" ht="15.75">
      <c r="D87" s="23">
        <v>2012</v>
      </c>
      <c r="E87" s="203">
        <f>'[1]Table J'!H40</f>
        <v>1974</v>
      </c>
      <c r="F87" s="200">
        <f>'[1]Table J'!I40</f>
        <v>2148</v>
      </c>
    </row>
  </sheetData>
  <pageMargins left="0.75" right="0.75" top="0.72" bottom="0.69" header="0.5" footer="0.5"/>
  <pageSetup paperSize="9" scale="49" orientation="portrait" r:id="rId1"/>
  <headerFooter alignWithMargins="0">
    <oddFooter>&amp;L&amp;F 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O78"/>
  <sheetViews>
    <sheetView zoomScale="75" zoomScaleNormal="75" workbookViewId="0">
      <selection activeCell="B41" sqref="B41"/>
    </sheetView>
  </sheetViews>
  <sheetFormatPr defaultRowHeight="12.75"/>
  <cols>
    <col min="1" max="1" width="9.140625" style="16"/>
    <col min="2" max="2" width="13.140625" style="16" customWidth="1"/>
    <col min="3" max="16384" width="9.140625" style="16"/>
  </cols>
  <sheetData>
    <row r="1" spans="1:10" ht="23.25">
      <c r="A1" s="21" t="s">
        <v>12</v>
      </c>
      <c r="B1" s="19"/>
      <c r="C1" s="19"/>
      <c r="D1" s="19"/>
      <c r="E1" s="19"/>
      <c r="F1" s="19"/>
      <c r="G1" s="19"/>
      <c r="H1" s="19"/>
      <c r="I1" s="19"/>
      <c r="J1" s="19"/>
    </row>
    <row r="2" spans="1:10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 ht="18.75">
      <c r="A4" s="19"/>
      <c r="B4" s="20" t="s">
        <v>11</v>
      </c>
      <c r="C4" s="20" t="s">
        <v>5</v>
      </c>
      <c r="D4" s="19"/>
      <c r="E4" s="19"/>
      <c r="F4" s="19"/>
      <c r="G4" s="19"/>
      <c r="H4" s="19"/>
      <c r="I4" s="19"/>
      <c r="J4" s="19"/>
    </row>
    <row r="5" spans="1:10" ht="18.75">
      <c r="A5" s="19"/>
      <c r="B5" s="20" t="s">
        <v>10</v>
      </c>
      <c r="C5" s="20" t="s">
        <v>9</v>
      </c>
      <c r="D5" s="19"/>
      <c r="E5" s="19"/>
      <c r="F5" s="19"/>
      <c r="G5" s="19"/>
      <c r="H5" s="19"/>
      <c r="I5" s="19"/>
      <c r="J5" s="19"/>
    </row>
    <row r="6" spans="1:10" ht="18.75">
      <c r="A6" s="19"/>
      <c r="B6" s="20"/>
      <c r="C6" s="20" t="s">
        <v>8</v>
      </c>
      <c r="D6" s="19"/>
      <c r="E6" s="19"/>
      <c r="F6" s="19"/>
      <c r="G6" s="19"/>
      <c r="H6" s="19"/>
      <c r="I6" s="19"/>
      <c r="J6" s="19"/>
    </row>
    <row r="7" spans="1:10" ht="18.75">
      <c r="A7" s="19"/>
      <c r="B7" s="20"/>
      <c r="C7" s="20" t="s">
        <v>7</v>
      </c>
      <c r="D7" s="19"/>
      <c r="E7" s="19"/>
      <c r="F7" s="19"/>
      <c r="G7" s="19"/>
      <c r="H7" s="19"/>
      <c r="I7" s="19"/>
      <c r="J7" s="19"/>
    </row>
    <row r="36" spans="15:15">
      <c r="O36" s="18"/>
    </row>
    <row r="76" spans="1:1" ht="18.75">
      <c r="A76" s="17"/>
    </row>
    <row r="77" spans="1:1" ht="18.75">
      <c r="A77" s="17"/>
    </row>
    <row r="78" spans="1:1" ht="18.75" customHeight="1">
      <c r="A78" s="17"/>
    </row>
  </sheetData>
  <pageMargins left="0.55118110236220474" right="0.55118110236220474" top="0.39370078740157483" bottom="0.39370078740157483" header="0.51181102362204722" footer="0.51181102362204722"/>
  <pageSetup paperSize="9" scale="70" orientation="portrait" r:id="rId1"/>
  <headerFooter alignWithMargins="0">
    <oddFooter xml:space="preserve">&amp;C&amp;"Times New Roman,Regular"&amp;14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5"/>
  <sheetViews>
    <sheetView zoomScale="75" zoomScaleNormal="100" workbookViewId="0">
      <pane xSplit="2" ySplit="7" topLeftCell="C8" activePane="bottomRight" state="frozen"/>
      <selection activeCell="B41" sqref="B41"/>
      <selection pane="topRight" activeCell="B41" sqref="B41"/>
      <selection pane="bottomLeft" activeCell="B41" sqref="B41"/>
      <selection pane="bottomRight" activeCell="B41" sqref="B41"/>
    </sheetView>
  </sheetViews>
  <sheetFormatPr defaultRowHeight="12.75"/>
  <cols>
    <col min="1" max="1" width="6.85546875" style="19" customWidth="1"/>
    <col min="2" max="2" width="1.85546875" style="19" customWidth="1"/>
    <col min="3" max="3" width="7.28515625" style="19" customWidth="1"/>
    <col min="4" max="4" width="9.140625" style="19" hidden="1" customWidth="1"/>
    <col min="5" max="5" width="10" style="19" hidden="1" customWidth="1"/>
    <col min="6" max="6" width="9.140625" style="19" hidden="1" customWidth="1"/>
    <col min="7" max="7" width="10" style="19" hidden="1" customWidth="1"/>
    <col min="8" max="8" width="6.7109375" style="19" hidden="1" customWidth="1"/>
    <col min="9" max="9" width="7.5703125" style="19" customWidth="1"/>
    <col min="10" max="10" width="9.5703125" style="19" customWidth="1"/>
    <col min="11" max="11" width="10.42578125" style="19" customWidth="1"/>
    <col min="12" max="12" width="10.140625" style="19" customWidth="1"/>
    <col min="13" max="13" width="11.28515625" style="19" customWidth="1"/>
    <col min="14" max="14" width="2.140625" style="19" customWidth="1"/>
    <col min="15" max="15" width="7.85546875" style="19" customWidth="1"/>
    <col min="16" max="16" width="7.140625" style="19" customWidth="1"/>
    <col min="17" max="17" width="5.42578125" style="19" customWidth="1"/>
    <col min="18" max="18" width="5.7109375" style="19" customWidth="1"/>
    <col min="19" max="19" width="5.85546875" style="19" customWidth="1"/>
    <col min="20" max="20" width="6.28515625" style="19" customWidth="1"/>
    <col min="21" max="21" width="4.85546875" style="19" customWidth="1"/>
    <col min="22" max="22" width="5" style="19" customWidth="1"/>
    <col min="23" max="23" width="1.42578125" style="19" customWidth="1"/>
    <col min="24" max="24" width="7.85546875" style="19" customWidth="1"/>
    <col min="25" max="25" width="7.140625" style="19" customWidth="1"/>
    <col min="26" max="26" width="6.7109375" style="19" customWidth="1"/>
    <col min="27" max="27" width="6" style="19" customWidth="1"/>
    <col min="28" max="28" width="5.7109375" style="19" customWidth="1"/>
    <col min="29" max="31" width="5.5703125" style="19" customWidth="1"/>
    <col min="32" max="32" width="1.28515625" style="19" customWidth="1"/>
    <col min="33" max="33" width="55.5703125" style="19" customWidth="1"/>
    <col min="34" max="16384" width="9.140625" style="19"/>
  </cols>
  <sheetData>
    <row r="1" spans="1:31" ht="18">
      <c r="A1" s="69" t="s">
        <v>45</v>
      </c>
      <c r="B1" s="69"/>
      <c r="M1" s="68" t="s">
        <v>6</v>
      </c>
    </row>
    <row r="2" spans="1:31" ht="18">
      <c r="A2" s="50"/>
      <c r="B2" s="50"/>
      <c r="G2" s="65"/>
      <c r="M2" s="68" t="s">
        <v>4</v>
      </c>
      <c r="O2" s="19" t="s">
        <v>44</v>
      </c>
    </row>
    <row r="3" spans="1:31" ht="18">
      <c r="A3" s="69" t="s">
        <v>43</v>
      </c>
      <c r="B3" s="69"/>
      <c r="M3" s="68"/>
    </row>
    <row r="4" spans="1:31" ht="18.75" thickBot="1">
      <c r="A4" s="67"/>
      <c r="B4" s="67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O4" s="65" t="s">
        <v>15</v>
      </c>
      <c r="P4" s="65"/>
      <c r="X4" s="65" t="s">
        <v>42</v>
      </c>
    </row>
    <row r="5" spans="1:31" ht="15.75">
      <c r="A5" s="23"/>
      <c r="B5" s="23"/>
      <c r="C5" s="63"/>
      <c r="D5" s="63"/>
      <c r="E5" s="64" t="s">
        <v>6</v>
      </c>
      <c r="F5" s="63"/>
      <c r="G5" s="63"/>
      <c r="H5" s="45"/>
      <c r="I5" s="63"/>
      <c r="J5" s="63"/>
      <c r="K5" s="64" t="s">
        <v>4</v>
      </c>
      <c r="L5" s="63"/>
      <c r="M5" s="63"/>
      <c r="O5" s="19" t="s">
        <v>41</v>
      </c>
      <c r="P5" s="19" t="s">
        <v>37</v>
      </c>
      <c r="X5" s="19" t="s">
        <v>38</v>
      </c>
    </row>
    <row r="6" spans="1:31" ht="15.75">
      <c r="A6" s="23"/>
      <c r="B6" s="23"/>
      <c r="C6" s="50"/>
      <c r="D6" s="23"/>
      <c r="E6" s="23"/>
      <c r="F6" s="62" t="s">
        <v>40</v>
      </c>
      <c r="G6" s="62" t="s">
        <v>0</v>
      </c>
      <c r="H6" s="23"/>
      <c r="I6" s="23"/>
      <c r="J6" s="58" t="s">
        <v>29</v>
      </c>
      <c r="K6" s="58" t="s">
        <v>32</v>
      </c>
      <c r="L6" s="62" t="s">
        <v>39</v>
      </c>
      <c r="M6" s="62" t="s">
        <v>0</v>
      </c>
      <c r="O6" s="19" t="s">
        <v>38</v>
      </c>
      <c r="P6" s="19" t="s">
        <v>23</v>
      </c>
      <c r="R6" s="19" t="s">
        <v>36</v>
      </c>
      <c r="T6" s="19" t="s">
        <v>35</v>
      </c>
      <c r="X6" s="19" t="s">
        <v>27</v>
      </c>
      <c r="Y6" s="19" t="s">
        <v>37</v>
      </c>
      <c r="AA6" s="19" t="s">
        <v>36</v>
      </c>
      <c r="AC6" s="19" t="s">
        <v>35</v>
      </c>
    </row>
    <row r="7" spans="1:31" ht="16.5" thickBot="1">
      <c r="A7" s="61" t="s">
        <v>34</v>
      </c>
      <c r="B7" s="60"/>
      <c r="C7" s="60" t="s">
        <v>33</v>
      </c>
      <c r="D7" s="60" t="s">
        <v>29</v>
      </c>
      <c r="E7" s="60" t="s">
        <v>32</v>
      </c>
      <c r="F7" s="59" t="s">
        <v>29</v>
      </c>
      <c r="G7" s="61" t="s">
        <v>28</v>
      </c>
      <c r="H7" s="59"/>
      <c r="I7" s="60" t="s">
        <v>31</v>
      </c>
      <c r="J7" s="60" t="s">
        <v>30</v>
      </c>
      <c r="K7" s="60" t="s">
        <v>30</v>
      </c>
      <c r="L7" s="59" t="s">
        <v>29</v>
      </c>
      <c r="M7" s="59" t="s">
        <v>28</v>
      </c>
      <c r="O7" s="19" t="s">
        <v>27</v>
      </c>
      <c r="P7" s="19" t="s">
        <v>26</v>
      </c>
      <c r="R7" s="19" t="s">
        <v>22</v>
      </c>
      <c r="T7" s="19" t="s">
        <v>25</v>
      </c>
      <c r="X7" s="19" t="s">
        <v>24</v>
      </c>
      <c r="Y7" s="19" t="s">
        <v>23</v>
      </c>
      <c r="AA7" s="19" t="s">
        <v>22</v>
      </c>
      <c r="AC7" s="19" t="s">
        <v>21</v>
      </c>
    </row>
    <row r="8" spans="1:31" ht="13.5" customHeight="1">
      <c r="A8" s="42"/>
      <c r="B8" s="58"/>
      <c r="C8" s="58"/>
      <c r="D8" s="58"/>
      <c r="E8" s="58"/>
      <c r="F8" s="57"/>
      <c r="G8" s="57"/>
      <c r="H8" s="57"/>
      <c r="I8" s="58"/>
      <c r="J8" s="58"/>
      <c r="K8" s="58"/>
      <c r="L8" s="57"/>
      <c r="M8" s="56" t="s">
        <v>20</v>
      </c>
    </row>
    <row r="9" spans="1:31" ht="15">
      <c r="A9" s="24">
        <v>1938</v>
      </c>
      <c r="B9" s="23"/>
      <c r="C9" s="53" t="s">
        <v>18</v>
      </c>
      <c r="D9" s="53" t="s">
        <v>18</v>
      </c>
      <c r="E9" s="53" t="s">
        <v>18</v>
      </c>
      <c r="F9" s="53" t="s">
        <v>18</v>
      </c>
      <c r="G9" s="53" t="s">
        <v>18</v>
      </c>
      <c r="H9" s="53"/>
      <c r="I9" s="44">
        <v>655</v>
      </c>
      <c r="J9" s="44">
        <v>5309</v>
      </c>
      <c r="K9" s="44">
        <v>14451</v>
      </c>
      <c r="L9" s="46">
        <f>SUM(I9:J9)</f>
        <v>5964</v>
      </c>
      <c r="M9" s="46">
        <f>SUM(I9:K9)</f>
        <v>20415</v>
      </c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31" ht="15">
      <c r="A10" s="24">
        <v>1947</v>
      </c>
      <c r="B10" s="23"/>
      <c r="C10" s="53" t="s">
        <v>18</v>
      </c>
      <c r="D10" s="53" t="s">
        <v>18</v>
      </c>
      <c r="E10" s="53" t="s">
        <v>18</v>
      </c>
      <c r="F10" s="53" t="s">
        <v>18</v>
      </c>
      <c r="G10" s="53" t="s">
        <v>18</v>
      </c>
      <c r="H10" s="53"/>
      <c r="I10" s="44">
        <v>554</v>
      </c>
      <c r="J10" s="53" t="s">
        <v>18</v>
      </c>
      <c r="K10" s="53" t="s">
        <v>18</v>
      </c>
      <c r="L10" s="55" t="s">
        <v>18</v>
      </c>
      <c r="M10" s="44">
        <v>14655</v>
      </c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1:31" ht="15">
      <c r="A11" s="24">
        <v>1948</v>
      </c>
      <c r="B11" s="23"/>
      <c r="C11" s="53" t="s">
        <v>18</v>
      </c>
      <c r="D11" s="53" t="s">
        <v>18</v>
      </c>
      <c r="E11" s="53" t="s">
        <v>18</v>
      </c>
      <c r="F11" s="53" t="s">
        <v>18</v>
      </c>
      <c r="G11" s="53" t="s">
        <v>18</v>
      </c>
      <c r="H11" s="53"/>
      <c r="I11" s="44">
        <v>534</v>
      </c>
      <c r="J11" s="53" t="s">
        <v>18</v>
      </c>
      <c r="K11" s="53" t="s">
        <v>18</v>
      </c>
      <c r="L11" s="55" t="s">
        <v>18</v>
      </c>
      <c r="M11" s="44">
        <v>13635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AA11" s="19" t="s">
        <v>17</v>
      </c>
      <c r="AB11" s="19" t="s">
        <v>16</v>
      </c>
      <c r="AC11" s="19" t="s">
        <v>19</v>
      </c>
      <c r="AD11" s="19" t="s">
        <v>14</v>
      </c>
      <c r="AE11" s="19" t="s">
        <v>13</v>
      </c>
    </row>
    <row r="12" spans="1:31" ht="15">
      <c r="A12" s="24">
        <v>1949</v>
      </c>
      <c r="B12" s="23"/>
      <c r="C12" s="53" t="s">
        <v>18</v>
      </c>
      <c r="D12" s="53" t="s">
        <v>18</v>
      </c>
      <c r="E12" s="53" t="s">
        <v>18</v>
      </c>
      <c r="F12" s="53" t="s">
        <v>18</v>
      </c>
      <c r="G12" s="53" t="s">
        <v>18</v>
      </c>
      <c r="H12" s="53"/>
      <c r="I12" s="44">
        <v>535</v>
      </c>
      <c r="J12" s="53" t="s">
        <v>18</v>
      </c>
      <c r="K12" s="53" t="s">
        <v>18</v>
      </c>
      <c r="L12" s="55" t="s">
        <v>18</v>
      </c>
      <c r="M12" s="44">
        <v>14706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27">
        <f>AVERAGE(I10:I14)</f>
        <v>539.20000000000005</v>
      </c>
      <c r="Y12" s="36">
        <f>SQRT(X12)</f>
        <v>23.220680437919988</v>
      </c>
      <c r="Z12" s="27">
        <f>A12</f>
        <v>1949</v>
      </c>
      <c r="AA12" s="27">
        <f>X12-2*Y12</f>
        <v>492.75863912416008</v>
      </c>
      <c r="AB12" s="27">
        <f>X12+2*Y12</f>
        <v>585.64136087584006</v>
      </c>
      <c r="AC12" s="27">
        <f>I12</f>
        <v>535</v>
      </c>
      <c r="AD12" s="37" t="str">
        <f>IF(AC12&lt;AA12,"LOW","-")</f>
        <v>-</v>
      </c>
      <c r="AE12" s="37" t="str">
        <f>IF(AC12&gt;AB12,"HIGH","-")</f>
        <v>-</v>
      </c>
    </row>
    <row r="13" spans="1:31" s="25" customFormat="1" ht="15.75">
      <c r="A13" s="51">
        <v>1950</v>
      </c>
      <c r="B13" s="50"/>
      <c r="C13" s="54" t="s">
        <v>18</v>
      </c>
      <c r="D13" s="54" t="s">
        <v>18</v>
      </c>
      <c r="E13" s="54" t="s">
        <v>18</v>
      </c>
      <c r="F13" s="54" t="s">
        <v>18</v>
      </c>
      <c r="G13" s="54" t="s">
        <v>18</v>
      </c>
      <c r="H13" s="54"/>
      <c r="I13" s="48">
        <v>529</v>
      </c>
      <c r="J13" s="48">
        <v>4553</v>
      </c>
      <c r="K13" s="48">
        <v>10774</v>
      </c>
      <c r="L13" s="49">
        <f>SUM(I13:J13)</f>
        <v>5082</v>
      </c>
      <c r="M13" s="49">
        <f>SUM(I13:K13)</f>
        <v>15856</v>
      </c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27">
        <f>AVERAGE(I11:I15)</f>
        <v>525.4</v>
      </c>
      <c r="Y13" s="36">
        <f>SQRT(X13)</f>
        <v>22.921605528409216</v>
      </c>
      <c r="Z13" s="27">
        <f>A13</f>
        <v>1950</v>
      </c>
      <c r="AA13" s="27">
        <f>X13-2*Y13</f>
        <v>479.55678894318157</v>
      </c>
      <c r="AB13" s="27">
        <f>X13+2*Y13</f>
        <v>571.24321105681838</v>
      </c>
      <c r="AC13" s="27">
        <f>I13</f>
        <v>529</v>
      </c>
      <c r="AD13" s="37" t="str">
        <f>IF(AC13&lt;AA13,"LOW","-")</f>
        <v>-</v>
      </c>
      <c r="AE13" s="37" t="str">
        <f>IF(AC13&gt;AB13,"HIGH","-")</f>
        <v>-</v>
      </c>
    </row>
    <row r="14" spans="1:31" ht="15">
      <c r="A14" s="24">
        <v>1951</v>
      </c>
      <c r="B14" s="23"/>
      <c r="C14" s="53" t="s">
        <v>18</v>
      </c>
      <c r="D14" s="53" t="s">
        <v>18</v>
      </c>
      <c r="E14" s="53" t="s">
        <v>18</v>
      </c>
      <c r="F14" s="53" t="s">
        <v>18</v>
      </c>
      <c r="G14" s="53" t="s">
        <v>18</v>
      </c>
      <c r="H14" s="53"/>
      <c r="I14" s="44">
        <v>544</v>
      </c>
      <c r="J14" s="44">
        <v>4545</v>
      </c>
      <c r="K14" s="44">
        <v>11806</v>
      </c>
      <c r="L14" s="46">
        <f>SUM(I14:J14)</f>
        <v>5089</v>
      </c>
      <c r="M14" s="46">
        <f>SUM(I14:K14)</f>
        <v>16895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27">
        <f>AVERAGE(I12:I16)</f>
        <v>534.4</v>
      </c>
      <c r="Y14" s="36">
        <f>SQRT(X14)</f>
        <v>23.117093242879822</v>
      </c>
      <c r="Z14" s="27">
        <f>A14</f>
        <v>1951</v>
      </c>
      <c r="AA14" s="27">
        <f>X14-2*Y14</f>
        <v>488.16581351424031</v>
      </c>
      <c r="AB14" s="27">
        <f>X14+2*Y14</f>
        <v>580.63418648575964</v>
      </c>
      <c r="AC14" s="27">
        <f>I14</f>
        <v>544</v>
      </c>
      <c r="AD14" s="37" t="str">
        <f>IF(AC14&lt;AA14,"LOW","-")</f>
        <v>-</v>
      </c>
      <c r="AE14" s="37" t="str">
        <f>IF(AC14&gt;AB14,"HIGH","-")</f>
        <v>-</v>
      </c>
    </row>
    <row r="15" spans="1:31" ht="15">
      <c r="A15" s="24">
        <v>1952</v>
      </c>
      <c r="B15" s="23"/>
      <c r="C15" s="53" t="s">
        <v>18</v>
      </c>
      <c r="D15" s="53" t="s">
        <v>18</v>
      </c>
      <c r="E15" s="53" t="s">
        <v>18</v>
      </c>
      <c r="F15" s="53" t="s">
        <v>18</v>
      </c>
      <c r="G15" s="53" t="s">
        <v>18</v>
      </c>
      <c r="H15" s="53"/>
      <c r="I15" s="44">
        <v>485</v>
      </c>
      <c r="J15" s="44">
        <v>4424</v>
      </c>
      <c r="K15" s="44">
        <v>11638</v>
      </c>
      <c r="L15" s="46">
        <f>SUM(I15:J15)</f>
        <v>4909</v>
      </c>
      <c r="M15" s="46">
        <f>SUM(I15:K15)</f>
        <v>16547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27">
        <f>AVERAGE(I13:I17)</f>
        <v>536.4</v>
      </c>
      <c r="Y15" s="36">
        <f>SQRT(X15)</f>
        <v>23.160310878742539</v>
      </c>
      <c r="Z15" s="27">
        <f>A15</f>
        <v>1952</v>
      </c>
      <c r="AA15" s="27">
        <f>X15-2*Y15</f>
        <v>490.07937824251491</v>
      </c>
      <c r="AB15" s="27">
        <f>X15+2*Y15</f>
        <v>582.72062175748511</v>
      </c>
      <c r="AC15" s="27">
        <f>I15</f>
        <v>485</v>
      </c>
      <c r="AD15" s="37" t="str">
        <f>IF(AC15&lt;AA15,"LOW","-")</f>
        <v>LOW</v>
      </c>
      <c r="AE15" s="37" t="str">
        <f>IF(AC15&gt;AB15,"HIGH","-")</f>
        <v>-</v>
      </c>
    </row>
    <row r="16" spans="1:31" ht="15">
      <c r="A16" s="24">
        <v>1953</v>
      </c>
      <c r="B16" s="23"/>
      <c r="C16" s="53" t="s">
        <v>18</v>
      </c>
      <c r="D16" s="53" t="s">
        <v>18</v>
      </c>
      <c r="E16" s="53" t="s">
        <v>18</v>
      </c>
      <c r="F16" s="53" t="s">
        <v>18</v>
      </c>
      <c r="G16" s="53" t="s">
        <v>18</v>
      </c>
      <c r="H16" s="53"/>
      <c r="I16" s="44">
        <v>579</v>
      </c>
      <c r="J16" s="44">
        <v>5170</v>
      </c>
      <c r="K16" s="44">
        <v>12594</v>
      </c>
      <c r="L16" s="46">
        <f>SUM(I16:J16)</f>
        <v>5749</v>
      </c>
      <c r="M16" s="46">
        <f>SUM(I16:K16)</f>
        <v>18343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27">
        <f>AVERAGE(I14:I18)</f>
        <v>552.6</v>
      </c>
      <c r="Y16" s="36">
        <f>SQRT(X16)</f>
        <v>23.507445628991679</v>
      </c>
      <c r="Z16" s="27">
        <f>A16</f>
        <v>1953</v>
      </c>
      <c r="AA16" s="27">
        <f>X16-2*Y16</f>
        <v>505.58510874201664</v>
      </c>
      <c r="AB16" s="27">
        <f>X16+2*Y16</f>
        <v>599.61489125798334</v>
      </c>
      <c r="AC16" s="27">
        <f>I16</f>
        <v>579</v>
      </c>
      <c r="AD16" s="37" t="str">
        <f>IF(AC16&lt;AA16,"LOW","-")</f>
        <v>-</v>
      </c>
      <c r="AE16" s="37" t="str">
        <f>IF(AC16&gt;AB16,"HIGH","-")</f>
        <v>-</v>
      </c>
    </row>
    <row r="17" spans="1:31" ht="15">
      <c r="A17" s="24">
        <v>1954</v>
      </c>
      <c r="B17" s="23"/>
      <c r="C17" s="53" t="s">
        <v>18</v>
      </c>
      <c r="D17" s="53" t="s">
        <v>18</v>
      </c>
      <c r="E17" s="53" t="s">
        <v>18</v>
      </c>
      <c r="F17" s="53" t="s">
        <v>18</v>
      </c>
      <c r="G17" s="53" t="s">
        <v>18</v>
      </c>
      <c r="H17" s="53"/>
      <c r="I17" s="44">
        <v>545</v>
      </c>
      <c r="J17" s="44">
        <v>4875</v>
      </c>
      <c r="K17" s="44">
        <v>13481</v>
      </c>
      <c r="L17" s="46">
        <f>SUM(I17:J17)</f>
        <v>5420</v>
      </c>
      <c r="M17" s="46">
        <f>SUM(I17:K17)</f>
        <v>18901</v>
      </c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27">
        <f>AVERAGE(I15:I19)</f>
        <v>551.79999999999995</v>
      </c>
      <c r="Y17" s="36">
        <f>SQRT(X17)</f>
        <v>23.490423580684958</v>
      </c>
      <c r="Z17" s="27">
        <f>A17</f>
        <v>1954</v>
      </c>
      <c r="AA17" s="27">
        <f>X17-2*Y17</f>
        <v>504.81915283863003</v>
      </c>
      <c r="AB17" s="27">
        <f>X17+2*Y17</f>
        <v>598.78084716136982</v>
      </c>
      <c r="AC17" s="27">
        <f>I17</f>
        <v>545</v>
      </c>
      <c r="AD17" s="37" t="str">
        <f>IF(AC17&lt;AA17,"LOW","-")</f>
        <v>-</v>
      </c>
      <c r="AE17" s="37" t="str">
        <f>IF(AC17&gt;AB17,"HIGH","-")</f>
        <v>-</v>
      </c>
    </row>
    <row r="18" spans="1:31" s="25" customFormat="1" ht="15.75">
      <c r="A18" s="51">
        <v>1955</v>
      </c>
      <c r="B18" s="50"/>
      <c r="C18" s="54" t="s">
        <v>18</v>
      </c>
      <c r="D18" s="54" t="s">
        <v>18</v>
      </c>
      <c r="E18" s="54" t="s">
        <v>18</v>
      </c>
      <c r="F18" s="54" t="s">
        <v>18</v>
      </c>
      <c r="G18" s="54" t="s">
        <v>18</v>
      </c>
      <c r="H18" s="54"/>
      <c r="I18" s="48">
        <v>610</v>
      </c>
      <c r="J18" s="48">
        <v>5096</v>
      </c>
      <c r="K18" s="48">
        <v>15193</v>
      </c>
      <c r="L18" s="49">
        <f>SUM(I18:J18)</f>
        <v>5706</v>
      </c>
      <c r="M18" s="49">
        <f>SUM(I18:K18)</f>
        <v>20899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27">
        <f>AVERAGE(I16:I20)</f>
        <v>564.79999999999995</v>
      </c>
      <c r="Y18" s="36">
        <f>SQRT(X18)</f>
        <v>23.765521244020714</v>
      </c>
      <c r="Z18" s="27">
        <f>A18</f>
        <v>1955</v>
      </c>
      <c r="AA18" s="27">
        <f>X18-2*Y18</f>
        <v>517.26895751195855</v>
      </c>
      <c r="AB18" s="27">
        <f>X18+2*Y18</f>
        <v>612.33104248804136</v>
      </c>
      <c r="AC18" s="27">
        <f>I18</f>
        <v>610</v>
      </c>
      <c r="AD18" s="37" t="str">
        <f>IF(AC18&lt;AA18,"LOW","-")</f>
        <v>-</v>
      </c>
      <c r="AE18" s="37" t="str">
        <f>IF(AC18&gt;AB18,"HIGH","-")</f>
        <v>-</v>
      </c>
    </row>
    <row r="19" spans="1:31" ht="15">
      <c r="A19" s="24">
        <v>1956</v>
      </c>
      <c r="B19" s="23"/>
      <c r="C19" s="53" t="s">
        <v>18</v>
      </c>
      <c r="D19" s="53" t="s">
        <v>18</v>
      </c>
      <c r="E19" s="53" t="s">
        <v>18</v>
      </c>
      <c r="F19" s="53" t="s">
        <v>18</v>
      </c>
      <c r="G19" s="53" t="s">
        <v>18</v>
      </c>
      <c r="H19" s="53"/>
      <c r="I19" s="44">
        <v>540</v>
      </c>
      <c r="J19" s="44">
        <v>5049</v>
      </c>
      <c r="K19" s="44">
        <v>15870</v>
      </c>
      <c r="L19" s="46">
        <f>SUM(I19:J19)</f>
        <v>5589</v>
      </c>
      <c r="M19" s="46">
        <f>SUM(I19:K19)</f>
        <v>21459</v>
      </c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27">
        <f>AVERAGE(I17:I21)</f>
        <v>570</v>
      </c>
      <c r="Y19" s="36">
        <f>SQRT(X19)</f>
        <v>23.874672772626646</v>
      </c>
      <c r="Z19" s="27">
        <f>A19</f>
        <v>1956</v>
      </c>
      <c r="AA19" s="27">
        <f>X19-2*Y19</f>
        <v>522.25065445474672</v>
      </c>
      <c r="AB19" s="27">
        <f>X19+2*Y19</f>
        <v>617.74934554525328</v>
      </c>
      <c r="AC19" s="27">
        <f>I19</f>
        <v>540</v>
      </c>
      <c r="AD19" s="37" t="str">
        <f>IF(AC19&lt;AA19,"LOW","-")</f>
        <v>-</v>
      </c>
      <c r="AE19" s="37" t="str">
        <f>IF(AC19&gt;AB19,"HIGH","-")</f>
        <v>-</v>
      </c>
    </row>
    <row r="20" spans="1:31" ht="15">
      <c r="A20" s="24">
        <v>1957</v>
      </c>
      <c r="B20" s="23"/>
      <c r="C20" s="53" t="s">
        <v>18</v>
      </c>
      <c r="D20" s="53" t="s">
        <v>18</v>
      </c>
      <c r="E20" s="53" t="s">
        <v>18</v>
      </c>
      <c r="F20" s="53" t="s">
        <v>18</v>
      </c>
      <c r="G20" s="53" t="s">
        <v>18</v>
      </c>
      <c r="H20" s="53"/>
      <c r="I20" s="44">
        <v>550</v>
      </c>
      <c r="J20" s="44">
        <v>5006</v>
      </c>
      <c r="K20" s="44">
        <v>15861</v>
      </c>
      <c r="L20" s="46">
        <f>SUM(I20:J20)</f>
        <v>5556</v>
      </c>
      <c r="M20" s="46">
        <f>SUM(I20:K20)</f>
        <v>21417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27">
        <f>AVERAGE(I18:I22)</f>
        <v>581.79999999999995</v>
      </c>
      <c r="Y20" s="36">
        <f>SQRT(X20)</f>
        <v>24.120530674095875</v>
      </c>
      <c r="Z20" s="27">
        <f>A20</f>
        <v>1957</v>
      </c>
      <c r="AA20" s="27">
        <f>X20-2*Y20</f>
        <v>533.55893865180815</v>
      </c>
      <c r="AB20" s="27">
        <f>X20+2*Y20</f>
        <v>630.04106134819176</v>
      </c>
      <c r="AC20" s="27">
        <f>I20</f>
        <v>550</v>
      </c>
      <c r="AD20" s="37" t="str">
        <f>IF(AC20&lt;AA20,"LOW","-")</f>
        <v>-</v>
      </c>
      <c r="AE20" s="37" t="str">
        <f>IF(AC20&gt;AB20,"HIGH","-")</f>
        <v>-</v>
      </c>
    </row>
    <row r="21" spans="1:31" ht="15">
      <c r="A21" s="24">
        <v>1958</v>
      </c>
      <c r="B21" s="23"/>
      <c r="C21" s="53" t="s">
        <v>18</v>
      </c>
      <c r="D21" s="53" t="s">
        <v>18</v>
      </c>
      <c r="E21" s="53" t="s">
        <v>18</v>
      </c>
      <c r="F21" s="53" t="s">
        <v>18</v>
      </c>
      <c r="G21" s="53" t="s">
        <v>18</v>
      </c>
      <c r="H21" s="53"/>
      <c r="I21" s="44">
        <v>605</v>
      </c>
      <c r="J21" s="44">
        <v>5302</v>
      </c>
      <c r="K21" s="44">
        <v>16923</v>
      </c>
      <c r="L21" s="46">
        <f>SUM(I21:J21)</f>
        <v>5907</v>
      </c>
      <c r="M21" s="46">
        <f>SUM(I21:K21)</f>
        <v>22830</v>
      </c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27">
        <f>AVERAGE(I19:I23)</f>
        <v>589.4</v>
      </c>
      <c r="Y21" s="36">
        <f>SQRT(X21)</f>
        <v>24.277561656805652</v>
      </c>
      <c r="Z21" s="27">
        <f>A21</f>
        <v>1958</v>
      </c>
      <c r="AA21" s="27">
        <f>X21-2*Y21</f>
        <v>540.84487668638872</v>
      </c>
      <c r="AB21" s="27">
        <f>X21+2*Y21</f>
        <v>637.95512331361124</v>
      </c>
      <c r="AC21" s="27">
        <f>I21</f>
        <v>605</v>
      </c>
      <c r="AD21" s="37" t="str">
        <f>IF(AC21&lt;AA21,"LOW","-")</f>
        <v>-</v>
      </c>
      <c r="AE21" s="37" t="str">
        <f>IF(AC21&gt;AB21,"HIGH","-")</f>
        <v>-</v>
      </c>
    </row>
    <row r="22" spans="1:31" ht="15">
      <c r="A22" s="24">
        <v>1959</v>
      </c>
      <c r="B22" s="23"/>
      <c r="C22" s="53" t="s">
        <v>18</v>
      </c>
      <c r="D22" s="53" t="s">
        <v>18</v>
      </c>
      <c r="E22" s="53" t="s">
        <v>18</v>
      </c>
      <c r="F22" s="53" t="s">
        <v>18</v>
      </c>
      <c r="G22" s="53" t="s">
        <v>18</v>
      </c>
      <c r="H22" s="53"/>
      <c r="I22" s="44">
        <v>604</v>
      </c>
      <c r="J22" s="44">
        <v>6336</v>
      </c>
      <c r="K22" s="44">
        <v>18071</v>
      </c>
      <c r="L22" s="46">
        <f>SUM(I22:J22)</f>
        <v>6940</v>
      </c>
      <c r="M22" s="46">
        <f>SUM(I22:K22)</f>
        <v>25011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27">
        <f>AVERAGE(I20:I24)</f>
        <v>615.6</v>
      </c>
      <c r="Y22" s="36">
        <f>SQRT(X22)</f>
        <v>24.8112877537624</v>
      </c>
      <c r="Z22" s="27">
        <f>A22</f>
        <v>1959</v>
      </c>
      <c r="AA22" s="27">
        <f>X22-2*Y22</f>
        <v>565.97742449247517</v>
      </c>
      <c r="AB22" s="27">
        <f>X22+2*Y22</f>
        <v>665.22257550752488</v>
      </c>
      <c r="AC22" s="27">
        <f>I22</f>
        <v>604</v>
      </c>
      <c r="AD22" s="37" t="str">
        <f>IF(AC22&lt;AA22,"LOW","-")</f>
        <v>-</v>
      </c>
      <c r="AE22" s="37" t="str">
        <f>IF(AC22&gt;AB22,"HIGH","-")</f>
        <v>-</v>
      </c>
    </row>
    <row r="23" spans="1:31" s="25" customFormat="1" ht="15.75">
      <c r="A23" s="51">
        <v>1960</v>
      </c>
      <c r="B23" s="50"/>
      <c r="C23" s="54" t="s">
        <v>18</v>
      </c>
      <c r="D23" s="54" t="s">
        <v>18</v>
      </c>
      <c r="E23" s="54" t="s">
        <v>18</v>
      </c>
      <c r="F23" s="54" t="s">
        <v>18</v>
      </c>
      <c r="G23" s="54" t="s">
        <v>18</v>
      </c>
      <c r="H23" s="54"/>
      <c r="I23" s="48">
        <v>648</v>
      </c>
      <c r="J23" s="48">
        <v>6632</v>
      </c>
      <c r="K23" s="48">
        <v>19035</v>
      </c>
      <c r="L23" s="49">
        <f>SUM(I23:J23)</f>
        <v>7280</v>
      </c>
      <c r="M23" s="49">
        <f>SUM(I23:K23)</f>
        <v>26315</v>
      </c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27">
        <f>AVERAGE(I21:I25)</f>
        <v>638.4</v>
      </c>
      <c r="Y23" s="36">
        <f>SQRT(X23)</f>
        <v>25.266578715766009</v>
      </c>
      <c r="Z23" s="27">
        <f>A23</f>
        <v>1960</v>
      </c>
      <c r="AA23" s="27">
        <f>X23-2*Y23</f>
        <v>587.86684256846797</v>
      </c>
      <c r="AB23" s="27">
        <f>X23+2*Y23</f>
        <v>688.93315743153198</v>
      </c>
      <c r="AC23" s="27">
        <f>I23</f>
        <v>648</v>
      </c>
      <c r="AD23" s="37" t="str">
        <f>IF(AC23&lt;AA23,"LOW","-")</f>
        <v>-</v>
      </c>
      <c r="AE23" s="37" t="str">
        <f>IF(AC23&gt;AB23,"HIGH","-")</f>
        <v>-</v>
      </c>
    </row>
    <row r="24" spans="1:31" ht="15">
      <c r="A24" s="24">
        <v>1961</v>
      </c>
      <c r="B24" s="23"/>
      <c r="C24" s="53" t="s">
        <v>18</v>
      </c>
      <c r="D24" s="53" t="s">
        <v>18</v>
      </c>
      <c r="E24" s="53" t="s">
        <v>18</v>
      </c>
      <c r="F24" s="53" t="s">
        <v>18</v>
      </c>
      <c r="G24" s="53" t="s">
        <v>18</v>
      </c>
      <c r="H24" s="53"/>
      <c r="I24" s="44">
        <v>671</v>
      </c>
      <c r="J24" s="44">
        <v>7228</v>
      </c>
      <c r="K24" s="44">
        <v>19463</v>
      </c>
      <c r="L24" s="46">
        <f>SUM(I24:J24)</f>
        <v>7899</v>
      </c>
      <c r="M24" s="46">
        <f>SUM(I24:K24)</f>
        <v>27362</v>
      </c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27">
        <f>AVERAGE(I22:I26)</f>
        <v>659.8</v>
      </c>
      <c r="Y24" s="36">
        <f>SQRT(X24)</f>
        <v>25.686572367678799</v>
      </c>
      <c r="Z24" s="27">
        <f>A24</f>
        <v>1961</v>
      </c>
      <c r="AA24" s="27">
        <f>X24-2*Y24</f>
        <v>608.42685526464231</v>
      </c>
      <c r="AB24" s="27">
        <f>X24+2*Y24</f>
        <v>711.1731447353576</v>
      </c>
      <c r="AC24" s="27">
        <f>I24</f>
        <v>671</v>
      </c>
      <c r="AD24" s="37" t="str">
        <f>IF(AC24&lt;AA24,"LOW","-")</f>
        <v>-</v>
      </c>
      <c r="AE24" s="37" t="str">
        <f>IF(AC24&gt;AB24,"HIGH","-")</f>
        <v>-</v>
      </c>
    </row>
    <row r="25" spans="1:31" ht="15">
      <c r="A25" s="24">
        <v>1962</v>
      </c>
      <c r="B25" s="23"/>
      <c r="C25" s="53" t="s">
        <v>18</v>
      </c>
      <c r="D25" s="53" t="s">
        <v>18</v>
      </c>
      <c r="E25" s="53" t="s">
        <v>18</v>
      </c>
      <c r="F25" s="53" t="s">
        <v>18</v>
      </c>
      <c r="G25" s="53" t="s">
        <v>18</v>
      </c>
      <c r="H25" s="53"/>
      <c r="I25" s="44">
        <v>664</v>
      </c>
      <c r="J25" s="44">
        <v>7052</v>
      </c>
      <c r="K25" s="44">
        <v>18987</v>
      </c>
      <c r="L25" s="46">
        <f>SUM(I25:J25)</f>
        <v>7716</v>
      </c>
      <c r="M25" s="46">
        <f>SUM(I25:K25)</f>
        <v>26703</v>
      </c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27">
        <f>AVERAGE(I23:I27)</f>
        <v>689.8</v>
      </c>
      <c r="Y25" s="36">
        <f>SQRT(X25)</f>
        <v>26.264043862284421</v>
      </c>
      <c r="Z25" s="27">
        <f>A25</f>
        <v>1962</v>
      </c>
      <c r="AA25" s="27">
        <f>X25-2*Y25</f>
        <v>637.27191227543108</v>
      </c>
      <c r="AB25" s="27">
        <f>X25+2*Y25</f>
        <v>742.32808772456883</v>
      </c>
      <c r="AC25" s="27">
        <f>I25</f>
        <v>664</v>
      </c>
      <c r="AD25" s="37" t="str">
        <f>IF(AC25&lt;AA25,"LOW","-")</f>
        <v>-</v>
      </c>
      <c r="AE25" s="37" t="str">
        <f>IF(AC25&gt;AB25,"HIGH","-")</f>
        <v>-</v>
      </c>
    </row>
    <row r="26" spans="1:31" ht="15">
      <c r="A26" s="24">
        <v>1963</v>
      </c>
      <c r="B26" s="23"/>
      <c r="C26" s="53" t="s">
        <v>18</v>
      </c>
      <c r="D26" s="53" t="s">
        <v>18</v>
      </c>
      <c r="E26" s="53" t="s">
        <v>18</v>
      </c>
      <c r="F26" s="53" t="s">
        <v>18</v>
      </c>
      <c r="G26" s="53" t="s">
        <v>18</v>
      </c>
      <c r="H26" s="53"/>
      <c r="I26" s="44">
        <v>712</v>
      </c>
      <c r="J26" s="44">
        <v>7227</v>
      </c>
      <c r="K26" s="44">
        <v>19789</v>
      </c>
      <c r="L26" s="46">
        <f>SUM(I26:J26)</f>
        <v>7939</v>
      </c>
      <c r="M26" s="46">
        <f>SUM(I26:K26)</f>
        <v>27728</v>
      </c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27">
        <f>AVERAGE(I24:I28)</f>
        <v>708.8</v>
      </c>
      <c r="Y26" s="36">
        <f>SQRT(X26)</f>
        <v>26.623298067669978</v>
      </c>
      <c r="Z26" s="27">
        <f>A26</f>
        <v>1963</v>
      </c>
      <c r="AA26" s="27">
        <f>X26-2*Y26</f>
        <v>655.55340386466003</v>
      </c>
      <c r="AB26" s="27">
        <f>X26+2*Y26</f>
        <v>762.04659613533988</v>
      </c>
      <c r="AC26" s="27">
        <f>I26</f>
        <v>712</v>
      </c>
      <c r="AD26" s="37" t="str">
        <f>IF(AC26&lt;AA26,"LOW","-")</f>
        <v>-</v>
      </c>
      <c r="AE26" s="37" t="str">
        <f>IF(AC26&gt;AB26,"HIGH","-")</f>
        <v>-</v>
      </c>
    </row>
    <row r="27" spans="1:31" ht="15">
      <c r="A27" s="24">
        <v>1964</v>
      </c>
      <c r="B27" s="23"/>
      <c r="C27" s="53" t="s">
        <v>18</v>
      </c>
      <c r="D27" s="53" t="s">
        <v>18</v>
      </c>
      <c r="E27" s="53" t="s">
        <v>18</v>
      </c>
      <c r="F27" s="53" t="s">
        <v>18</v>
      </c>
      <c r="G27" s="53" t="s">
        <v>18</v>
      </c>
      <c r="H27" s="53"/>
      <c r="I27" s="44">
        <v>754</v>
      </c>
      <c r="J27" s="44">
        <v>8136</v>
      </c>
      <c r="K27" s="44">
        <v>21637</v>
      </c>
      <c r="L27" s="46">
        <f>SUM(I27:J27)</f>
        <v>8890</v>
      </c>
      <c r="M27" s="46">
        <f>SUM(I27:K27)</f>
        <v>30527</v>
      </c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27">
        <f>AVERAGE(I25:I29)</f>
        <v>732.6</v>
      </c>
      <c r="Y27" s="36">
        <f>SQRT(X27)</f>
        <v>27.066584564735905</v>
      </c>
      <c r="Z27" s="27">
        <f>A27</f>
        <v>1964</v>
      </c>
      <c r="AA27" s="27">
        <f>X27-2*Y27</f>
        <v>678.46683087052816</v>
      </c>
      <c r="AB27" s="27">
        <f>X27+2*Y27</f>
        <v>786.73316912947189</v>
      </c>
      <c r="AC27" s="27">
        <f>I27</f>
        <v>754</v>
      </c>
      <c r="AD27" s="37" t="str">
        <f>IF(AC27&lt;AA27,"LOW","-")</f>
        <v>-</v>
      </c>
      <c r="AE27" s="37" t="str">
        <f>IF(AC27&gt;AB27,"HIGH","-")</f>
        <v>-</v>
      </c>
    </row>
    <row r="28" spans="1:31" s="25" customFormat="1" ht="15.75">
      <c r="A28" s="51">
        <v>1965</v>
      </c>
      <c r="B28" s="50"/>
      <c r="C28" s="54" t="s">
        <v>18</v>
      </c>
      <c r="D28" s="54" t="s">
        <v>18</v>
      </c>
      <c r="E28" s="54" t="s">
        <v>18</v>
      </c>
      <c r="F28" s="54" t="s">
        <v>18</v>
      </c>
      <c r="G28" s="54" t="s">
        <v>18</v>
      </c>
      <c r="H28" s="54"/>
      <c r="I28" s="48">
        <v>743</v>
      </c>
      <c r="J28" s="48">
        <v>8744</v>
      </c>
      <c r="K28" s="48">
        <v>22340</v>
      </c>
      <c r="L28" s="49">
        <f>SUM(I28:J28)</f>
        <v>9487</v>
      </c>
      <c r="M28" s="49">
        <f>SUM(I28:K28)</f>
        <v>31827</v>
      </c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27">
        <f>AVERAGE(I26:I30)</f>
        <v>755.4</v>
      </c>
      <c r="Y28" s="36">
        <f>SQRT(X28)</f>
        <v>27.48454110950372</v>
      </c>
      <c r="Z28" s="27">
        <f>A28</f>
        <v>1965</v>
      </c>
      <c r="AA28" s="27">
        <f>X28-2*Y28</f>
        <v>700.43091778099256</v>
      </c>
      <c r="AB28" s="27">
        <f>X28+2*Y28</f>
        <v>810.3690822190074</v>
      </c>
      <c r="AC28" s="27">
        <f>I28</f>
        <v>743</v>
      </c>
      <c r="AD28" s="37" t="str">
        <f>IF(AC28&lt;AA28,"LOW","-")</f>
        <v>-</v>
      </c>
      <c r="AE28" s="37" t="str">
        <f>IF(AC28&gt;AB28,"HIGH","-")</f>
        <v>-</v>
      </c>
    </row>
    <row r="29" spans="1:31" ht="15">
      <c r="A29" s="24">
        <v>1966</v>
      </c>
      <c r="B29" s="23"/>
      <c r="C29" s="53" t="s">
        <v>18</v>
      </c>
      <c r="D29" s="53" t="s">
        <v>18</v>
      </c>
      <c r="E29" s="53" t="s">
        <v>18</v>
      </c>
      <c r="F29" s="53" t="s">
        <v>18</v>
      </c>
      <c r="G29" s="44">
        <v>23225</v>
      </c>
      <c r="H29" s="44"/>
      <c r="I29" s="44">
        <v>790</v>
      </c>
      <c r="J29" s="44">
        <v>9253</v>
      </c>
      <c r="K29" s="44">
        <v>22237</v>
      </c>
      <c r="L29" s="46">
        <f>SUM(I29:J29)</f>
        <v>10043</v>
      </c>
      <c r="M29" s="46">
        <f>SUM(I29:K29)</f>
        <v>32280</v>
      </c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27">
        <f>AVERAGE(I27:I31)</f>
        <v>766.8</v>
      </c>
      <c r="Y29" s="36">
        <f>SQRT(X29)</f>
        <v>27.691153822114384</v>
      </c>
      <c r="Z29" s="27">
        <f>A29</f>
        <v>1966</v>
      </c>
      <c r="AA29" s="27">
        <f>X29-2*Y29</f>
        <v>711.41769235577124</v>
      </c>
      <c r="AB29" s="27">
        <f>X29+2*Y29</f>
        <v>822.18230764422867</v>
      </c>
      <c r="AC29" s="27">
        <f>I29</f>
        <v>790</v>
      </c>
      <c r="AD29" s="37" t="str">
        <f>IF(AC29&lt;AA29,"LOW","-")</f>
        <v>-</v>
      </c>
      <c r="AE29" s="37" t="str">
        <f>IF(AC29&gt;AB29,"HIGH","-")</f>
        <v>-</v>
      </c>
    </row>
    <row r="30" spans="1:31" ht="15">
      <c r="A30" s="24">
        <v>1967</v>
      </c>
      <c r="B30" s="23"/>
      <c r="C30" s="53" t="s">
        <v>18</v>
      </c>
      <c r="D30" s="53" t="s">
        <v>18</v>
      </c>
      <c r="E30" s="53" t="s">
        <v>18</v>
      </c>
      <c r="F30" s="53" t="s">
        <v>18</v>
      </c>
      <c r="G30" s="44">
        <v>22838</v>
      </c>
      <c r="H30" s="44"/>
      <c r="I30" s="44">
        <v>778</v>
      </c>
      <c r="J30" s="44">
        <v>9258</v>
      </c>
      <c r="K30" s="44">
        <v>21724</v>
      </c>
      <c r="L30" s="46">
        <f>SUM(I30:J30)</f>
        <v>10036</v>
      </c>
      <c r="M30" s="46">
        <f>SUM(I30:K30)</f>
        <v>31760</v>
      </c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27">
        <f>AVERAGE(I28:I32)</f>
        <v>794.4</v>
      </c>
      <c r="Y30" s="36">
        <f>SQRT(X30)</f>
        <v>28.185102447924507</v>
      </c>
      <c r="Z30" s="27">
        <f>A30</f>
        <v>1967</v>
      </c>
      <c r="AA30" s="27">
        <f>X30-2*Y30</f>
        <v>738.02979510415094</v>
      </c>
      <c r="AB30" s="27">
        <f>X30+2*Y30</f>
        <v>850.77020489584902</v>
      </c>
      <c r="AC30" s="27">
        <f>I30</f>
        <v>778</v>
      </c>
      <c r="AD30" s="37" t="str">
        <f>IF(AC30&lt;AA30,"LOW","-")</f>
        <v>-</v>
      </c>
      <c r="AE30" s="37" t="str">
        <f>IF(AC30&gt;AB30,"HIGH","-")</f>
        <v>-</v>
      </c>
    </row>
    <row r="31" spans="1:31" ht="15">
      <c r="A31" s="24">
        <v>1968</v>
      </c>
      <c r="B31" s="23"/>
      <c r="C31" s="53" t="s">
        <v>18</v>
      </c>
      <c r="D31" s="53" t="s">
        <v>18</v>
      </c>
      <c r="E31" s="53" t="s">
        <v>18</v>
      </c>
      <c r="F31" s="53" t="s">
        <v>18</v>
      </c>
      <c r="G31" s="44">
        <v>22120</v>
      </c>
      <c r="H31" s="44"/>
      <c r="I31" s="44">
        <v>769</v>
      </c>
      <c r="J31" s="44">
        <v>9493</v>
      </c>
      <c r="K31" s="44">
        <v>20387</v>
      </c>
      <c r="L31" s="46">
        <f>SUM(I31:J31)</f>
        <v>10262</v>
      </c>
      <c r="M31" s="46">
        <f>SUM(I31:K31)</f>
        <v>30649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27">
        <f>AVERAGE(I29:I33)</f>
        <v>808.8</v>
      </c>
      <c r="Y31" s="36">
        <f>SQRT(X31)</f>
        <v>28.439409276565502</v>
      </c>
      <c r="Z31" s="27">
        <f>A31</f>
        <v>1968</v>
      </c>
      <c r="AA31" s="27">
        <f>X31-2*Y31</f>
        <v>751.9211814468689</v>
      </c>
      <c r="AB31" s="27">
        <f>X31+2*Y31</f>
        <v>865.67881855313101</v>
      </c>
      <c r="AC31" s="27">
        <f>I31</f>
        <v>769</v>
      </c>
      <c r="AD31" s="37" t="str">
        <f>IF(AC31&lt;AA31,"LOW","-")</f>
        <v>-</v>
      </c>
      <c r="AE31" s="37" t="str">
        <f>IF(AC31&gt;AB31,"HIGH","-")</f>
        <v>-</v>
      </c>
    </row>
    <row r="32" spans="1:31" ht="15">
      <c r="A32" s="24">
        <v>1969</v>
      </c>
      <c r="B32" s="23"/>
      <c r="C32" s="53" t="s">
        <v>18</v>
      </c>
      <c r="D32" s="53" t="s">
        <v>18</v>
      </c>
      <c r="E32" s="53" t="s">
        <v>18</v>
      </c>
      <c r="F32" s="53" t="s">
        <v>18</v>
      </c>
      <c r="G32" s="44">
        <v>21863</v>
      </c>
      <c r="H32" s="44"/>
      <c r="I32" s="44">
        <v>892</v>
      </c>
      <c r="J32" s="44">
        <v>9831</v>
      </c>
      <c r="K32" s="44">
        <v>20333</v>
      </c>
      <c r="L32" s="46">
        <f>SUM(I32:J32)</f>
        <v>10723</v>
      </c>
      <c r="M32" s="46">
        <f>SUM(I32:K32)</f>
        <v>31056</v>
      </c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27">
        <f>AVERAGE(I30:I34)</f>
        <v>824</v>
      </c>
      <c r="Y32" s="36">
        <f>SQRT(X32)</f>
        <v>28.705400188814647</v>
      </c>
      <c r="Z32" s="27">
        <f>A32</f>
        <v>1969</v>
      </c>
      <c r="AA32" s="27">
        <f>X32-2*Y32</f>
        <v>766.58919962237076</v>
      </c>
      <c r="AB32" s="27">
        <f>X32+2*Y32</f>
        <v>881.41080037762924</v>
      </c>
      <c r="AC32" s="27">
        <f>I32</f>
        <v>892</v>
      </c>
      <c r="AD32" s="37" t="str">
        <f>IF(AC32&lt;AA32,"LOW","-")</f>
        <v>-</v>
      </c>
      <c r="AE32" s="37" t="str">
        <f>IF(AC32&gt;AB32,"HIGH","-")</f>
        <v>HIGH</v>
      </c>
    </row>
    <row r="33" spans="1:31" s="25" customFormat="1" ht="15.75">
      <c r="A33" s="51">
        <v>1970</v>
      </c>
      <c r="B33" s="50"/>
      <c r="C33" s="48">
        <v>758</v>
      </c>
      <c r="D33" s="48">
        <v>7860</v>
      </c>
      <c r="E33" s="48">
        <v>13515</v>
      </c>
      <c r="F33" s="49">
        <f>SUM(C33:D33)</f>
        <v>8618</v>
      </c>
      <c r="G33" s="48">
        <f>SUM(C33:E33)</f>
        <v>22133</v>
      </c>
      <c r="H33" s="48"/>
      <c r="I33" s="48">
        <v>815</v>
      </c>
      <c r="J33" s="48">
        <v>10027</v>
      </c>
      <c r="K33" s="48">
        <v>20398</v>
      </c>
      <c r="L33" s="49">
        <f>SUM(I33:J33)</f>
        <v>10842</v>
      </c>
      <c r="M33" s="49">
        <f>SUM(I33:K33)</f>
        <v>31240</v>
      </c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7">
        <f>AVERAGE(I31:I35)</f>
        <v>839.4</v>
      </c>
      <c r="Y33" s="36">
        <f>SQRT(X33)</f>
        <v>28.972400659938415</v>
      </c>
      <c r="Z33" s="27">
        <f>A33</f>
        <v>1970</v>
      </c>
      <c r="AA33" s="27">
        <f>X33-2*Y33</f>
        <v>781.4551986801232</v>
      </c>
      <c r="AB33" s="27">
        <f>X33+2*Y33</f>
        <v>897.34480131987675</v>
      </c>
      <c r="AC33" s="27">
        <f>I33</f>
        <v>815</v>
      </c>
      <c r="AD33" s="37" t="str">
        <f>IF(AC33&lt;AA33,"LOW","-")</f>
        <v>-</v>
      </c>
      <c r="AE33" s="37" t="str">
        <f>IF(AC33&gt;AB33,"HIGH","-")</f>
        <v>-</v>
      </c>
    </row>
    <row r="34" spans="1:31" ht="15">
      <c r="A34" s="24">
        <v>1971</v>
      </c>
      <c r="B34" s="23"/>
      <c r="C34" s="44">
        <v>785</v>
      </c>
      <c r="D34" s="44">
        <v>7867</v>
      </c>
      <c r="E34" s="44">
        <v>13680</v>
      </c>
      <c r="F34" s="46">
        <f>SUM(C34:D34)</f>
        <v>8652</v>
      </c>
      <c r="G34" s="44">
        <f>SUM(C34:E34)</f>
        <v>22332</v>
      </c>
      <c r="H34" s="44"/>
      <c r="I34" s="44">
        <v>866</v>
      </c>
      <c r="J34" s="44">
        <v>9947</v>
      </c>
      <c r="K34" s="44">
        <v>20381</v>
      </c>
      <c r="L34" s="46">
        <f>SUM(I34:J34)</f>
        <v>10813</v>
      </c>
      <c r="M34" s="46">
        <f>SUM(I34:K34)</f>
        <v>31194</v>
      </c>
      <c r="N34" s="52"/>
      <c r="O34" s="52"/>
      <c r="P34" s="52"/>
      <c r="Q34" s="52"/>
      <c r="R34" s="52" t="s">
        <v>17</v>
      </c>
      <c r="S34" s="52" t="s">
        <v>16</v>
      </c>
      <c r="T34" s="52" t="s">
        <v>15</v>
      </c>
      <c r="U34" s="52" t="s">
        <v>14</v>
      </c>
      <c r="V34" s="52" t="s">
        <v>13</v>
      </c>
      <c r="W34" s="52"/>
      <c r="X34" s="27">
        <f>AVERAGE(I32:I36)</f>
        <v>856.6</v>
      </c>
      <c r="Y34" s="36">
        <f>SQRT(X34)</f>
        <v>29.267729669381602</v>
      </c>
      <c r="Z34" s="27">
        <f>A34</f>
        <v>1971</v>
      </c>
      <c r="AA34" s="27">
        <f>X34-2*Y34</f>
        <v>798.06454066123683</v>
      </c>
      <c r="AB34" s="27">
        <f>X34+2*Y34</f>
        <v>915.13545933876321</v>
      </c>
      <c r="AC34" s="27">
        <f>I34</f>
        <v>866</v>
      </c>
      <c r="AD34" s="37" t="str">
        <f>IF(AC34&lt;AA34,"LOW","-")</f>
        <v>-</v>
      </c>
      <c r="AE34" s="37" t="str">
        <f>IF(AC34&gt;AB34,"HIGH","-")</f>
        <v>-</v>
      </c>
    </row>
    <row r="35" spans="1:31" ht="15">
      <c r="A35" s="24">
        <v>1972</v>
      </c>
      <c r="B35" s="23"/>
      <c r="C35" s="44">
        <v>770</v>
      </c>
      <c r="D35" s="44">
        <v>7965</v>
      </c>
      <c r="E35" s="44">
        <v>13968</v>
      </c>
      <c r="F35" s="46">
        <f>SUM(C35:D35)</f>
        <v>8735</v>
      </c>
      <c r="G35" s="44">
        <f>SUM(C35:E35)</f>
        <v>22703</v>
      </c>
      <c r="H35" s="44"/>
      <c r="I35" s="44">
        <v>855</v>
      </c>
      <c r="J35" s="44">
        <v>10000</v>
      </c>
      <c r="K35" s="44">
        <v>20907</v>
      </c>
      <c r="L35" s="46">
        <f>SUM(I35:J35)</f>
        <v>10855</v>
      </c>
      <c r="M35" s="46">
        <f>SUM(I35:K35)</f>
        <v>31762</v>
      </c>
      <c r="N35" s="52"/>
      <c r="O35" s="27">
        <f>AVERAGE(C33:C37)</f>
        <v>771.8</v>
      </c>
      <c r="P35" s="36">
        <f>SQRT(O35)</f>
        <v>27.78128866701471</v>
      </c>
      <c r="Q35" s="27">
        <f>A35</f>
        <v>1972</v>
      </c>
      <c r="R35" s="27">
        <f>O35-2*P35</f>
        <v>716.23742266597048</v>
      </c>
      <c r="S35" s="27">
        <f>O35+2*P35</f>
        <v>827.36257733402942</v>
      </c>
      <c r="T35" s="27">
        <f>C35</f>
        <v>770</v>
      </c>
      <c r="U35" s="37" t="str">
        <f>IF(T35&lt;R35,"LOW","-")</f>
        <v>-</v>
      </c>
      <c r="V35" s="37" t="str">
        <f>IF(T35&gt;S35,"HIGH","-")</f>
        <v>-</v>
      </c>
      <c r="W35" s="52"/>
      <c r="X35" s="27">
        <f>AVERAGE(I33:I37)</f>
        <v>843.2</v>
      </c>
      <c r="Y35" s="36">
        <f>SQRT(X35)</f>
        <v>29.037906260610459</v>
      </c>
      <c r="Z35" s="27">
        <f>A35</f>
        <v>1972</v>
      </c>
      <c r="AA35" s="27">
        <f>X35-2*Y35</f>
        <v>785.12418747877916</v>
      </c>
      <c r="AB35" s="27">
        <f>X35+2*Y35</f>
        <v>901.27581252122093</v>
      </c>
      <c r="AC35" s="27">
        <f>I35</f>
        <v>855</v>
      </c>
      <c r="AD35" s="37" t="str">
        <f>IF(AC35&lt;AA35,"LOW","-")</f>
        <v>-</v>
      </c>
      <c r="AE35" s="37" t="str">
        <f>IF(AC35&gt;AB35,"HIGH","-")</f>
        <v>-</v>
      </c>
    </row>
    <row r="36" spans="1:31" ht="15">
      <c r="A36" s="24">
        <v>1973</v>
      </c>
      <c r="B36" s="23"/>
      <c r="C36" s="44">
        <v>783</v>
      </c>
      <c r="D36" s="44">
        <v>8056</v>
      </c>
      <c r="E36" s="44">
        <v>13741</v>
      </c>
      <c r="F36" s="46">
        <f>SUM(C36:D36)</f>
        <v>8839</v>
      </c>
      <c r="G36" s="44">
        <f>SUM(C36:E36)</f>
        <v>22580</v>
      </c>
      <c r="H36" s="44"/>
      <c r="I36" s="44">
        <v>855</v>
      </c>
      <c r="J36" s="44">
        <v>10094</v>
      </c>
      <c r="K36" s="44">
        <v>20455</v>
      </c>
      <c r="L36" s="46">
        <f>SUM(I36:J36)</f>
        <v>10949</v>
      </c>
      <c r="M36" s="46">
        <f>SUM(I36:K36)</f>
        <v>31404</v>
      </c>
      <c r="N36" s="52"/>
      <c r="O36" s="27">
        <f>AVERAGE(C34:C38)</f>
        <v>760</v>
      </c>
      <c r="P36" s="36">
        <f>SQRT(O36)</f>
        <v>27.568097504180443</v>
      </c>
      <c r="Q36" s="27">
        <f>A36</f>
        <v>1973</v>
      </c>
      <c r="R36" s="27">
        <f>O36-2*P36</f>
        <v>704.86380499163909</v>
      </c>
      <c r="S36" s="27">
        <f>O36+2*P36</f>
        <v>815.13619500836091</v>
      </c>
      <c r="T36" s="27">
        <f>C36</f>
        <v>783</v>
      </c>
      <c r="U36" s="37" t="str">
        <f>IF(T36&lt;R36,"LOW","-")</f>
        <v>-</v>
      </c>
      <c r="V36" s="37" t="str">
        <f>IF(T36&gt;S36,"HIGH","-")</f>
        <v>-</v>
      </c>
      <c r="W36" s="52"/>
      <c r="X36" s="27">
        <f>AVERAGE(I34:I38)</f>
        <v>834</v>
      </c>
      <c r="Y36" s="36">
        <f>SQRT(X36)</f>
        <v>28.879058156387302</v>
      </c>
      <c r="Z36" s="27">
        <f>A36</f>
        <v>1973</v>
      </c>
      <c r="AA36" s="27">
        <f>X36-2*Y36</f>
        <v>776.24188368722537</v>
      </c>
      <c r="AB36" s="27">
        <f>X36+2*Y36</f>
        <v>891.75811631277463</v>
      </c>
      <c r="AC36" s="27">
        <f>I36</f>
        <v>855</v>
      </c>
      <c r="AD36" s="37" t="str">
        <f>IF(AC36&lt;AA36,"LOW","-")</f>
        <v>-</v>
      </c>
      <c r="AE36" s="37" t="str">
        <f>IF(AC36&gt;AB36,"HIGH","-")</f>
        <v>-</v>
      </c>
    </row>
    <row r="37" spans="1:31" ht="15">
      <c r="A37" s="24">
        <v>1974</v>
      </c>
      <c r="B37" s="23"/>
      <c r="C37" s="44">
        <v>763</v>
      </c>
      <c r="D37" s="44">
        <v>7548</v>
      </c>
      <c r="E37" s="44">
        <v>12270</v>
      </c>
      <c r="F37" s="46">
        <f>SUM(C37:D37)</f>
        <v>8311</v>
      </c>
      <c r="G37" s="44">
        <f>SUM(C37:E37)</f>
        <v>20581</v>
      </c>
      <c r="H37" s="44"/>
      <c r="I37" s="44">
        <v>825</v>
      </c>
      <c r="J37" s="44">
        <v>9522</v>
      </c>
      <c r="K37" s="44">
        <v>18436</v>
      </c>
      <c r="L37" s="46">
        <f>SUM(I37:J37)</f>
        <v>10347</v>
      </c>
      <c r="M37" s="46">
        <f>SUM(I37:K37)</f>
        <v>28783</v>
      </c>
      <c r="N37" s="52"/>
      <c r="O37" s="27">
        <f>AVERAGE(C35:C39)</f>
        <v>740.4</v>
      </c>
      <c r="P37" s="36">
        <f>SQRT(O37)</f>
        <v>27.210292170426982</v>
      </c>
      <c r="Q37" s="27">
        <f>A37</f>
        <v>1974</v>
      </c>
      <c r="R37" s="27">
        <f>O37-2*P37</f>
        <v>685.97941565914607</v>
      </c>
      <c r="S37" s="27">
        <f>O37+2*P37</f>
        <v>794.82058434085388</v>
      </c>
      <c r="T37" s="27">
        <f>C37</f>
        <v>763</v>
      </c>
      <c r="U37" s="37" t="str">
        <f>IF(T37&lt;R37,"LOW","-")</f>
        <v>-</v>
      </c>
      <c r="V37" s="37" t="str">
        <f>IF(T37&gt;S37,"HIGH","-")</f>
        <v>-</v>
      </c>
      <c r="W37" s="52"/>
      <c r="X37" s="27">
        <f>AVERAGE(I35:I39)</f>
        <v>817.4</v>
      </c>
      <c r="Y37" s="36">
        <f>SQRT(X37)</f>
        <v>28.590208113967972</v>
      </c>
      <c r="Z37" s="27">
        <f>A37</f>
        <v>1974</v>
      </c>
      <c r="AA37" s="27">
        <f>X37-2*Y37</f>
        <v>760.21958377206408</v>
      </c>
      <c r="AB37" s="27">
        <f>X37+2*Y37</f>
        <v>874.58041622793587</v>
      </c>
      <c r="AC37" s="27">
        <f>I37</f>
        <v>825</v>
      </c>
      <c r="AD37" s="37" t="str">
        <f>IF(AC37&lt;AA37,"LOW","-")</f>
        <v>-</v>
      </c>
      <c r="AE37" s="37" t="str">
        <f>IF(AC37&gt;AB37,"HIGH","-")</f>
        <v>-</v>
      </c>
    </row>
    <row r="38" spans="1:31" s="25" customFormat="1" ht="15.75">
      <c r="A38" s="51">
        <v>1975</v>
      </c>
      <c r="B38" s="50"/>
      <c r="C38" s="48">
        <v>699</v>
      </c>
      <c r="D38" s="48">
        <v>6912</v>
      </c>
      <c r="E38" s="48">
        <v>13041</v>
      </c>
      <c r="F38" s="49">
        <f>SUM(C38:D38)</f>
        <v>7611</v>
      </c>
      <c r="G38" s="48">
        <f>SUM(C38:E38)</f>
        <v>20652</v>
      </c>
      <c r="H38" s="48"/>
      <c r="I38" s="48">
        <v>769</v>
      </c>
      <c r="J38" s="48">
        <v>8779</v>
      </c>
      <c r="K38" s="48">
        <v>19073</v>
      </c>
      <c r="L38" s="49">
        <f>SUM(I38:J38)</f>
        <v>9548</v>
      </c>
      <c r="M38" s="49">
        <f>SUM(I38:K38)</f>
        <v>28621</v>
      </c>
      <c r="N38" s="47"/>
      <c r="O38" s="27">
        <f>AVERAGE(C36:C40)</f>
        <v>731.8</v>
      </c>
      <c r="P38" s="36">
        <f>SQRT(O38)</f>
        <v>27.051802158081816</v>
      </c>
      <c r="Q38" s="27">
        <f>A38</f>
        <v>1975</v>
      </c>
      <c r="R38" s="27">
        <f>O38-2*P38</f>
        <v>677.69639568383627</v>
      </c>
      <c r="S38" s="27">
        <f>O38+2*P38</f>
        <v>785.90360431616364</v>
      </c>
      <c r="T38" s="27">
        <f>C38</f>
        <v>699</v>
      </c>
      <c r="U38" s="37" t="str">
        <f>IF(T38&lt;R38,"LOW","-")</f>
        <v>-</v>
      </c>
      <c r="V38" s="37" t="str">
        <f>IF(T38&gt;S38,"HIGH","-")</f>
        <v>-</v>
      </c>
      <c r="W38" s="47"/>
      <c r="X38" s="27">
        <f>AVERAGE(I36:I40)</f>
        <v>808.6</v>
      </c>
      <c r="Y38" s="36">
        <f>SQRT(X38)</f>
        <v>28.435892811726522</v>
      </c>
      <c r="Z38" s="27">
        <f>A38</f>
        <v>1975</v>
      </c>
      <c r="AA38" s="27">
        <f>X38-2*Y38</f>
        <v>751.72821437654693</v>
      </c>
      <c r="AB38" s="27">
        <f>X38+2*Y38</f>
        <v>865.47178562345312</v>
      </c>
      <c r="AC38" s="27">
        <f>I38</f>
        <v>769</v>
      </c>
      <c r="AD38" s="37" t="str">
        <f>IF(AC38&lt;AA38,"LOW","-")</f>
        <v>-</v>
      </c>
      <c r="AE38" s="37" t="str">
        <f>IF(AC38&gt;AB38,"HIGH","-")</f>
        <v>-</v>
      </c>
    </row>
    <row r="39" spans="1:31" ht="15">
      <c r="A39" s="24">
        <v>1976</v>
      </c>
      <c r="B39" s="23"/>
      <c r="C39" s="44">
        <v>687</v>
      </c>
      <c r="D39" s="44">
        <v>6923</v>
      </c>
      <c r="E39" s="44">
        <v>14141</v>
      </c>
      <c r="F39" s="46">
        <f>SUM(C39:D39)</f>
        <v>7610</v>
      </c>
      <c r="G39" s="44">
        <f>SUM(C39:E39)</f>
        <v>21751</v>
      </c>
      <c r="H39" s="44"/>
      <c r="I39" s="44">
        <v>783</v>
      </c>
      <c r="J39" s="44">
        <v>8720</v>
      </c>
      <c r="K39" s="44">
        <v>20430</v>
      </c>
      <c r="L39" s="46">
        <f>SUM(I39:J39)</f>
        <v>9503</v>
      </c>
      <c r="M39" s="46">
        <f>SUM(I39:K39)</f>
        <v>29933</v>
      </c>
      <c r="N39" s="52"/>
      <c r="O39" s="27">
        <f>AVERAGE(C37:C41)</f>
        <v>723</v>
      </c>
      <c r="P39" s="36">
        <f>SQRT(O39)</f>
        <v>26.888659319497503</v>
      </c>
      <c r="Q39" s="27">
        <f>A39</f>
        <v>1976</v>
      </c>
      <c r="R39" s="27">
        <f>O39-2*P39</f>
        <v>669.22268136100502</v>
      </c>
      <c r="S39" s="27">
        <f>O39+2*P39</f>
        <v>776.77731863899498</v>
      </c>
      <c r="T39" s="27">
        <f>C39</f>
        <v>687</v>
      </c>
      <c r="U39" s="37" t="str">
        <f>IF(T39&lt;R39,"LOW","-")</f>
        <v>-</v>
      </c>
      <c r="V39" s="37" t="str">
        <f>IF(T39&gt;S39,"HIGH","-")</f>
        <v>-</v>
      </c>
      <c r="W39" s="52"/>
      <c r="X39" s="27">
        <f>AVERAGE(I37:I41)</f>
        <v>801.6</v>
      </c>
      <c r="Y39" s="36">
        <f>SQRT(X39)</f>
        <v>28.312541390698222</v>
      </c>
      <c r="Z39" s="27">
        <f>A39</f>
        <v>1976</v>
      </c>
      <c r="AA39" s="27">
        <f>X39-2*Y39</f>
        <v>744.97491721860354</v>
      </c>
      <c r="AB39" s="27">
        <f>X39+2*Y39</f>
        <v>858.22508278139651</v>
      </c>
      <c r="AC39" s="27">
        <f>I39</f>
        <v>783</v>
      </c>
      <c r="AD39" s="37" t="str">
        <f>IF(AC39&lt;AA39,"LOW","-")</f>
        <v>-</v>
      </c>
      <c r="AE39" s="37" t="str">
        <f>IF(AC39&gt;AB39,"HIGH","-")</f>
        <v>-</v>
      </c>
    </row>
    <row r="40" spans="1:31" ht="15">
      <c r="A40" s="24">
        <v>1977</v>
      </c>
      <c r="B40" s="23"/>
      <c r="C40" s="44">
        <v>727</v>
      </c>
      <c r="D40" s="44">
        <v>7063</v>
      </c>
      <c r="E40" s="44">
        <v>13888</v>
      </c>
      <c r="F40" s="46">
        <f>SUM(C40:D40)</f>
        <v>7790</v>
      </c>
      <c r="G40" s="44">
        <f>SUM(C40:E40)</f>
        <v>21678</v>
      </c>
      <c r="H40" s="44"/>
      <c r="I40" s="44">
        <v>811</v>
      </c>
      <c r="J40" s="44">
        <v>8850</v>
      </c>
      <c r="K40" s="44">
        <v>20122</v>
      </c>
      <c r="L40" s="46">
        <f>SUM(I40:J40)</f>
        <v>9661</v>
      </c>
      <c r="M40" s="46">
        <f>SUM(I40:K40)</f>
        <v>29783</v>
      </c>
      <c r="N40" s="52"/>
      <c r="O40" s="27">
        <f>AVERAGE(C38:C42)</f>
        <v>716</v>
      </c>
      <c r="P40" s="36">
        <f>SQRT(O40)</f>
        <v>26.758176320519304</v>
      </c>
      <c r="Q40" s="27">
        <f>A40</f>
        <v>1977</v>
      </c>
      <c r="R40" s="27">
        <f>O40-2*P40</f>
        <v>662.48364735896143</v>
      </c>
      <c r="S40" s="27">
        <f>O40+2*P40</f>
        <v>769.51635264103857</v>
      </c>
      <c r="T40" s="27">
        <f>C40</f>
        <v>727</v>
      </c>
      <c r="U40" s="37" t="str">
        <f>IF(T40&lt;R40,"LOW","-")</f>
        <v>-</v>
      </c>
      <c r="V40" s="37" t="str">
        <f>IF(T40&gt;S40,"HIGH","-")</f>
        <v>-</v>
      </c>
      <c r="W40" s="52"/>
      <c r="X40" s="27">
        <f>AVERAGE(I38:I42)</f>
        <v>798.6</v>
      </c>
      <c r="Y40" s="36">
        <f>SQRT(X40)</f>
        <v>28.259511673063283</v>
      </c>
      <c r="Z40" s="27">
        <f>A40</f>
        <v>1977</v>
      </c>
      <c r="AA40" s="27">
        <f>X40-2*Y40</f>
        <v>742.08097665387345</v>
      </c>
      <c r="AB40" s="27">
        <f>X40+2*Y40</f>
        <v>855.1190233461266</v>
      </c>
      <c r="AC40" s="27">
        <f>I40</f>
        <v>811</v>
      </c>
      <c r="AD40" s="37" t="str">
        <f>IF(AC40&lt;AA40,"LOW","-")</f>
        <v>-</v>
      </c>
      <c r="AE40" s="37" t="str">
        <f>IF(AC40&gt;AB40,"HIGH","-")</f>
        <v>-</v>
      </c>
    </row>
    <row r="41" spans="1:31" ht="15">
      <c r="A41" s="24">
        <v>1978</v>
      </c>
      <c r="B41" s="23"/>
      <c r="C41" s="44">
        <v>739</v>
      </c>
      <c r="D41" s="44">
        <v>7442</v>
      </c>
      <c r="E41" s="44">
        <v>13926</v>
      </c>
      <c r="F41" s="46">
        <f>SUM(C41:D41)</f>
        <v>8181</v>
      </c>
      <c r="G41" s="44">
        <f>SUM(C41:E41)</f>
        <v>22107</v>
      </c>
      <c r="H41" s="44"/>
      <c r="I41" s="44">
        <v>820</v>
      </c>
      <c r="J41" s="44">
        <v>9349</v>
      </c>
      <c r="K41" s="44">
        <v>20337</v>
      </c>
      <c r="L41" s="46">
        <f>SUM(I41:J41)</f>
        <v>10169</v>
      </c>
      <c r="M41" s="46">
        <f>SUM(I41:K41)</f>
        <v>30506</v>
      </c>
      <c r="N41" s="52"/>
      <c r="O41" s="27">
        <f>AVERAGE(C39:C43)</f>
        <v>705</v>
      </c>
      <c r="P41" s="36">
        <f>SQRT(O41)</f>
        <v>26.551836094703507</v>
      </c>
      <c r="Q41" s="27">
        <f>A41</f>
        <v>1978</v>
      </c>
      <c r="R41" s="27">
        <f>O41-2*P41</f>
        <v>651.89632781059299</v>
      </c>
      <c r="S41" s="27">
        <f>O41+2*P41</f>
        <v>758.10367218940701</v>
      </c>
      <c r="T41" s="27">
        <f>C41</f>
        <v>739</v>
      </c>
      <c r="U41" s="37" t="str">
        <f>IF(T41&lt;R41,"LOW","-")</f>
        <v>-</v>
      </c>
      <c r="V41" s="37" t="str">
        <f>IF(T41&gt;S41,"HIGH","-")</f>
        <v>-</v>
      </c>
      <c r="W41" s="52"/>
      <c r="X41" s="27">
        <f>AVERAGE(I39:I43)</f>
        <v>784.8</v>
      </c>
      <c r="Y41" s="36">
        <f>SQRT(X41)</f>
        <v>28.014282071829005</v>
      </c>
      <c r="Z41" s="27">
        <f>A41</f>
        <v>1978</v>
      </c>
      <c r="AA41" s="27">
        <f>X41-2*Y41</f>
        <v>728.7714358563419</v>
      </c>
      <c r="AB41" s="27">
        <f>X41+2*Y41</f>
        <v>840.82856414365801</v>
      </c>
      <c r="AC41" s="27">
        <f>I41</f>
        <v>820</v>
      </c>
      <c r="AD41" s="37" t="str">
        <f>IF(AC41&lt;AA41,"LOW","-")</f>
        <v>-</v>
      </c>
      <c r="AE41" s="37" t="str">
        <f>IF(AC41&gt;AB41,"HIGH","-")</f>
        <v>-</v>
      </c>
    </row>
    <row r="42" spans="1:31" ht="15">
      <c r="A42" s="24">
        <v>1979</v>
      </c>
      <c r="B42" s="23"/>
      <c r="C42" s="23">
        <v>728</v>
      </c>
      <c r="D42" s="44">
        <v>7536</v>
      </c>
      <c r="E42" s="44">
        <v>14800</v>
      </c>
      <c r="F42" s="46">
        <f>SUM(C42:D42)</f>
        <v>8264</v>
      </c>
      <c r="G42" s="44">
        <v>23064</v>
      </c>
      <c r="H42" s="44"/>
      <c r="I42" s="23">
        <v>810</v>
      </c>
      <c r="J42" s="44">
        <v>9241</v>
      </c>
      <c r="K42" s="44">
        <v>21336</v>
      </c>
      <c r="L42" s="46">
        <f>SUM(I42:J42)</f>
        <v>10051</v>
      </c>
      <c r="M42" s="46">
        <f>SUM(I42:K42)</f>
        <v>31387</v>
      </c>
      <c r="N42" s="52"/>
      <c r="O42" s="27">
        <f>AVERAGE(C40:C44)</f>
        <v>689.6</v>
      </c>
      <c r="P42" s="36">
        <f>SQRT(O42)</f>
        <v>26.260236099471765</v>
      </c>
      <c r="Q42" s="27">
        <f>A42</f>
        <v>1979</v>
      </c>
      <c r="R42" s="27">
        <f>O42-2*P42</f>
        <v>637.07952780105654</v>
      </c>
      <c r="S42" s="27">
        <f>O42+2*P42</f>
        <v>742.1204721989435</v>
      </c>
      <c r="T42" s="27">
        <f>C42</f>
        <v>728</v>
      </c>
      <c r="U42" s="37" t="str">
        <f>IF(T42&lt;R42,"LOW","-")</f>
        <v>-</v>
      </c>
      <c r="V42" s="37" t="str">
        <f>IF(T42&gt;S42,"HIGH","-")</f>
        <v>-</v>
      </c>
      <c r="W42" s="52"/>
      <c r="X42" s="27">
        <f>AVERAGE(I40:I44)</f>
        <v>763.6</v>
      </c>
      <c r="Y42" s="36">
        <f>SQRT(X42)</f>
        <v>27.633313228782395</v>
      </c>
      <c r="Z42" s="27">
        <f>A42</f>
        <v>1979</v>
      </c>
      <c r="AA42" s="27">
        <f>X42-2*Y42</f>
        <v>708.3333735424352</v>
      </c>
      <c r="AB42" s="27">
        <f>X42+2*Y42</f>
        <v>818.86662645756485</v>
      </c>
      <c r="AC42" s="27">
        <f>I42</f>
        <v>810</v>
      </c>
      <c r="AD42" s="37" t="str">
        <f>IF(AC42&lt;AA42,"LOW","-")</f>
        <v>-</v>
      </c>
      <c r="AE42" s="37" t="str">
        <f>IF(AC42&gt;AB42,"HIGH","-")</f>
        <v>-</v>
      </c>
    </row>
    <row r="43" spans="1:31" s="25" customFormat="1" ht="15.75">
      <c r="A43" s="51">
        <v>1980</v>
      </c>
      <c r="B43" s="50"/>
      <c r="C43" s="50">
        <v>644</v>
      </c>
      <c r="D43" s="48">
        <v>7218</v>
      </c>
      <c r="E43" s="48">
        <v>13926</v>
      </c>
      <c r="F43" s="49">
        <f>SUM(C43:D43)</f>
        <v>7862</v>
      </c>
      <c r="G43" s="48">
        <v>21788</v>
      </c>
      <c r="H43" s="48"/>
      <c r="I43" s="50">
        <v>700</v>
      </c>
      <c r="J43" s="48">
        <v>8839</v>
      </c>
      <c r="K43" s="48">
        <v>19747</v>
      </c>
      <c r="L43" s="49">
        <f>SUM(I43:J43)</f>
        <v>9539</v>
      </c>
      <c r="M43" s="48">
        <v>29286</v>
      </c>
      <c r="N43" s="47"/>
      <c r="O43" s="27">
        <f>AVERAGE(C41:C45)</f>
        <v>672.2</v>
      </c>
      <c r="P43" s="36">
        <f>SQRT(O43)</f>
        <v>25.926820090400597</v>
      </c>
      <c r="Q43" s="27">
        <f>A43</f>
        <v>1980</v>
      </c>
      <c r="R43" s="27">
        <f>O43-2*P43</f>
        <v>620.34635981919882</v>
      </c>
      <c r="S43" s="27">
        <f>O43+2*P43</f>
        <v>724.05364018080127</v>
      </c>
      <c r="T43" s="27">
        <f>C43</f>
        <v>644</v>
      </c>
      <c r="U43" s="37" t="str">
        <f>IF(T43&lt;R43,"LOW","-")</f>
        <v>-</v>
      </c>
      <c r="V43" s="37" t="str">
        <f>IF(T43&gt;S43,"HIGH","-")</f>
        <v>-</v>
      </c>
      <c r="W43" s="47"/>
      <c r="X43" s="27">
        <f>AVERAGE(I41:I45)</f>
        <v>741.6</v>
      </c>
      <c r="Y43" s="36">
        <f>SQRT(X43)</f>
        <v>27.232333722984521</v>
      </c>
      <c r="Z43" s="27">
        <f>A43</f>
        <v>1980</v>
      </c>
      <c r="AA43" s="27">
        <f>X43-2*Y43</f>
        <v>687.13533255403104</v>
      </c>
      <c r="AB43" s="27">
        <f>X43+2*Y43</f>
        <v>796.06466744596901</v>
      </c>
      <c r="AC43" s="27">
        <f>I43</f>
        <v>700</v>
      </c>
      <c r="AD43" s="37" t="str">
        <f>IF(AC43&lt;AA43,"LOW","-")</f>
        <v>-</v>
      </c>
      <c r="AE43" s="37" t="str">
        <f>IF(AC43&gt;AB43,"HIGH","-")</f>
        <v>-</v>
      </c>
    </row>
    <row r="44" spans="1:31" ht="15">
      <c r="A44" s="24">
        <v>1981</v>
      </c>
      <c r="B44" s="23"/>
      <c r="C44" s="23">
        <v>610</v>
      </c>
      <c r="D44" s="44">
        <v>7265</v>
      </c>
      <c r="E44" s="44">
        <v>13610</v>
      </c>
      <c r="F44" s="46">
        <f>SUM(C44:D44)</f>
        <v>7875</v>
      </c>
      <c r="G44" s="44">
        <v>21485</v>
      </c>
      <c r="H44" s="44"/>
      <c r="I44" s="23">
        <v>677</v>
      </c>
      <c r="J44" s="44">
        <v>8840</v>
      </c>
      <c r="K44" s="44">
        <v>19249</v>
      </c>
      <c r="L44" s="46">
        <f>SUM(I44:J44)</f>
        <v>9517</v>
      </c>
      <c r="M44" s="44">
        <v>28766</v>
      </c>
      <c r="N44" s="52"/>
      <c r="O44" s="27">
        <f>AVERAGE(C42:C46)</f>
        <v>638</v>
      </c>
      <c r="P44" s="36">
        <f>SQRT(O44)</f>
        <v>25.258661880630179</v>
      </c>
      <c r="Q44" s="27">
        <f>A44</f>
        <v>1981</v>
      </c>
      <c r="R44" s="27">
        <f>O44-2*P44</f>
        <v>587.4826762387396</v>
      </c>
      <c r="S44" s="27">
        <f>O44+2*P44</f>
        <v>688.5173237612604</v>
      </c>
      <c r="T44" s="27">
        <f>C44</f>
        <v>610</v>
      </c>
      <c r="U44" s="37" t="str">
        <f>IF(T44&lt;R44,"LOW","-")</f>
        <v>-</v>
      </c>
      <c r="V44" s="37" t="str">
        <f>IF(T44&gt;S44,"HIGH","-")</f>
        <v>-</v>
      </c>
      <c r="W44" s="52"/>
      <c r="X44" s="27">
        <f>AVERAGE(I42:I46)</f>
        <v>702.4</v>
      </c>
      <c r="Y44" s="36">
        <f>SQRT(X44)</f>
        <v>26.502830037563914</v>
      </c>
      <c r="Z44" s="27">
        <f>A44</f>
        <v>1981</v>
      </c>
      <c r="AA44" s="27">
        <f>X44-2*Y44</f>
        <v>649.39433992487216</v>
      </c>
      <c r="AB44" s="27">
        <f>X44+2*Y44</f>
        <v>755.4056600751278</v>
      </c>
      <c r="AC44" s="27">
        <f>I44</f>
        <v>677</v>
      </c>
      <c r="AD44" s="37" t="str">
        <f>IF(AC44&lt;AA44,"LOW","-")</f>
        <v>-</v>
      </c>
      <c r="AE44" s="37" t="str">
        <f>IF(AC44&gt;AB44,"HIGH","-")</f>
        <v>-</v>
      </c>
    </row>
    <row r="45" spans="1:31" ht="15">
      <c r="A45" s="24">
        <v>1982</v>
      </c>
      <c r="B45" s="23"/>
      <c r="C45" s="23">
        <v>640</v>
      </c>
      <c r="D45" s="44">
        <v>7421</v>
      </c>
      <c r="E45" s="44">
        <v>12789</v>
      </c>
      <c r="F45" s="46">
        <f>SUM(C45:D45)</f>
        <v>8061</v>
      </c>
      <c r="G45" s="44">
        <v>20850</v>
      </c>
      <c r="H45" s="44"/>
      <c r="I45" s="23">
        <v>701</v>
      </c>
      <c r="J45" s="44">
        <v>9260</v>
      </c>
      <c r="K45" s="44">
        <v>18312</v>
      </c>
      <c r="L45" s="46">
        <f>SUM(I45:J45)</f>
        <v>9961</v>
      </c>
      <c r="M45" s="44">
        <v>28273</v>
      </c>
      <c r="N45" s="52"/>
      <c r="O45" s="27">
        <f>AVERAGE(C43:C47)</f>
        <v>599.79999999999995</v>
      </c>
      <c r="P45" s="36">
        <f>SQRT(O45)</f>
        <v>24.49081460466352</v>
      </c>
      <c r="Q45" s="27">
        <f>A45</f>
        <v>1982</v>
      </c>
      <c r="R45" s="27">
        <f>O45-2*P45</f>
        <v>550.81837079067293</v>
      </c>
      <c r="S45" s="27">
        <f>O45+2*P45</f>
        <v>648.78162920932698</v>
      </c>
      <c r="T45" s="27">
        <f>C45</f>
        <v>640</v>
      </c>
      <c r="U45" s="37" t="str">
        <f>IF(T45&lt;R45,"LOW","-")</f>
        <v>-</v>
      </c>
      <c r="V45" s="37" t="str">
        <f>IF(T45&gt;S45,"HIGH","-")</f>
        <v>-</v>
      </c>
      <c r="W45" s="52"/>
      <c r="X45" s="27">
        <f>AVERAGE(I43:I47)</f>
        <v>660.2</v>
      </c>
      <c r="Y45" s="36">
        <f>SQRT(X45)</f>
        <v>25.694357357209775</v>
      </c>
      <c r="Z45" s="27">
        <f>A45</f>
        <v>1982</v>
      </c>
      <c r="AA45" s="27">
        <f>X45-2*Y45</f>
        <v>608.81128528558054</v>
      </c>
      <c r="AB45" s="27">
        <f>X45+2*Y45</f>
        <v>711.58871471441955</v>
      </c>
      <c r="AC45" s="27">
        <f>I45</f>
        <v>701</v>
      </c>
      <c r="AD45" s="37" t="str">
        <f>IF(AC45&lt;AA45,"LOW","-")</f>
        <v>-</v>
      </c>
      <c r="AE45" s="37" t="str">
        <f>IF(AC45&gt;AB45,"HIGH","-")</f>
        <v>-</v>
      </c>
    </row>
    <row r="46" spans="1:31" ht="15">
      <c r="A46" s="24">
        <v>1983</v>
      </c>
      <c r="B46" s="23"/>
      <c r="C46" s="23">
        <v>568</v>
      </c>
      <c r="D46" s="44">
        <v>6429</v>
      </c>
      <c r="E46" s="44">
        <v>12437</v>
      </c>
      <c r="F46" s="46">
        <f>SUM(C46:D46)</f>
        <v>6997</v>
      </c>
      <c r="G46" s="44">
        <v>19434</v>
      </c>
      <c r="H46" s="44"/>
      <c r="I46" s="23">
        <v>624</v>
      </c>
      <c r="J46" s="44">
        <v>7633</v>
      </c>
      <c r="K46" s="44">
        <v>16967</v>
      </c>
      <c r="L46" s="46">
        <f>SUM(I46:J46)</f>
        <v>8257</v>
      </c>
      <c r="M46" s="44">
        <v>25224</v>
      </c>
      <c r="N46" s="52"/>
      <c r="O46" s="27">
        <f>AVERAGE(C44:C48)</f>
        <v>581</v>
      </c>
      <c r="P46" s="36">
        <f>SQRT(O46)</f>
        <v>24.103941586387901</v>
      </c>
      <c r="Q46" s="27">
        <f>A46</f>
        <v>1983</v>
      </c>
      <c r="R46" s="27">
        <f>O46-2*P46</f>
        <v>532.79211682722416</v>
      </c>
      <c r="S46" s="27">
        <f>O46+2*P46</f>
        <v>629.20788317277584</v>
      </c>
      <c r="T46" s="27">
        <f>C46</f>
        <v>568</v>
      </c>
      <c r="U46" s="37" t="str">
        <f>IF(T46&lt;R46,"LOW","-")</f>
        <v>-</v>
      </c>
      <c r="V46" s="37" t="str">
        <f>IF(T46&gt;S46,"HIGH","-")</f>
        <v>-</v>
      </c>
      <c r="W46" s="52"/>
      <c r="X46" s="27">
        <f>AVERAGE(I44:I48)</f>
        <v>640.6</v>
      </c>
      <c r="Y46" s="36">
        <f>SQRT(X46)</f>
        <v>25.310077044529123</v>
      </c>
      <c r="Z46" s="27">
        <f>A46</f>
        <v>1983</v>
      </c>
      <c r="AA46" s="27">
        <f>X46-2*Y46</f>
        <v>589.97984591094178</v>
      </c>
      <c r="AB46" s="27">
        <f>X46+2*Y46</f>
        <v>691.22015408905827</v>
      </c>
      <c r="AC46" s="27">
        <f>I46</f>
        <v>624</v>
      </c>
      <c r="AD46" s="37" t="str">
        <f>IF(AC46&lt;AA46,"LOW","-")</f>
        <v>-</v>
      </c>
      <c r="AE46" s="37" t="str">
        <f>IF(AC46&gt;AB46,"HIGH","-")</f>
        <v>-</v>
      </c>
    </row>
    <row r="47" spans="1:31" ht="15">
      <c r="A47" s="24">
        <v>1984</v>
      </c>
      <c r="B47" s="23"/>
      <c r="C47" s="23">
        <v>537</v>
      </c>
      <c r="D47" s="44">
        <v>6547</v>
      </c>
      <c r="E47" s="44">
        <v>12890</v>
      </c>
      <c r="F47" s="46">
        <f>SUM(C47:D47)</f>
        <v>7084</v>
      </c>
      <c r="G47" s="44">
        <v>19974</v>
      </c>
      <c r="H47" s="44"/>
      <c r="I47" s="23">
        <v>599</v>
      </c>
      <c r="J47" s="44">
        <v>7727</v>
      </c>
      <c r="K47" s="44">
        <v>17832</v>
      </c>
      <c r="L47" s="46">
        <f>SUM(I47:J47)</f>
        <v>8326</v>
      </c>
      <c r="M47" s="44">
        <v>26158</v>
      </c>
      <c r="N47" s="52"/>
      <c r="O47" s="27">
        <f>AVERAGE(C45:C49)</f>
        <v>566.4</v>
      </c>
      <c r="P47" s="36">
        <f>SQRT(O47)</f>
        <v>23.799159649029626</v>
      </c>
      <c r="Q47" s="27">
        <f>A47</f>
        <v>1984</v>
      </c>
      <c r="R47" s="27">
        <f>O47-2*P47</f>
        <v>518.80168070194077</v>
      </c>
      <c r="S47" s="27">
        <f>O47+2*P47</f>
        <v>613.99831929805919</v>
      </c>
      <c r="T47" s="27">
        <f>C47</f>
        <v>537</v>
      </c>
      <c r="U47" s="37" t="str">
        <f>IF(T47&lt;R47,"LOW","-")</f>
        <v>-</v>
      </c>
      <c r="V47" s="37" t="str">
        <f>IF(T47&gt;S47,"HIGH","-")</f>
        <v>-</v>
      </c>
      <c r="W47" s="52"/>
      <c r="X47" s="27">
        <f>AVERAGE(I45:I49)</f>
        <v>625.4</v>
      </c>
      <c r="Y47" s="36">
        <f>SQRT(X47)</f>
        <v>25.007998720409436</v>
      </c>
      <c r="Z47" s="27">
        <f>A47</f>
        <v>1984</v>
      </c>
      <c r="AA47" s="27">
        <f>X47-2*Y47</f>
        <v>575.38400255918111</v>
      </c>
      <c r="AB47" s="27">
        <f>X47+2*Y47</f>
        <v>675.41599744081884</v>
      </c>
      <c r="AC47" s="27">
        <f>I47</f>
        <v>599</v>
      </c>
      <c r="AD47" s="37" t="str">
        <f>IF(AC47&lt;AA47,"LOW","-")</f>
        <v>-</v>
      </c>
      <c r="AE47" s="37" t="str">
        <f>IF(AC47&gt;AB47,"HIGH","-")</f>
        <v>-</v>
      </c>
    </row>
    <row r="48" spans="1:31" s="25" customFormat="1" ht="15.75">
      <c r="A48" s="51">
        <v>1985</v>
      </c>
      <c r="B48" s="50"/>
      <c r="C48" s="50">
        <v>550</v>
      </c>
      <c r="D48" s="48">
        <v>6507</v>
      </c>
      <c r="E48" s="48">
        <v>13587</v>
      </c>
      <c r="F48" s="49">
        <f>SUM(C48:D48)</f>
        <v>7057</v>
      </c>
      <c r="G48" s="48">
        <v>20644</v>
      </c>
      <c r="H48" s="48"/>
      <c r="I48" s="50">
        <v>602</v>
      </c>
      <c r="J48" s="48">
        <v>7786</v>
      </c>
      <c r="K48" s="48">
        <v>18899</v>
      </c>
      <c r="L48" s="49">
        <f>SUM(I48:J48)</f>
        <v>8388</v>
      </c>
      <c r="M48" s="48">
        <v>27287</v>
      </c>
      <c r="N48" s="47"/>
      <c r="O48" s="27">
        <f>AVERAGE(C46:C50)</f>
        <v>541.79999999999995</v>
      </c>
      <c r="P48" s="36">
        <f>SQRT(O48)</f>
        <v>23.276597689524987</v>
      </c>
      <c r="Q48" s="27">
        <f>A48</f>
        <v>1985</v>
      </c>
      <c r="R48" s="27">
        <f>O48-2*P48</f>
        <v>495.24680462095</v>
      </c>
      <c r="S48" s="27">
        <f>O48+2*P48</f>
        <v>588.35319537904991</v>
      </c>
      <c r="T48" s="27">
        <f>C48</f>
        <v>550</v>
      </c>
      <c r="U48" s="37" t="str">
        <f>IF(T48&lt;R48,"LOW","-")</f>
        <v>-</v>
      </c>
      <c r="V48" s="37" t="str">
        <f>IF(T48&gt;S48,"HIGH","-")</f>
        <v>-</v>
      </c>
      <c r="W48" s="47"/>
      <c r="X48" s="27">
        <f>AVERAGE(I46:I50)</f>
        <v>596.4</v>
      </c>
      <c r="Y48" s="36">
        <f>SQRT(X48)</f>
        <v>24.42130217658346</v>
      </c>
      <c r="Z48" s="27">
        <f>A48</f>
        <v>1985</v>
      </c>
      <c r="AA48" s="27">
        <f>X48-2*Y48</f>
        <v>547.55739564683302</v>
      </c>
      <c r="AB48" s="27">
        <f>X48+2*Y48</f>
        <v>645.24260435316694</v>
      </c>
      <c r="AC48" s="27">
        <f>I48</f>
        <v>602</v>
      </c>
      <c r="AD48" s="37" t="str">
        <f>IF(AC48&lt;AA48,"LOW","-")</f>
        <v>-</v>
      </c>
      <c r="AE48" s="37" t="str">
        <f>IF(AC48&gt;AB48,"HIGH","-")</f>
        <v>-</v>
      </c>
    </row>
    <row r="49" spans="1:31" ht="15">
      <c r="A49" s="24">
        <v>1986</v>
      </c>
      <c r="B49" s="23"/>
      <c r="C49" s="23">
        <v>537</v>
      </c>
      <c r="D49" s="44">
        <v>6182</v>
      </c>
      <c r="E49" s="44">
        <v>13100</v>
      </c>
      <c r="F49" s="46">
        <f>SUM(C49:D49)</f>
        <v>6719</v>
      </c>
      <c r="G49" s="44">
        <v>19819</v>
      </c>
      <c r="H49" s="44"/>
      <c r="I49" s="23">
        <v>601</v>
      </c>
      <c r="J49" s="44">
        <v>7422</v>
      </c>
      <c r="K49" s="44">
        <v>18094</v>
      </c>
      <c r="L49" s="46">
        <f>SUM(I49:J49)</f>
        <v>8023</v>
      </c>
      <c r="M49" s="44">
        <v>26117</v>
      </c>
      <c r="N49" s="52"/>
      <c r="O49" s="27">
        <f>AVERAGE(C47:C51)</f>
        <v>528</v>
      </c>
      <c r="P49" s="36">
        <f>SQRT(O49)</f>
        <v>22.978250586152114</v>
      </c>
      <c r="Q49" s="27">
        <f>A49</f>
        <v>1986</v>
      </c>
      <c r="R49" s="27">
        <f>O49-2*P49</f>
        <v>482.04349882769577</v>
      </c>
      <c r="S49" s="27">
        <f>O49+2*P49</f>
        <v>573.95650117230423</v>
      </c>
      <c r="T49" s="27">
        <f>C49</f>
        <v>537</v>
      </c>
      <c r="U49" s="37" t="str">
        <f>IF(T49&lt;R49,"LOW","-")</f>
        <v>-</v>
      </c>
      <c r="V49" s="37" t="str">
        <f>IF(T49&gt;S49,"HIGH","-")</f>
        <v>-</v>
      </c>
      <c r="W49" s="52"/>
      <c r="X49" s="27">
        <f>AVERAGE(I47:I51)</f>
        <v>582.4</v>
      </c>
      <c r="Y49" s="36">
        <f>SQRT(X49)</f>
        <v>24.13296500639737</v>
      </c>
      <c r="Z49" s="27">
        <f>A49</f>
        <v>1986</v>
      </c>
      <c r="AA49" s="27">
        <f>X49-2*Y49</f>
        <v>534.13406998720529</v>
      </c>
      <c r="AB49" s="27">
        <f>X49+2*Y49</f>
        <v>630.66593001279466</v>
      </c>
      <c r="AC49" s="27">
        <f>I49</f>
        <v>601</v>
      </c>
      <c r="AD49" s="37" t="str">
        <f>IF(AC49&lt;AA49,"LOW","-")</f>
        <v>-</v>
      </c>
      <c r="AE49" s="37" t="str">
        <f>IF(AC49&gt;AB49,"HIGH","-")</f>
        <v>-</v>
      </c>
    </row>
    <row r="50" spans="1:31" ht="15">
      <c r="A50" s="24">
        <v>1987</v>
      </c>
      <c r="B50" s="23"/>
      <c r="C50" s="23">
        <v>517</v>
      </c>
      <c r="D50" s="44">
        <v>5568</v>
      </c>
      <c r="E50" s="44">
        <v>12572</v>
      </c>
      <c r="F50" s="46">
        <f>SUM(C50:D50)</f>
        <v>6085</v>
      </c>
      <c r="G50" s="44">
        <v>18657</v>
      </c>
      <c r="H50" s="44"/>
      <c r="I50" s="23">
        <v>556</v>
      </c>
      <c r="J50" s="44">
        <v>6707</v>
      </c>
      <c r="K50" s="44">
        <v>17485</v>
      </c>
      <c r="L50" s="46">
        <f>SUM(I50:J50)</f>
        <v>7263</v>
      </c>
      <c r="M50" s="44">
        <v>24748</v>
      </c>
      <c r="N50" s="52"/>
      <c r="O50" s="27">
        <f>AVERAGE(C48:C52)</f>
        <v>519.79999999999995</v>
      </c>
      <c r="P50" s="36">
        <f>SQRT(O50)</f>
        <v>22.799122790142604</v>
      </c>
      <c r="Q50" s="27">
        <f>A50</f>
        <v>1987</v>
      </c>
      <c r="R50" s="27">
        <f>O50-2*P50</f>
        <v>474.20175441971475</v>
      </c>
      <c r="S50" s="27">
        <f>O50+2*P50</f>
        <v>565.39824558028522</v>
      </c>
      <c r="T50" s="27">
        <f>C50</f>
        <v>517</v>
      </c>
      <c r="U50" s="37" t="str">
        <f>IF(T50&lt;R50,"LOW","-")</f>
        <v>-</v>
      </c>
      <c r="V50" s="37" t="str">
        <f>IF(T50&gt;S50,"HIGH","-")</f>
        <v>-</v>
      </c>
      <c r="W50" s="52"/>
      <c r="X50" s="27">
        <f>AVERAGE(I48:I52)</f>
        <v>573.20000000000005</v>
      </c>
      <c r="Y50" s="36">
        <f>SQRT(X50)</f>
        <v>23.94159560263267</v>
      </c>
      <c r="Z50" s="27">
        <f>A50</f>
        <v>1987</v>
      </c>
      <c r="AA50" s="27">
        <f>X50-2*Y50</f>
        <v>525.3168087947347</v>
      </c>
      <c r="AB50" s="27">
        <f>X50+2*Y50</f>
        <v>621.08319120526539</v>
      </c>
      <c r="AC50" s="27">
        <f>I50</f>
        <v>556</v>
      </c>
      <c r="AD50" s="37" t="str">
        <f>IF(AC50&lt;AA50,"LOW","-")</f>
        <v>-</v>
      </c>
      <c r="AE50" s="37" t="str">
        <f>IF(AC50&gt;AB50,"HIGH","-")</f>
        <v>-</v>
      </c>
    </row>
    <row r="51" spans="1:31" ht="15">
      <c r="A51" s="24">
        <v>1988</v>
      </c>
      <c r="B51" s="23"/>
      <c r="C51" s="23">
        <v>499</v>
      </c>
      <c r="D51" s="44">
        <v>5602</v>
      </c>
      <c r="E51" s="44">
        <v>12996</v>
      </c>
      <c r="F51" s="46">
        <f>SUM(C51:D51)</f>
        <v>6101</v>
      </c>
      <c r="G51" s="44">
        <v>19097</v>
      </c>
      <c r="H51" s="44"/>
      <c r="I51" s="23">
        <v>554</v>
      </c>
      <c r="J51" s="44">
        <v>6732</v>
      </c>
      <c r="K51" s="44">
        <v>18139</v>
      </c>
      <c r="L51" s="46">
        <f>SUM(I51:J51)</f>
        <v>7286</v>
      </c>
      <c r="M51" s="44">
        <v>25425</v>
      </c>
      <c r="N51" s="52"/>
      <c r="O51" s="27">
        <f>AVERAGE(C49:C53)</f>
        <v>508</v>
      </c>
      <c r="P51" s="36">
        <f>SQRT(O51)</f>
        <v>22.538855339169288</v>
      </c>
      <c r="Q51" s="27">
        <f>A51</f>
        <v>1988</v>
      </c>
      <c r="R51" s="27">
        <f>O51-2*P51</f>
        <v>462.92228932166142</v>
      </c>
      <c r="S51" s="27">
        <f>O51+2*P51</f>
        <v>553.07771067833858</v>
      </c>
      <c r="T51" s="27">
        <f>C51</f>
        <v>499</v>
      </c>
      <c r="U51" s="37" t="str">
        <f>IF(T51&lt;R51,"LOW","-")</f>
        <v>-</v>
      </c>
      <c r="V51" s="37" t="str">
        <f>IF(T51&gt;S51,"HIGH","-")</f>
        <v>-</v>
      </c>
      <c r="W51" s="52"/>
      <c r="X51" s="27">
        <f>AVERAGE(I49:I53)</f>
        <v>562</v>
      </c>
      <c r="Y51" s="36">
        <f>SQRT(X51)</f>
        <v>23.706539182259394</v>
      </c>
      <c r="Z51" s="27">
        <f>A51</f>
        <v>1988</v>
      </c>
      <c r="AA51" s="27">
        <f>X51-2*Y51</f>
        <v>514.58692163548119</v>
      </c>
      <c r="AB51" s="27">
        <f>X51+2*Y51</f>
        <v>609.41307836451881</v>
      </c>
      <c r="AC51" s="27">
        <f>I51</f>
        <v>554</v>
      </c>
      <c r="AD51" s="37" t="str">
        <f>IF(AC51&lt;AA51,"LOW","-")</f>
        <v>-</v>
      </c>
      <c r="AE51" s="37" t="str">
        <f>IF(AC51&gt;AB51,"HIGH","-")</f>
        <v>-</v>
      </c>
    </row>
    <row r="52" spans="1:31" ht="15">
      <c r="A52" s="24">
        <v>1989</v>
      </c>
      <c r="B52" s="23"/>
      <c r="C52" s="23">
        <v>496</v>
      </c>
      <c r="D52" s="44">
        <v>5814</v>
      </c>
      <c r="E52" s="44">
        <v>14295</v>
      </c>
      <c r="F52" s="46">
        <f>SUM(C52:D52)</f>
        <v>6310</v>
      </c>
      <c r="G52" s="44">
        <v>20605</v>
      </c>
      <c r="H52" s="44"/>
      <c r="I52" s="23">
        <v>553</v>
      </c>
      <c r="J52" s="44">
        <v>6998</v>
      </c>
      <c r="K52" s="44">
        <v>19981</v>
      </c>
      <c r="L52" s="46">
        <f>SUM(I52:J52)</f>
        <v>7551</v>
      </c>
      <c r="M52" s="44">
        <v>27532</v>
      </c>
      <c r="N52" s="52"/>
      <c r="O52" s="27">
        <f>AVERAGE(C50:C54)</f>
        <v>489.2</v>
      </c>
      <c r="P52" s="36">
        <f>SQRT(O52)</f>
        <v>22.117866081518805</v>
      </c>
      <c r="Q52" s="27">
        <f>A52</f>
        <v>1989</v>
      </c>
      <c r="R52" s="27">
        <f>O52-2*P52</f>
        <v>444.96426783696239</v>
      </c>
      <c r="S52" s="27">
        <f>O52+2*P52</f>
        <v>533.43573216303764</v>
      </c>
      <c r="T52" s="27">
        <f>C52</f>
        <v>496</v>
      </c>
      <c r="U52" s="37" t="str">
        <f>IF(T52&lt;R52,"LOW","-")</f>
        <v>-</v>
      </c>
      <c r="V52" s="37" t="str">
        <f>IF(T52&gt;S52,"HIGH","-")</f>
        <v>-</v>
      </c>
      <c r="W52" s="52"/>
      <c r="X52" s="27">
        <f>AVERAGE(I50:I54)</f>
        <v>540</v>
      </c>
      <c r="Y52" s="36">
        <f>SQRT(X52)</f>
        <v>23.2379000772445</v>
      </c>
      <c r="Z52" s="27">
        <f>A52</f>
        <v>1989</v>
      </c>
      <c r="AA52" s="27">
        <f>X52-2*Y52</f>
        <v>493.52419984551102</v>
      </c>
      <c r="AB52" s="27">
        <f>X52+2*Y52</f>
        <v>586.47580015448898</v>
      </c>
      <c r="AC52" s="27">
        <f>I52</f>
        <v>553</v>
      </c>
      <c r="AD52" s="37" t="str">
        <f>IF(AC52&lt;AA52,"LOW","-")</f>
        <v>-</v>
      </c>
      <c r="AE52" s="37" t="str">
        <f>IF(AC52&gt;AB52,"HIGH","-")</f>
        <v>-</v>
      </c>
    </row>
    <row r="53" spans="1:31" s="25" customFormat="1" ht="15.75">
      <c r="A53" s="51">
        <v>1990</v>
      </c>
      <c r="B53" s="50"/>
      <c r="C53" s="50">
        <v>491</v>
      </c>
      <c r="D53" s="48">
        <v>5237</v>
      </c>
      <c r="E53" s="48">
        <v>14443</v>
      </c>
      <c r="F53" s="49">
        <f>SUM(C53:D53)</f>
        <v>5728</v>
      </c>
      <c r="G53" s="48">
        <v>20171</v>
      </c>
      <c r="H53" s="48"/>
      <c r="I53" s="50">
        <v>546</v>
      </c>
      <c r="J53" s="48">
        <v>6252</v>
      </c>
      <c r="K53" s="48">
        <v>20430</v>
      </c>
      <c r="L53" s="49">
        <f>SUM(I53:J53)</f>
        <v>6798</v>
      </c>
      <c r="M53" s="48">
        <v>27228</v>
      </c>
      <c r="N53" s="47"/>
      <c r="O53" s="27">
        <f>AVERAGE(C51:C55)</f>
        <v>471</v>
      </c>
      <c r="P53" s="36">
        <f>SQRT(O53)</f>
        <v>21.702534414210707</v>
      </c>
      <c r="Q53" s="27">
        <f>A53</f>
        <v>1990</v>
      </c>
      <c r="R53" s="27">
        <f>O53-2*P53</f>
        <v>427.59493117157859</v>
      </c>
      <c r="S53" s="27">
        <f>O53+2*P53</f>
        <v>514.40506882842146</v>
      </c>
      <c r="T53" s="27">
        <f>C53</f>
        <v>491</v>
      </c>
      <c r="U53" s="37" t="str">
        <f>IF(T53&lt;R53,"LOW","-")</f>
        <v>-</v>
      </c>
      <c r="V53" s="37" t="str">
        <f>IF(T53&gt;S53,"HIGH","-")</f>
        <v>-</v>
      </c>
      <c r="W53" s="47"/>
      <c r="X53" s="27">
        <f>AVERAGE(I51:I55)</f>
        <v>521.4</v>
      </c>
      <c r="Y53" s="36">
        <f>SQRT(X53)</f>
        <v>22.834184898962345</v>
      </c>
      <c r="Z53" s="27">
        <f>A53</f>
        <v>1990</v>
      </c>
      <c r="AA53" s="27">
        <f>X53-2*Y53</f>
        <v>475.73163020207528</v>
      </c>
      <c r="AB53" s="27">
        <f>X53+2*Y53</f>
        <v>567.06836979792467</v>
      </c>
      <c r="AC53" s="27">
        <f>I53</f>
        <v>546</v>
      </c>
      <c r="AD53" s="37" t="str">
        <f>IF(AC53&lt;AA53,"LOW","-")</f>
        <v>-</v>
      </c>
      <c r="AE53" s="37" t="str">
        <f>IF(AC53&gt;AB53,"HIGH","-")</f>
        <v>-</v>
      </c>
    </row>
    <row r="54" spans="1:31" ht="15">
      <c r="A54" s="24">
        <v>1991</v>
      </c>
      <c r="B54" s="23"/>
      <c r="C54" s="23">
        <v>443</v>
      </c>
      <c r="D54" s="44">
        <v>4724</v>
      </c>
      <c r="E54" s="44">
        <v>13837</v>
      </c>
      <c r="F54" s="46">
        <f>SUM(C54:D54)</f>
        <v>5167</v>
      </c>
      <c r="G54" s="44">
        <v>19004</v>
      </c>
      <c r="H54" s="44"/>
      <c r="I54" s="23">
        <v>491</v>
      </c>
      <c r="J54" s="44">
        <v>5638</v>
      </c>
      <c r="K54" s="44">
        <v>19217</v>
      </c>
      <c r="L54" s="46">
        <f>SUM(I54:J54)</f>
        <v>6129</v>
      </c>
      <c r="M54" s="44">
        <v>25346</v>
      </c>
      <c r="N54" s="52"/>
      <c r="O54" s="27">
        <f>AVERAGE(C52:C56)</f>
        <v>443</v>
      </c>
      <c r="P54" s="36">
        <f>SQRT(O54)</f>
        <v>21.047565179849187</v>
      </c>
      <c r="Q54" s="27">
        <f>A54</f>
        <v>1991</v>
      </c>
      <c r="R54" s="27">
        <f>O54-2*P54</f>
        <v>400.90486964030163</v>
      </c>
      <c r="S54" s="27">
        <f>O54+2*P54</f>
        <v>485.09513035969837</v>
      </c>
      <c r="T54" s="27">
        <f>C54</f>
        <v>443</v>
      </c>
      <c r="U54" s="37" t="str">
        <f>IF(T54&lt;R54,"LOW","-")</f>
        <v>-</v>
      </c>
      <c r="V54" s="37" t="str">
        <f>IF(T54&gt;S54,"HIGH","-")</f>
        <v>-</v>
      </c>
      <c r="W54" s="52"/>
      <c r="X54" s="27">
        <f>AVERAGE(I52:I56)</f>
        <v>490.4</v>
      </c>
      <c r="Y54" s="36">
        <f>SQRT(X54)</f>
        <v>22.144976857066254</v>
      </c>
      <c r="Z54" s="27">
        <f>A54</f>
        <v>1991</v>
      </c>
      <c r="AA54" s="27">
        <f>X54-2*Y54</f>
        <v>446.1100462858675</v>
      </c>
      <c r="AB54" s="27">
        <f>X54+2*Y54</f>
        <v>534.68995371413246</v>
      </c>
      <c r="AC54" s="27">
        <f>I54</f>
        <v>491</v>
      </c>
      <c r="AD54" s="37" t="str">
        <f>IF(AC54&lt;AA54,"LOW","-")</f>
        <v>-</v>
      </c>
      <c r="AE54" s="37" t="str">
        <f>IF(AC54&gt;AB54,"HIGH","-")</f>
        <v>-</v>
      </c>
    </row>
    <row r="55" spans="1:31" ht="15">
      <c r="A55" s="24">
        <v>1992</v>
      </c>
      <c r="B55" s="23"/>
      <c r="C55" s="23">
        <v>426</v>
      </c>
      <c r="D55" s="44">
        <v>4268</v>
      </c>
      <c r="E55" s="44">
        <v>13314</v>
      </c>
      <c r="F55" s="46">
        <f>SUM(C55:D55)</f>
        <v>4694</v>
      </c>
      <c r="G55" s="44">
        <v>18008</v>
      </c>
      <c r="H55" s="44"/>
      <c r="I55" s="23">
        <v>463</v>
      </c>
      <c r="J55" s="44">
        <v>5176</v>
      </c>
      <c r="K55" s="44">
        <v>18534</v>
      </c>
      <c r="L55" s="46">
        <f>SUM(I55:J55)</f>
        <v>5639</v>
      </c>
      <c r="M55" s="44">
        <v>24173</v>
      </c>
      <c r="N55" s="52"/>
      <c r="O55" s="27">
        <f>AVERAGE(C53:C57)</f>
        <v>407.6</v>
      </c>
      <c r="P55" s="36">
        <f>SQRT(O55)</f>
        <v>20.189105973271822</v>
      </c>
      <c r="Q55" s="27">
        <f>A55</f>
        <v>1992</v>
      </c>
      <c r="R55" s="27">
        <f>O55-2*P55</f>
        <v>367.22178805345641</v>
      </c>
      <c r="S55" s="27">
        <f>O55+2*P55</f>
        <v>447.97821194654364</v>
      </c>
      <c r="T55" s="27">
        <f>C55</f>
        <v>426</v>
      </c>
      <c r="U55" s="37" t="str">
        <f>IF(T55&lt;R55,"LOW","-")</f>
        <v>-</v>
      </c>
      <c r="V55" s="37" t="str">
        <f>IF(T55&gt;S55,"HIGH","-")</f>
        <v>-</v>
      </c>
      <c r="W55" s="52"/>
      <c r="X55" s="27">
        <f>AVERAGE(I53:I57)</f>
        <v>452.4</v>
      </c>
      <c r="Y55" s="36">
        <f>SQRT(X55)</f>
        <v>21.269696753832669</v>
      </c>
      <c r="Z55" s="27">
        <f>A55</f>
        <v>1992</v>
      </c>
      <c r="AA55" s="27">
        <f>X55-2*Y55</f>
        <v>409.86060649233463</v>
      </c>
      <c r="AB55" s="27">
        <f>X55+2*Y55</f>
        <v>494.93939350766533</v>
      </c>
      <c r="AC55" s="27">
        <f>I55</f>
        <v>463</v>
      </c>
      <c r="AD55" s="37" t="str">
        <f>IF(AC55&lt;AA55,"LOW","-")</f>
        <v>-</v>
      </c>
      <c r="AE55" s="37" t="str">
        <f>IF(AC55&gt;AB55,"HIGH","-")</f>
        <v>-</v>
      </c>
    </row>
    <row r="56" spans="1:31" ht="15">
      <c r="A56" s="24">
        <v>1993</v>
      </c>
      <c r="B56" s="23"/>
      <c r="C56" s="23">
        <v>359</v>
      </c>
      <c r="D56" s="44">
        <v>3651</v>
      </c>
      <c r="E56" s="44">
        <v>12676</v>
      </c>
      <c r="F56" s="46">
        <f>SUM(C56:D56)</f>
        <v>4010</v>
      </c>
      <c r="G56" s="44">
        <v>16686</v>
      </c>
      <c r="H56" s="44"/>
      <c r="I56" s="23">
        <v>399</v>
      </c>
      <c r="J56" s="44">
        <v>4454</v>
      </c>
      <c r="K56" s="44">
        <v>17562</v>
      </c>
      <c r="L56" s="46">
        <f>SUM(I56:J56)</f>
        <v>4853</v>
      </c>
      <c r="M56" s="44">
        <v>22415</v>
      </c>
      <c r="N56" s="52"/>
      <c r="O56" s="27">
        <f>AVERAGE(C54:C58)</f>
        <v>381.6</v>
      </c>
      <c r="P56" s="36">
        <f>SQRT(O56)</f>
        <v>19.534584715319649</v>
      </c>
      <c r="Q56" s="27">
        <f>A56</f>
        <v>1993</v>
      </c>
      <c r="R56" s="27">
        <f>O56-2*P56</f>
        <v>342.53083056936072</v>
      </c>
      <c r="S56" s="27">
        <f>O56+2*P56</f>
        <v>420.66916943063933</v>
      </c>
      <c r="T56" s="27">
        <f>C56</f>
        <v>359</v>
      </c>
      <c r="U56" s="37" t="str">
        <f>IF(T56&lt;R56,"LOW","-")</f>
        <v>-</v>
      </c>
      <c r="V56" s="37" t="str">
        <f>IF(T56&gt;S56,"HIGH","-")</f>
        <v>-</v>
      </c>
      <c r="W56" s="52"/>
      <c r="X56" s="27">
        <f>AVERAGE(I54:I58)</f>
        <v>425</v>
      </c>
      <c r="Y56" s="36">
        <f>SQRT(X56)</f>
        <v>20.615528128088304</v>
      </c>
      <c r="Z56" s="27">
        <f>A56</f>
        <v>1993</v>
      </c>
      <c r="AA56" s="27">
        <f>X56-2*Y56</f>
        <v>383.7689437438234</v>
      </c>
      <c r="AB56" s="27">
        <f>X56+2*Y56</f>
        <v>466.2310562561766</v>
      </c>
      <c r="AC56" s="27">
        <f>I56</f>
        <v>399</v>
      </c>
      <c r="AD56" s="37" t="str">
        <f>IF(AC56&lt;AA56,"LOW","-")</f>
        <v>-</v>
      </c>
      <c r="AE56" s="37" t="str">
        <f>IF(AC56&gt;AB56,"HIGH","-")</f>
        <v>-</v>
      </c>
    </row>
    <row r="57" spans="1:31" ht="15">
      <c r="A57" s="24">
        <v>1994</v>
      </c>
      <c r="B57" s="23"/>
      <c r="C57" s="23">
        <v>319</v>
      </c>
      <c r="D57" s="44">
        <v>4324</v>
      </c>
      <c r="E57" s="44">
        <v>12125</v>
      </c>
      <c r="F57" s="46">
        <f>SUM(C57:D57)</f>
        <v>4643</v>
      </c>
      <c r="G57" s="44">
        <v>16768</v>
      </c>
      <c r="H57" s="44"/>
      <c r="I57" s="23">
        <v>363</v>
      </c>
      <c r="J57" s="44">
        <v>5208</v>
      </c>
      <c r="K57" s="44">
        <v>17002</v>
      </c>
      <c r="L57" s="46">
        <f>SUM(I57:J57)</f>
        <v>5571</v>
      </c>
      <c r="M57" s="44">
        <v>22573</v>
      </c>
      <c r="N57" s="52"/>
      <c r="O57" s="27">
        <f>AVERAGE(C55:C59)</f>
        <v>356.2</v>
      </c>
      <c r="P57" s="36">
        <f>SQRT(O57)</f>
        <v>18.873261509341727</v>
      </c>
      <c r="Q57" s="27">
        <f>A57</f>
        <v>1994</v>
      </c>
      <c r="R57" s="27">
        <f>O57-2*P57</f>
        <v>318.45347698131656</v>
      </c>
      <c r="S57" s="27">
        <f>O57+2*P57</f>
        <v>393.94652301868342</v>
      </c>
      <c r="T57" s="27">
        <f>C57</f>
        <v>319</v>
      </c>
      <c r="U57" s="37" t="str">
        <f>IF(T57&lt;R57,"LOW","-")</f>
        <v>-</v>
      </c>
      <c r="V57" s="37" t="str">
        <f>IF(T57&gt;S57,"HIGH","-")</f>
        <v>-</v>
      </c>
      <c r="W57" s="52"/>
      <c r="X57" s="27">
        <f>AVERAGE(I55:I59)</f>
        <v>398.2</v>
      </c>
      <c r="Y57" s="36">
        <f>SQRT(X57)</f>
        <v>19.954949260772377</v>
      </c>
      <c r="Z57" s="27">
        <f>A57</f>
        <v>1994</v>
      </c>
      <c r="AA57" s="27">
        <f>X57-2*Y57</f>
        <v>358.29010147845526</v>
      </c>
      <c r="AB57" s="27">
        <f>X57+2*Y57</f>
        <v>438.10989852154472</v>
      </c>
      <c r="AC57" s="27">
        <f>I57</f>
        <v>363</v>
      </c>
      <c r="AD57" s="37" t="str">
        <f>IF(AC57&lt;AA57,"LOW","-")</f>
        <v>-</v>
      </c>
      <c r="AE57" s="37" t="str">
        <f>IF(AC57&gt;AB57,"HIGH","-")</f>
        <v>-</v>
      </c>
    </row>
    <row r="58" spans="1:31" s="25" customFormat="1" ht="15.75">
      <c r="A58" s="51">
        <v>1995</v>
      </c>
      <c r="B58" s="50"/>
      <c r="C58" s="50">
        <v>361</v>
      </c>
      <c r="D58" s="48">
        <v>4071</v>
      </c>
      <c r="E58" s="48">
        <v>12102</v>
      </c>
      <c r="F58" s="49">
        <f>SUM(C58:D58)</f>
        <v>4432</v>
      </c>
      <c r="G58" s="48">
        <v>16534</v>
      </c>
      <c r="H58" s="48"/>
      <c r="I58" s="50">
        <v>409</v>
      </c>
      <c r="J58" s="48">
        <v>4930</v>
      </c>
      <c r="K58" s="48">
        <v>16855</v>
      </c>
      <c r="L58" s="49">
        <f>SUM(I58:J58)</f>
        <v>5339</v>
      </c>
      <c r="M58" s="48">
        <v>22194</v>
      </c>
      <c r="N58" s="47"/>
      <c r="O58" s="27">
        <f>AVERAGE(C56:C60)</f>
        <v>339</v>
      </c>
      <c r="P58" s="36">
        <f>SQRT(O58)</f>
        <v>18.411952639521967</v>
      </c>
      <c r="Q58" s="27">
        <f>A58</f>
        <v>1995</v>
      </c>
      <c r="R58" s="27">
        <f>O58-2*P58</f>
        <v>302.17609472095609</v>
      </c>
      <c r="S58" s="27">
        <f>O58+2*P58</f>
        <v>375.82390527904391</v>
      </c>
      <c r="T58" s="27">
        <f>C58</f>
        <v>361</v>
      </c>
      <c r="U58" s="37" t="str">
        <f>IF(T58&lt;R58,"LOW","-")</f>
        <v>-</v>
      </c>
      <c r="V58" s="37" t="str">
        <f>IF(T58&gt;S58,"HIGH","-")</f>
        <v>-</v>
      </c>
      <c r="W58" s="47"/>
      <c r="X58" s="27">
        <f>AVERAGE(I56:I60)</f>
        <v>381</v>
      </c>
      <c r="Y58" s="36">
        <f>SQRT(X58)</f>
        <v>19.519221295943137</v>
      </c>
      <c r="Z58" s="27">
        <f>A58</f>
        <v>1995</v>
      </c>
      <c r="AA58" s="27">
        <f>X58-2*Y58</f>
        <v>341.96155740811372</v>
      </c>
      <c r="AB58" s="27">
        <f>X58+2*Y58</f>
        <v>420.03844259188628</v>
      </c>
      <c r="AC58" s="27">
        <f>I58</f>
        <v>409</v>
      </c>
      <c r="AD58" s="37" t="str">
        <f>IF(AC58&lt;AA58,"LOW","-")</f>
        <v>-</v>
      </c>
      <c r="AE58" s="37" t="str">
        <f>IF(AC58&gt;AB58,"HIGH","-")</f>
        <v>-</v>
      </c>
    </row>
    <row r="59" spans="1:31" ht="15">
      <c r="A59" s="24">
        <v>1996</v>
      </c>
      <c r="B59" s="23"/>
      <c r="C59" s="23">
        <v>316</v>
      </c>
      <c r="D59" s="44">
        <v>3315</v>
      </c>
      <c r="E59" s="44">
        <v>12442</v>
      </c>
      <c r="F59" s="46">
        <f>SUM(C59:D59)</f>
        <v>3631</v>
      </c>
      <c r="G59" s="44">
        <v>16073</v>
      </c>
      <c r="H59" s="44"/>
      <c r="I59" s="23">
        <v>357</v>
      </c>
      <c r="J59" s="44">
        <v>4041</v>
      </c>
      <c r="K59" s="44">
        <v>17318</v>
      </c>
      <c r="L59" s="46">
        <f>SUM(I59:J59)</f>
        <v>4398</v>
      </c>
      <c r="M59" s="44">
        <v>21716</v>
      </c>
      <c r="O59" s="27">
        <f>AVERAGE(C57:C61)</f>
        <v>335</v>
      </c>
      <c r="P59" s="36">
        <f>SQRT(O59)</f>
        <v>18.303005217723125</v>
      </c>
      <c r="Q59" s="27">
        <f>A59</f>
        <v>1996</v>
      </c>
      <c r="R59" s="27">
        <f>O59-2*P59</f>
        <v>298.39398956455375</v>
      </c>
      <c r="S59" s="27">
        <f>O59+2*P59</f>
        <v>371.60601043544625</v>
      </c>
      <c r="T59" s="27">
        <f>C59</f>
        <v>316</v>
      </c>
      <c r="U59" s="37" t="str">
        <f>IF(T59&lt;R59,"LOW","-")</f>
        <v>-</v>
      </c>
      <c r="V59" s="37" t="str">
        <f>IF(T59&gt;S59,"HIGH","-")</f>
        <v>-</v>
      </c>
      <c r="X59" s="27">
        <f>AVERAGE(I57:I61)</f>
        <v>378.2</v>
      </c>
      <c r="Y59" s="36">
        <f>SQRT(X59)</f>
        <v>19.447364860052378</v>
      </c>
      <c r="Z59" s="27">
        <f>A59</f>
        <v>1996</v>
      </c>
      <c r="AA59" s="27">
        <f>X59-2*Y59</f>
        <v>339.30527027989524</v>
      </c>
      <c r="AB59" s="27">
        <f>X59+2*Y59</f>
        <v>417.09472972010474</v>
      </c>
      <c r="AC59" s="27">
        <f>I59</f>
        <v>357</v>
      </c>
      <c r="AD59" s="37" t="str">
        <f>IF(AC59&lt;AA59,"LOW","-")</f>
        <v>-</v>
      </c>
      <c r="AE59" s="37" t="str">
        <f>IF(AC59&gt;AB59,"HIGH","-")</f>
        <v>-</v>
      </c>
    </row>
    <row r="60" spans="1:31" ht="15">
      <c r="A60" s="24">
        <v>1997</v>
      </c>
      <c r="B60" s="23"/>
      <c r="C60" s="23">
        <v>340</v>
      </c>
      <c r="D60" s="44">
        <v>3312</v>
      </c>
      <c r="E60" s="44">
        <v>12994</v>
      </c>
      <c r="F60" s="46">
        <f>SUM(C60:D60)</f>
        <v>3652</v>
      </c>
      <c r="G60" s="44">
        <v>16646</v>
      </c>
      <c r="H60" s="44"/>
      <c r="I60" s="23">
        <v>377</v>
      </c>
      <c r="J60" s="44">
        <v>4047</v>
      </c>
      <c r="K60" s="44">
        <v>18205</v>
      </c>
      <c r="L60" s="46">
        <f>SUM(I60:J60)</f>
        <v>4424</v>
      </c>
      <c r="M60" s="44">
        <v>22629</v>
      </c>
      <c r="O60" s="27">
        <f>AVERAGE(C58:C62)</f>
        <v>328.2</v>
      </c>
      <c r="P60" s="36">
        <f>SQRT(O60)</f>
        <v>18.116291011131391</v>
      </c>
      <c r="Q60" s="27">
        <f>A60</f>
        <v>1997</v>
      </c>
      <c r="R60" s="27">
        <f>O60-2*P60</f>
        <v>291.96741797773723</v>
      </c>
      <c r="S60" s="27">
        <f>O60+2*P60</f>
        <v>364.43258202226275</v>
      </c>
      <c r="T60" s="27">
        <f>C60</f>
        <v>340</v>
      </c>
      <c r="U60" s="37" t="str">
        <f>IF(T60&lt;R60,"LOW","-")</f>
        <v>-</v>
      </c>
      <c r="V60" s="37" t="str">
        <f>IF(T60&gt;S60,"HIGH","-")</f>
        <v>-</v>
      </c>
      <c r="X60" s="27">
        <f>AVERAGE(I58:I62)</f>
        <v>367.6</v>
      </c>
      <c r="Y60" s="36">
        <f>SQRT(X60)</f>
        <v>19.172897537930986</v>
      </c>
      <c r="Z60" s="27">
        <f>A60</f>
        <v>1997</v>
      </c>
      <c r="AA60" s="27">
        <f>X60-2*Y60</f>
        <v>329.25420492413804</v>
      </c>
      <c r="AB60" s="27">
        <f>X60+2*Y60</f>
        <v>405.94579507586201</v>
      </c>
      <c r="AC60" s="27">
        <f>I60</f>
        <v>377</v>
      </c>
      <c r="AD60" s="37" t="str">
        <f>IF(AC60&lt;AA60,"LOW","-")</f>
        <v>-</v>
      </c>
      <c r="AE60" s="37" t="str">
        <f>IF(AC60&gt;AB60,"HIGH","-")</f>
        <v>-</v>
      </c>
    </row>
    <row r="61" spans="1:31" ht="15">
      <c r="A61" s="35">
        <v>1998</v>
      </c>
      <c r="B61" s="45"/>
      <c r="C61" s="23">
        <v>339</v>
      </c>
      <c r="D61" s="44">
        <v>3318</v>
      </c>
      <c r="E61" s="44">
        <v>12862</v>
      </c>
      <c r="F61" s="32">
        <f>SUM(C61:D61)</f>
        <v>3657</v>
      </c>
      <c r="G61" s="44">
        <v>16519</v>
      </c>
      <c r="H61" s="31"/>
      <c r="I61" s="23">
        <v>385</v>
      </c>
      <c r="J61" s="44">
        <v>4072</v>
      </c>
      <c r="K61" s="44">
        <v>18010</v>
      </c>
      <c r="L61" s="32">
        <f>SUM(I61:J61)</f>
        <v>4457</v>
      </c>
      <c r="M61" s="44">
        <v>22467</v>
      </c>
      <c r="O61" s="27">
        <f>AVERAGE(C59:C63)</f>
        <v>315.39999999999998</v>
      </c>
      <c r="P61" s="36">
        <f>SQRT(O61)</f>
        <v>17.759504497592268</v>
      </c>
      <c r="Q61" s="27">
        <f>A61</f>
        <v>1998</v>
      </c>
      <c r="R61" s="27">
        <f>O61-2*P61</f>
        <v>279.88099100481543</v>
      </c>
      <c r="S61" s="27">
        <f>O61+2*P61</f>
        <v>350.91900899518453</v>
      </c>
      <c r="T61" s="27">
        <f>C61</f>
        <v>339</v>
      </c>
      <c r="U61" s="37" t="str">
        <f>IF(T61&lt;R61,"LOW","-")</f>
        <v>-</v>
      </c>
      <c r="V61" s="37" t="str">
        <f>IF(T61&gt;S61,"HIGH","-")</f>
        <v>-</v>
      </c>
      <c r="X61" s="27">
        <f>AVERAGE(I59:I63)</f>
        <v>351</v>
      </c>
      <c r="Y61" s="36">
        <f>SQRT(X61)</f>
        <v>18.734993995195193</v>
      </c>
      <c r="Z61" s="27">
        <f>A61</f>
        <v>1998</v>
      </c>
      <c r="AA61" s="27">
        <f>X61-2*Y61</f>
        <v>313.53001200960961</v>
      </c>
      <c r="AB61" s="27">
        <f>X61+2*Y61</f>
        <v>388.46998799039039</v>
      </c>
      <c r="AC61" s="27">
        <f>I61</f>
        <v>385</v>
      </c>
      <c r="AD61" s="37" t="str">
        <f>IF(AC61&lt;AA61,"LOW","-")</f>
        <v>-</v>
      </c>
      <c r="AE61" s="37" t="str">
        <f>IF(AC61&gt;AB61,"HIGH","-")</f>
        <v>-</v>
      </c>
    </row>
    <row r="62" spans="1:31" s="43" customFormat="1" ht="15">
      <c r="A62" s="35">
        <v>1999</v>
      </c>
      <c r="C62" s="23">
        <v>285</v>
      </c>
      <c r="D62" s="44">
        <v>3209</v>
      </c>
      <c r="E62" s="44">
        <v>11922</v>
      </c>
      <c r="F62" s="32">
        <f>SUM(C62:D62)</f>
        <v>3494</v>
      </c>
      <c r="G62" s="44">
        <v>15416</v>
      </c>
      <c r="H62" s="45"/>
      <c r="I62" s="23">
        <v>310</v>
      </c>
      <c r="J62" s="44">
        <v>3765</v>
      </c>
      <c r="K62" s="44">
        <v>16928</v>
      </c>
      <c r="L62" s="32">
        <f>SUM(I62:J62)</f>
        <v>4075</v>
      </c>
      <c r="M62" s="44">
        <v>21003</v>
      </c>
      <c r="O62" s="27">
        <f>AVERAGE(C60:C64)</f>
        <v>314</v>
      </c>
      <c r="P62" s="36">
        <f>SQRT(O62)</f>
        <v>17.720045146669349</v>
      </c>
      <c r="Q62" s="27">
        <f>A62</f>
        <v>1999</v>
      </c>
      <c r="R62" s="27">
        <f>O62-2*P62</f>
        <v>278.5599097066613</v>
      </c>
      <c r="S62" s="27">
        <f>O62+2*P62</f>
        <v>349.4400902933387</v>
      </c>
      <c r="T62" s="27">
        <f>C62</f>
        <v>285</v>
      </c>
      <c r="U62" s="37" t="str">
        <f>IF(T62&lt;R62,"LOW","-")</f>
        <v>-</v>
      </c>
      <c r="V62" s="37" t="str">
        <f>IF(T62&gt;S62,"HIGH","-")</f>
        <v>-</v>
      </c>
      <c r="X62" s="27">
        <f>AVERAGE(I60:I64)</f>
        <v>349.2</v>
      </c>
      <c r="Y62" s="36">
        <f>SQRT(X62)</f>
        <v>18.686893802876924</v>
      </c>
      <c r="Z62" s="27">
        <f>A62</f>
        <v>1999</v>
      </c>
      <c r="AA62" s="27">
        <f>X62-2*Y62</f>
        <v>311.82621239424611</v>
      </c>
      <c r="AB62" s="27">
        <f>X62+2*Y62</f>
        <v>386.57378760575386</v>
      </c>
      <c r="AC62" s="27">
        <f>I62</f>
        <v>310</v>
      </c>
      <c r="AD62" s="37" t="str">
        <f>IF(AC62&lt;AA62,"LOW","-")</f>
        <v>LOW</v>
      </c>
      <c r="AE62" s="37" t="str">
        <f>IF(AC62&gt;AB62,"HIGH","-")</f>
        <v>-</v>
      </c>
    </row>
    <row r="63" spans="1:31" s="30" customFormat="1" ht="15.75">
      <c r="A63" s="42">
        <v>2000</v>
      </c>
      <c r="C63" s="33">
        <f>[1]Table2!C63</f>
        <v>297</v>
      </c>
      <c r="D63" s="33">
        <f>[1]Table2!D63</f>
        <v>3007</v>
      </c>
      <c r="E63" s="33">
        <f>[1]Table2!E63</f>
        <v>11828</v>
      </c>
      <c r="F63" s="33">
        <f>[1]Table2!F63</f>
        <v>3304</v>
      </c>
      <c r="G63" s="33">
        <f>[1]Table2!G63</f>
        <v>15132</v>
      </c>
      <c r="H63" s="33"/>
      <c r="I63" s="33">
        <f>[1]Table2!I63</f>
        <v>326</v>
      </c>
      <c r="J63" s="33">
        <f>[1]Table2!J63</f>
        <v>3568</v>
      </c>
      <c r="K63" s="33">
        <f>[1]Table2!K63</f>
        <v>16624</v>
      </c>
      <c r="L63" s="41">
        <f>SUM(I63:J63)</f>
        <v>3894</v>
      </c>
      <c r="M63" s="41">
        <f>[1]Table2!M63</f>
        <v>20518</v>
      </c>
      <c r="O63" s="27">
        <f>AVERAGE(C61:C65)</f>
        <v>300.8</v>
      </c>
      <c r="P63" s="36">
        <f>SQRT(O63)</f>
        <v>17.34358671094304</v>
      </c>
      <c r="Q63" s="27">
        <f>A63</f>
        <v>2000</v>
      </c>
      <c r="R63" s="27">
        <f>O63-2*P63</f>
        <v>266.11282657811392</v>
      </c>
      <c r="S63" s="27">
        <f>O63+2*P63</f>
        <v>335.4871734218861</v>
      </c>
      <c r="T63" s="27">
        <f>C63</f>
        <v>297</v>
      </c>
      <c r="U63" s="37" t="str">
        <f>IF(T63&lt;R63,"LOW","-")</f>
        <v>-</v>
      </c>
      <c r="V63" s="37" t="str">
        <f>IF(T63&gt;S63,"HIGH","-")</f>
        <v>-</v>
      </c>
      <c r="X63" s="27">
        <f>AVERAGE(I61:I65)</f>
        <v>334.6</v>
      </c>
      <c r="Y63" s="36">
        <f>SQRT(X63)</f>
        <v>18.292074786639159</v>
      </c>
      <c r="Z63" s="27">
        <f>A63</f>
        <v>2000</v>
      </c>
      <c r="AA63" s="27">
        <f>X63-2*Y63</f>
        <v>298.01585042672173</v>
      </c>
      <c r="AB63" s="27">
        <f>X63+2*Y63</f>
        <v>371.18414957327832</v>
      </c>
      <c r="AC63" s="27">
        <f>I63</f>
        <v>326</v>
      </c>
      <c r="AD63" s="37" t="str">
        <f>IF(AC63&lt;AA63,"LOW","-")</f>
        <v>-</v>
      </c>
      <c r="AE63" s="37" t="str">
        <f>IF(AC63&gt;AB63,"HIGH","-")</f>
        <v>-</v>
      </c>
    </row>
    <row r="64" spans="1:31" s="25" customFormat="1" ht="15.75">
      <c r="A64" s="35">
        <v>2001</v>
      </c>
      <c r="B64" s="30"/>
      <c r="C64" s="33">
        <f>[1]Table2!C64</f>
        <v>309</v>
      </c>
      <c r="D64" s="33">
        <f>[1]Table2!D64</f>
        <v>2840</v>
      </c>
      <c r="E64" s="33">
        <f>[1]Table2!E64</f>
        <v>11575</v>
      </c>
      <c r="F64" s="32">
        <f>SUM(C64:D64)</f>
        <v>3149</v>
      </c>
      <c r="G64" s="33">
        <f>[1]Table2!G64</f>
        <v>14724</v>
      </c>
      <c r="H64" s="34"/>
      <c r="I64" s="33">
        <f>[1]Table2!I64</f>
        <v>348</v>
      </c>
      <c r="J64" s="33">
        <f>[1]Table2!J64</f>
        <v>3410</v>
      </c>
      <c r="K64" s="33">
        <f>[1]Table2!K64</f>
        <v>16153</v>
      </c>
      <c r="L64" s="32">
        <f>SUM(I64:J64)</f>
        <v>3758</v>
      </c>
      <c r="M64" s="41">
        <f>[1]Table2!M64</f>
        <v>19911</v>
      </c>
      <c r="N64" s="30"/>
      <c r="O64" s="27">
        <f>AVERAGE(C62:C66)</f>
        <v>293.2</v>
      </c>
      <c r="P64" s="36">
        <f>SQRT(O64)</f>
        <v>17.123083834403193</v>
      </c>
      <c r="Q64" s="27">
        <f>A64</f>
        <v>2001</v>
      </c>
      <c r="R64" s="27">
        <f>O64-2*P64</f>
        <v>258.95383233119361</v>
      </c>
      <c r="S64" s="27">
        <f>O64+2*P64</f>
        <v>327.44616766880637</v>
      </c>
      <c r="T64" s="27">
        <f>C64</f>
        <v>309</v>
      </c>
      <c r="U64" s="37" t="str">
        <f>IF(T64&lt;R64,"LOW","-")</f>
        <v>-</v>
      </c>
      <c r="V64" s="37" t="str">
        <f>IF(T64&gt;S64,"HIGH","-")</f>
        <v>-</v>
      </c>
      <c r="W64" s="30"/>
      <c r="X64" s="27">
        <f>AVERAGE(I62:I66)</f>
        <v>324.8</v>
      </c>
      <c r="Y64" s="36">
        <f>SQRT(X64)</f>
        <v>18.022208521710095</v>
      </c>
      <c r="Z64" s="27">
        <f>A64</f>
        <v>2001</v>
      </c>
      <c r="AA64" s="27">
        <f>X64-2*Y64</f>
        <v>288.75558295657981</v>
      </c>
      <c r="AB64" s="27">
        <f>X64+2*Y64</f>
        <v>360.84441704342021</v>
      </c>
      <c r="AC64" s="27">
        <f>I64</f>
        <v>348</v>
      </c>
      <c r="AD64" s="37" t="str">
        <f>IF(AC64&lt;AA64,"LOW","-")</f>
        <v>-</v>
      </c>
      <c r="AE64" s="37" t="str">
        <f>IF(AC64&gt;AB64,"HIGH","-")</f>
        <v>-</v>
      </c>
    </row>
    <row r="65" spans="1:31" s="25" customFormat="1" ht="15.75">
      <c r="A65" s="35">
        <v>2002</v>
      </c>
      <c r="B65" s="30"/>
      <c r="C65" s="33">
        <f>[1]Table2!C65</f>
        <v>274</v>
      </c>
      <c r="D65" s="33">
        <f>[1]Table2!D65</f>
        <v>2684</v>
      </c>
      <c r="E65" s="33">
        <f>[1]Table2!E65</f>
        <v>11385</v>
      </c>
      <c r="F65" s="40">
        <f>SUM(C65:D65)</f>
        <v>2958</v>
      </c>
      <c r="G65" s="33">
        <f>[1]Table2!G65</f>
        <v>14343</v>
      </c>
      <c r="H65" s="38"/>
      <c r="I65" s="33">
        <f>[1]Table2!I65</f>
        <v>304</v>
      </c>
      <c r="J65" s="33">
        <f>[1]Table2!J65</f>
        <v>3229</v>
      </c>
      <c r="K65" s="33">
        <f>[1]Table2!K65</f>
        <v>15742</v>
      </c>
      <c r="L65" s="32">
        <f>SUM(I65:J65)</f>
        <v>3533</v>
      </c>
      <c r="M65" s="41">
        <f>[1]Table2!M65</f>
        <v>19275</v>
      </c>
      <c r="N65" s="30"/>
      <c r="O65" s="27">
        <f>AVERAGE(C63:C67)</f>
        <v>292.8</v>
      </c>
      <c r="P65" s="36">
        <f>SQRT(O65)</f>
        <v>17.111399708965951</v>
      </c>
      <c r="Q65" s="27">
        <f>A65</f>
        <v>2002</v>
      </c>
      <c r="R65" s="27">
        <f>O65-2*P65</f>
        <v>258.57720058206809</v>
      </c>
      <c r="S65" s="27">
        <f>O65+2*P65</f>
        <v>327.02279941793194</v>
      </c>
      <c r="T65" s="27">
        <f>C65</f>
        <v>274</v>
      </c>
      <c r="U65" s="37" t="str">
        <f>IF(T65&lt;R65,"LOW","-")</f>
        <v>-</v>
      </c>
      <c r="V65" s="37" t="str">
        <f>IF(T65&gt;S65,"HIGH","-")</f>
        <v>-</v>
      </c>
      <c r="W65" s="30"/>
      <c r="X65" s="27">
        <f>AVERAGE(I63:I67)</f>
        <v>324.39999999999998</v>
      </c>
      <c r="Y65" s="36">
        <f>SQRT(X65)</f>
        <v>18.011107683871082</v>
      </c>
      <c r="Z65" s="27">
        <f>A65</f>
        <v>2002</v>
      </c>
      <c r="AA65" s="27">
        <f>X65-2*Y65</f>
        <v>288.37778463225783</v>
      </c>
      <c r="AB65" s="27">
        <f>X65+2*Y65</f>
        <v>360.42221536774213</v>
      </c>
      <c r="AC65" s="27">
        <f>I65</f>
        <v>304</v>
      </c>
      <c r="AD65" s="37" t="str">
        <f>IF(AC65&lt;AA65,"LOW","-")</f>
        <v>-</v>
      </c>
      <c r="AE65" s="37" t="str">
        <f>IF(AC65&gt;AB65,"HIGH","-")</f>
        <v>-</v>
      </c>
    </row>
    <row r="66" spans="1:31" s="25" customFormat="1" ht="15.75">
      <c r="A66" s="35">
        <v>2003</v>
      </c>
      <c r="B66" s="30"/>
      <c r="C66" s="33">
        <f>[1]Table2!C66</f>
        <v>301</v>
      </c>
      <c r="D66" s="39"/>
      <c r="E66" s="39"/>
      <c r="F66" s="40"/>
      <c r="G66" s="39"/>
      <c r="H66" s="38"/>
      <c r="I66" s="33">
        <f>[1]Table2!I66</f>
        <v>336</v>
      </c>
      <c r="J66" s="33">
        <f>[1]Table2!J66</f>
        <v>2957</v>
      </c>
      <c r="K66" s="33">
        <f>[1]Table2!K66</f>
        <v>15463</v>
      </c>
      <c r="L66" s="32">
        <f>SUM(I66:J66)</f>
        <v>3293</v>
      </c>
      <c r="M66" s="41">
        <f>[1]Table2!M66</f>
        <v>18756</v>
      </c>
      <c r="N66" s="30"/>
      <c r="O66" s="27">
        <f>AVERAGE(C64:C68)</f>
        <v>286.2</v>
      </c>
      <c r="P66" s="36">
        <f>SQRT(O66)</f>
        <v>16.917446615846021</v>
      </c>
      <c r="Q66" s="27">
        <f>A66</f>
        <v>2003</v>
      </c>
      <c r="R66" s="27">
        <f>O66-2*P66</f>
        <v>252.36510676830795</v>
      </c>
      <c r="S66" s="27">
        <f>O66+2*P66</f>
        <v>320.03489323169202</v>
      </c>
      <c r="T66" s="27">
        <f>C66</f>
        <v>301</v>
      </c>
      <c r="U66" s="37" t="str">
        <f>IF(T66&lt;R66,"LOW","-")</f>
        <v>-</v>
      </c>
      <c r="V66" s="37" t="str">
        <f>IF(T66&gt;S66,"HIGH","-")</f>
        <v>-</v>
      </c>
      <c r="W66" s="30"/>
      <c r="X66" s="27">
        <f>AVERAGE(I64:I68)</f>
        <v>316.39999999999998</v>
      </c>
      <c r="Y66" s="36">
        <f>SQRT(X66)</f>
        <v>17.787636155487327</v>
      </c>
      <c r="Z66" s="27">
        <f>A66</f>
        <v>2003</v>
      </c>
      <c r="AA66" s="27">
        <f>X66-2*Y66</f>
        <v>280.82472768902534</v>
      </c>
      <c r="AB66" s="27">
        <f>X66+2*Y66</f>
        <v>351.97527231097462</v>
      </c>
      <c r="AC66" s="27">
        <f>I66</f>
        <v>336</v>
      </c>
      <c r="AD66" s="37" t="str">
        <f>IF(AC66&lt;AA66,"LOW","-")</f>
        <v>-</v>
      </c>
      <c r="AE66" s="37" t="str">
        <f>IF(AC66&gt;AB66,"HIGH","-")</f>
        <v>-</v>
      </c>
    </row>
    <row r="67" spans="1:31" s="25" customFormat="1" ht="15.75">
      <c r="A67" s="35">
        <v>2004</v>
      </c>
      <c r="B67" s="30"/>
      <c r="C67" s="33">
        <f>[1]Table2!C67</f>
        <v>283</v>
      </c>
      <c r="D67" s="39"/>
      <c r="E67" s="39"/>
      <c r="F67" s="40"/>
      <c r="G67" s="39"/>
      <c r="H67" s="38"/>
      <c r="I67" s="33">
        <f>[1]Table2!I67</f>
        <v>308</v>
      </c>
      <c r="J67" s="33">
        <f>[1]Table2!J67</f>
        <v>2766</v>
      </c>
      <c r="K67" s="33">
        <f>[1]Table2!K67</f>
        <v>15428</v>
      </c>
      <c r="L67" s="32">
        <f>SUM(I67:J67)</f>
        <v>3074</v>
      </c>
      <c r="M67" s="41">
        <f>[1]Table2!M67</f>
        <v>18502</v>
      </c>
      <c r="N67" s="30"/>
      <c r="O67" s="27">
        <f>AVERAGE(C65:C69)</f>
        <v>283</v>
      </c>
      <c r="P67" s="36">
        <f>SQRT(O67)</f>
        <v>16.822603841260722</v>
      </c>
      <c r="Q67" s="27">
        <f>A67</f>
        <v>2004</v>
      </c>
      <c r="R67" s="27">
        <f>O67-2*P67</f>
        <v>249.35479231747854</v>
      </c>
      <c r="S67" s="27">
        <f>O67+2*P67</f>
        <v>316.64520768252146</v>
      </c>
      <c r="T67" s="27">
        <f>C67</f>
        <v>283</v>
      </c>
      <c r="U67" s="37" t="str">
        <f>IF(T67&lt;R67,"LOW","-")</f>
        <v>-</v>
      </c>
      <c r="V67" s="37" t="str">
        <f>IF(T67&gt;S67,"HIGH","-")</f>
        <v>-</v>
      </c>
      <c r="W67" s="30"/>
      <c r="X67" s="27">
        <f>AVERAGE(I65:I69)</f>
        <v>309.60000000000002</v>
      </c>
      <c r="Y67" s="36">
        <f>SQRT(X67)</f>
        <v>17.595453958338219</v>
      </c>
      <c r="Z67" s="27">
        <f>A67</f>
        <v>2004</v>
      </c>
      <c r="AA67" s="27">
        <f>X67-2*Y67</f>
        <v>274.40909208332357</v>
      </c>
      <c r="AB67" s="27">
        <f>X67+2*Y67</f>
        <v>344.79090791667647</v>
      </c>
      <c r="AC67" s="27">
        <f>I67</f>
        <v>308</v>
      </c>
      <c r="AD67" s="37" t="str">
        <f>IF(AC67&lt;AA67,"LOW","-")</f>
        <v>-</v>
      </c>
      <c r="AE67" s="37" t="str">
        <f>IF(AC67&gt;AB67,"HIGH","-")</f>
        <v>-</v>
      </c>
    </row>
    <row r="68" spans="1:31" s="25" customFormat="1" ht="15.75">
      <c r="A68" s="35">
        <v>2005</v>
      </c>
      <c r="B68" s="30"/>
      <c r="C68" s="33">
        <f>[1]Table2!C68</f>
        <v>264</v>
      </c>
      <c r="D68" s="39"/>
      <c r="E68" s="39"/>
      <c r="F68" s="40"/>
      <c r="G68" s="39"/>
      <c r="H68" s="38"/>
      <c r="I68" s="33">
        <f>[1]Table2!I68</f>
        <v>286</v>
      </c>
      <c r="J68" s="31"/>
      <c r="K68" s="31"/>
      <c r="L68" s="32"/>
      <c r="M68" s="31"/>
      <c r="N68" s="30"/>
      <c r="O68" s="27">
        <f>AVERAGE(C66:C70)</f>
        <v>279.2</v>
      </c>
      <c r="P68" s="36">
        <f>SQRT(O68)</f>
        <v>16.709278859364339</v>
      </c>
      <c r="Q68" s="27">
        <f>A68</f>
        <v>2005</v>
      </c>
      <c r="R68" s="27">
        <f>O68-2*P68</f>
        <v>245.78144228127132</v>
      </c>
      <c r="S68" s="27">
        <f>O68+2*P68</f>
        <v>312.61855771872865</v>
      </c>
      <c r="T68" s="27">
        <f>C68</f>
        <v>264</v>
      </c>
      <c r="U68" s="37" t="str">
        <f>IF(T68&lt;R68,"LOW","-")</f>
        <v>-</v>
      </c>
      <c r="V68" s="37" t="str">
        <f>IF(T68&gt;S68,"HIGH","-")</f>
        <v>-</v>
      </c>
      <c r="W68" s="30"/>
      <c r="X68" s="27">
        <f>AVERAGE(I66:I70)</f>
        <v>305</v>
      </c>
      <c r="Y68" s="36">
        <f>SQRT(X68)</f>
        <v>17.464249196572979</v>
      </c>
      <c r="Z68" s="27">
        <f>A68</f>
        <v>2005</v>
      </c>
      <c r="AA68" s="27">
        <f>X68-2*Y68</f>
        <v>270.07150160685404</v>
      </c>
      <c r="AB68" s="27">
        <f>X68+2*Y68</f>
        <v>339.92849839314596</v>
      </c>
      <c r="AC68" s="27">
        <f>I68</f>
        <v>286</v>
      </c>
      <c r="AD68" s="37" t="str">
        <f>IF(AC68&lt;AA68,"LOW","-")</f>
        <v>-</v>
      </c>
      <c r="AE68" s="37" t="str">
        <f>IF(AC68&gt;AB68,"HIGH","-")</f>
        <v>-</v>
      </c>
    </row>
    <row r="69" spans="1:31" s="25" customFormat="1" ht="15.75">
      <c r="A69" s="35">
        <v>2006</v>
      </c>
      <c r="B69" s="30"/>
      <c r="C69" s="33">
        <f>[1]Table2!C69</f>
        <v>293</v>
      </c>
      <c r="D69" s="31"/>
      <c r="E69" s="31"/>
      <c r="F69" s="32"/>
      <c r="G69" s="31"/>
      <c r="H69" s="34"/>
      <c r="I69" s="33">
        <f>[1]Table2!I69</f>
        <v>314</v>
      </c>
      <c r="J69" s="31"/>
      <c r="K69" s="31"/>
      <c r="L69" s="32"/>
      <c r="M69" s="31"/>
      <c r="N69" s="30"/>
      <c r="O69" s="27">
        <f>AVERAGE(C67:C71)</f>
        <v>268</v>
      </c>
      <c r="P69" s="36">
        <f>SQRT(O69)</f>
        <v>16.370705543744901</v>
      </c>
      <c r="Q69" s="27">
        <f>A69</f>
        <v>2006</v>
      </c>
      <c r="R69" s="27">
        <f>O69-2*P69</f>
        <v>235.25858891251019</v>
      </c>
      <c r="S69" s="27">
        <f>O69+2*P69</f>
        <v>300.74141108748978</v>
      </c>
      <c r="T69" s="27">
        <f>C69</f>
        <v>293</v>
      </c>
      <c r="U69" s="37" t="str">
        <f>IF(T69&lt;R69,"LOW","-")</f>
        <v>-</v>
      </c>
      <c r="V69" s="37" t="str">
        <f>IF(T69&gt;S69,"HIGH","-")</f>
        <v>-</v>
      </c>
      <c r="W69" s="30"/>
      <c r="X69" s="27">
        <f>AVERAGE(I67:I71)</f>
        <v>291.8</v>
      </c>
      <c r="Y69" s="36">
        <f>SQRT(X69)</f>
        <v>17.08215443086732</v>
      </c>
      <c r="Z69" s="27">
        <f>A69</f>
        <v>2006</v>
      </c>
      <c r="AA69" s="27">
        <f>X69-2*Y69</f>
        <v>257.63569113826537</v>
      </c>
      <c r="AB69" s="27">
        <f>X69+2*Y69</f>
        <v>325.96430886173465</v>
      </c>
      <c r="AC69" s="27">
        <f>I69</f>
        <v>314</v>
      </c>
      <c r="AD69" s="37" t="str">
        <f>IF(AC69&lt;AA69,"LOW","-")</f>
        <v>-</v>
      </c>
      <c r="AE69" s="37" t="str">
        <f>IF(AC69&gt;AB69,"HIGH","-")</f>
        <v>-</v>
      </c>
    </row>
    <row r="70" spans="1:31" s="25" customFormat="1" ht="15.75">
      <c r="A70" s="35">
        <v>2007</v>
      </c>
      <c r="B70" s="30"/>
      <c r="C70" s="33">
        <f>[1]Table2!C70</f>
        <v>255</v>
      </c>
      <c r="D70" s="31"/>
      <c r="E70" s="31"/>
      <c r="F70" s="32"/>
      <c r="G70" s="31"/>
      <c r="H70" s="34"/>
      <c r="I70" s="33">
        <f>[1]Table2!I70</f>
        <v>281</v>
      </c>
      <c r="J70" s="31"/>
      <c r="K70" s="31"/>
      <c r="L70" s="32"/>
      <c r="M70" s="31"/>
      <c r="N70" s="30"/>
      <c r="O70" s="27">
        <f>AVERAGE(C68:C72)</f>
        <v>250.6</v>
      </c>
      <c r="P70" s="36">
        <f>SQRT(O70)</f>
        <v>15.830350596243912</v>
      </c>
      <c r="Q70" s="27">
        <f>A70</f>
        <v>2007</v>
      </c>
      <c r="R70" s="27">
        <f>O70-2*P70</f>
        <v>218.93929880751216</v>
      </c>
      <c r="S70" s="27">
        <f>O70+2*P70</f>
        <v>282.26070119248783</v>
      </c>
      <c r="T70" s="27">
        <f>C70</f>
        <v>255</v>
      </c>
      <c r="U70" s="37" t="str">
        <f>IF(T70&lt;R70,"LOW","-")</f>
        <v>-</v>
      </c>
      <c r="V70" s="37" t="str">
        <f>IF(T70&gt;S70,"HIGH","-")</f>
        <v>-</v>
      </c>
      <c r="W70" s="30"/>
      <c r="X70" s="27">
        <f>AVERAGE(I68:I72)</f>
        <v>273.39999999999998</v>
      </c>
      <c r="Y70" s="36">
        <f>SQRT(X70)</f>
        <v>16.53481176185565</v>
      </c>
      <c r="Z70" s="27">
        <f>A70</f>
        <v>2007</v>
      </c>
      <c r="AA70" s="27">
        <f>X70-2*Y70</f>
        <v>240.33037647628868</v>
      </c>
      <c r="AB70" s="27">
        <f>X70+2*Y70</f>
        <v>306.46962352371128</v>
      </c>
      <c r="AC70" s="27">
        <f>I70</f>
        <v>281</v>
      </c>
      <c r="AD70" s="37" t="str">
        <f>IF(AC70&lt;AA70,"LOW","-")</f>
        <v>-</v>
      </c>
      <c r="AE70" s="37" t="str">
        <f>IF(AC70&gt;AB70,"HIGH","-")</f>
        <v>-</v>
      </c>
    </row>
    <row r="71" spans="1:31" s="25" customFormat="1" ht="15.75">
      <c r="A71" s="35">
        <v>2008</v>
      </c>
      <c r="B71" s="30"/>
      <c r="C71" s="33">
        <f>[1]Table2!C71</f>
        <v>245</v>
      </c>
      <c r="D71" s="31"/>
      <c r="E71" s="31"/>
      <c r="F71" s="32"/>
      <c r="G71" s="31"/>
      <c r="H71" s="34"/>
      <c r="I71" s="33">
        <f>[1]Table2!I71</f>
        <v>270</v>
      </c>
      <c r="J71" s="31"/>
      <c r="K71" s="31"/>
      <c r="L71" s="32"/>
      <c r="M71" s="31"/>
      <c r="N71" s="30"/>
      <c r="O71" s="27">
        <f>AVERAGE(C69:C73)</f>
        <v>235.6</v>
      </c>
      <c r="P71" s="36">
        <f>SQRT(O71)</f>
        <v>15.349267083479914</v>
      </c>
      <c r="Q71" s="27">
        <f>A71</f>
        <v>2008</v>
      </c>
      <c r="R71" s="27">
        <f>O71-2*P71</f>
        <v>204.90146583304016</v>
      </c>
      <c r="S71" s="27">
        <f>O71+2*P71</f>
        <v>266.29853416695983</v>
      </c>
      <c r="T71" s="27">
        <f>C71</f>
        <v>245</v>
      </c>
      <c r="U71" s="37" t="str">
        <f>IF(T71&lt;R71,"LOW","-")</f>
        <v>-</v>
      </c>
      <c r="V71" s="37" t="str">
        <f>IF(T71&gt;S71,"HIGH","-")</f>
        <v>-</v>
      </c>
      <c r="W71" s="30"/>
      <c r="X71" s="27">
        <f>AVERAGE(I69:I73)</f>
        <v>257.8</v>
      </c>
      <c r="Y71" s="36">
        <f>SQRT(X71)</f>
        <v>16.056151469141042</v>
      </c>
      <c r="Z71" s="27">
        <f>A71</f>
        <v>2008</v>
      </c>
      <c r="AA71" s="27">
        <f>X71-2*Y71</f>
        <v>225.68769706171793</v>
      </c>
      <c r="AB71" s="27">
        <f>X71+2*Y71</f>
        <v>289.9123029382821</v>
      </c>
      <c r="AC71" s="27">
        <f>I71</f>
        <v>270</v>
      </c>
      <c r="AD71" s="37" t="str">
        <f>IF(AC71&lt;AA71,"LOW","-")</f>
        <v>-</v>
      </c>
      <c r="AE71" s="37" t="str">
        <f>IF(AC71&gt;AB71,"HIGH","-")</f>
        <v>-</v>
      </c>
    </row>
    <row r="72" spans="1:31" s="25" customFormat="1" ht="15.75">
      <c r="A72" s="35">
        <v>2009</v>
      </c>
      <c r="B72" s="30"/>
      <c r="C72" s="33">
        <f>[1]Table2!C72</f>
        <v>196</v>
      </c>
      <c r="D72" s="31"/>
      <c r="E72" s="31"/>
      <c r="F72" s="32"/>
      <c r="G72" s="31"/>
      <c r="H72" s="34"/>
      <c r="I72" s="33">
        <f>[1]Table2!I72</f>
        <v>216</v>
      </c>
      <c r="J72" s="31"/>
      <c r="K72" s="31"/>
      <c r="L72" s="32"/>
      <c r="M72" s="31"/>
      <c r="N72" s="30"/>
      <c r="O72" s="27">
        <f>AVERAGE(C70:C74)</f>
        <v>212</v>
      </c>
      <c r="P72" s="36">
        <f>SQRT(O72)</f>
        <v>14.560219778561036</v>
      </c>
      <c r="Q72" s="27">
        <f>A72</f>
        <v>2009</v>
      </c>
      <c r="R72" s="27">
        <f>O72-2*P72</f>
        <v>182.87956044287793</v>
      </c>
      <c r="S72" s="27">
        <f>O72+2*P72</f>
        <v>241.12043955712207</v>
      </c>
      <c r="T72" s="27">
        <f>C72</f>
        <v>196</v>
      </c>
      <c r="U72" s="37" t="str">
        <f>IF(T72&lt;R72,"LOW","-")</f>
        <v>-</v>
      </c>
      <c r="V72" s="37" t="str">
        <f>IF(T72&gt;S72,"HIGH","-")</f>
        <v>-</v>
      </c>
      <c r="W72" s="30"/>
      <c r="X72" s="27">
        <f>AVERAGE(I70:I74)</f>
        <v>232</v>
      </c>
      <c r="Y72" s="36">
        <f>SQRT(X72)</f>
        <v>15.231546211727817</v>
      </c>
      <c r="Z72" s="27">
        <f>A72</f>
        <v>2009</v>
      </c>
      <c r="AA72" s="27">
        <f>X72-2*Y72</f>
        <v>201.53690757654437</v>
      </c>
      <c r="AB72" s="27">
        <f>X72+2*Y72</f>
        <v>262.46309242345563</v>
      </c>
      <c r="AC72" s="27">
        <f>I72</f>
        <v>216</v>
      </c>
      <c r="AD72" s="26"/>
      <c r="AE72" s="26"/>
    </row>
    <row r="73" spans="1:31" s="25" customFormat="1" ht="15.75">
      <c r="A73" s="35">
        <v>2010</v>
      </c>
      <c r="B73" s="30"/>
      <c r="C73" s="33">
        <f>[1]Table2!C73</f>
        <v>189</v>
      </c>
      <c r="D73" s="31"/>
      <c r="E73" s="31"/>
      <c r="F73" s="32"/>
      <c r="G73" s="31"/>
      <c r="H73" s="34"/>
      <c r="I73" s="33">
        <f>[1]Table2!I73</f>
        <v>208</v>
      </c>
      <c r="J73" s="31"/>
      <c r="K73" s="31"/>
      <c r="L73" s="32"/>
      <c r="M73" s="31"/>
      <c r="N73" s="30"/>
      <c r="O73" s="27">
        <f>AVERAGE(C71:C75)</f>
        <v>193.8</v>
      </c>
      <c r="P73" s="36">
        <f>SQRT(O73)</f>
        <v>13.921206844235885</v>
      </c>
      <c r="Q73" s="27">
        <f>A73</f>
        <v>2010</v>
      </c>
      <c r="R73" s="27">
        <f>O73-2*P73</f>
        <v>165.95758631152825</v>
      </c>
      <c r="S73" s="27">
        <f>O73+2*P73</f>
        <v>221.64241368847178</v>
      </c>
      <c r="T73" s="27">
        <f>C73</f>
        <v>189</v>
      </c>
      <c r="U73" s="28"/>
      <c r="V73" s="28"/>
      <c r="W73" s="30"/>
      <c r="X73" s="27">
        <f>AVERAGE(I71:I75)</f>
        <v>211.4</v>
      </c>
      <c r="Y73" s="36">
        <f>SQRT(X73)</f>
        <v>14.539601094940673</v>
      </c>
      <c r="Z73" s="27">
        <f>A73</f>
        <v>2010</v>
      </c>
      <c r="AA73" s="27">
        <f>X73-2*Y73</f>
        <v>182.32079781011865</v>
      </c>
      <c r="AB73" s="27">
        <f>X73+2*Y73</f>
        <v>240.47920218988136</v>
      </c>
      <c r="AC73" s="27">
        <f>I73</f>
        <v>208</v>
      </c>
      <c r="AD73" s="26"/>
      <c r="AE73" s="26"/>
    </row>
    <row r="74" spans="1:31" s="25" customFormat="1" ht="15.75">
      <c r="A74" s="35">
        <v>2011</v>
      </c>
      <c r="B74" s="30"/>
      <c r="C74" s="33">
        <f>[1]Table2!C74</f>
        <v>175</v>
      </c>
      <c r="D74" s="31"/>
      <c r="E74" s="31"/>
      <c r="F74" s="32"/>
      <c r="G74" s="31"/>
      <c r="H74" s="34"/>
      <c r="I74" s="33">
        <f>[1]Table2!I74</f>
        <v>185</v>
      </c>
      <c r="J74" s="31"/>
      <c r="K74" s="31"/>
      <c r="L74" s="32"/>
      <c r="M74" s="31"/>
      <c r="N74" s="30"/>
      <c r="O74" s="27">
        <f>AVERAGE(C72:C76)</f>
        <v>176.6</v>
      </c>
      <c r="P74" s="36">
        <f>SQRT(O74)</f>
        <v>13.289093272304171</v>
      </c>
      <c r="Q74" s="27">
        <f>A74</f>
        <v>2011</v>
      </c>
      <c r="R74" s="27">
        <f>O74-2*P74</f>
        <v>150.02181345539165</v>
      </c>
      <c r="S74" s="27">
        <f>O74+2*P74</f>
        <v>203.17818654460834</v>
      </c>
      <c r="T74" s="27">
        <f>C74</f>
        <v>175</v>
      </c>
      <c r="U74" s="28"/>
      <c r="V74" s="28"/>
      <c r="W74" s="30"/>
      <c r="X74" s="27">
        <f>AVERAGE(I72:I76)</f>
        <v>191.8</v>
      </c>
      <c r="Y74" s="36">
        <f>SQRT(X74)</f>
        <v>13.849187701811251</v>
      </c>
      <c r="Z74" s="27">
        <f>A74</f>
        <v>2011</v>
      </c>
      <c r="AA74" s="27">
        <f>X74-2*Y74</f>
        <v>164.10162459637752</v>
      </c>
      <c r="AB74" s="27">
        <f>X74+2*Y74</f>
        <v>219.4983754036225</v>
      </c>
      <c r="AC74" s="27">
        <f>I74</f>
        <v>185</v>
      </c>
      <c r="AD74" s="26"/>
      <c r="AE74" s="26"/>
    </row>
    <row r="75" spans="1:31" s="25" customFormat="1" ht="15.75">
      <c r="A75" s="35">
        <v>2012</v>
      </c>
      <c r="B75" s="30"/>
      <c r="C75" s="33">
        <f>[1]Table2!C75</f>
        <v>164</v>
      </c>
      <c r="D75" s="31"/>
      <c r="E75" s="31"/>
      <c r="F75" s="32"/>
      <c r="G75" s="31"/>
      <c r="H75" s="34"/>
      <c r="I75" s="33">
        <f>[1]Table2!I75</f>
        <v>178</v>
      </c>
      <c r="J75" s="31"/>
      <c r="K75" s="31"/>
      <c r="L75" s="32"/>
      <c r="M75" s="31"/>
      <c r="N75" s="30"/>
      <c r="O75" s="28"/>
      <c r="P75" s="29"/>
      <c r="Q75" s="27">
        <f>A75</f>
        <v>2012</v>
      </c>
      <c r="R75" s="28"/>
      <c r="S75" s="28"/>
      <c r="T75" s="27">
        <f>C75</f>
        <v>164</v>
      </c>
      <c r="U75" s="28"/>
      <c r="V75" s="28"/>
      <c r="W75" s="30"/>
      <c r="X75" s="28"/>
      <c r="Y75" s="29"/>
      <c r="Z75" s="27">
        <f>A75</f>
        <v>2012</v>
      </c>
      <c r="AA75" s="28"/>
      <c r="AB75" s="28"/>
      <c r="AC75" s="27">
        <f>I75</f>
        <v>178</v>
      </c>
      <c r="AD75" s="26"/>
      <c r="AE75" s="26"/>
    </row>
    <row r="76" spans="1:31" s="25" customFormat="1" ht="15.75">
      <c r="A76" s="35">
        <v>2013</v>
      </c>
      <c r="B76" s="30"/>
      <c r="C76" s="33">
        <f>[1]Table2!C76</f>
        <v>159</v>
      </c>
      <c r="D76" s="31"/>
      <c r="E76" s="31"/>
      <c r="F76" s="32"/>
      <c r="G76" s="31"/>
      <c r="H76" s="34"/>
      <c r="I76" s="33">
        <f>[1]Table2!I76</f>
        <v>172</v>
      </c>
      <c r="J76" s="31"/>
      <c r="K76" s="31"/>
      <c r="L76" s="32"/>
      <c r="M76" s="31"/>
      <c r="N76" s="30"/>
      <c r="O76" s="28"/>
      <c r="P76" s="29"/>
      <c r="Q76" s="27">
        <f>A76</f>
        <v>2013</v>
      </c>
      <c r="R76" s="28"/>
      <c r="S76" s="28"/>
      <c r="T76" s="27">
        <f>C76</f>
        <v>159</v>
      </c>
      <c r="U76" s="28"/>
      <c r="V76" s="28"/>
      <c r="W76" s="30"/>
      <c r="X76" s="28"/>
      <c r="Y76" s="29"/>
      <c r="Z76" s="27">
        <f>A76</f>
        <v>2013</v>
      </c>
      <c r="AA76" s="28"/>
      <c r="AB76" s="28"/>
      <c r="AC76" s="27">
        <f>I76</f>
        <v>172</v>
      </c>
      <c r="AD76" s="26"/>
      <c r="AE76" s="26"/>
    </row>
    <row r="77" spans="1:31" ht="6.75" customHeight="1">
      <c r="A77" s="24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</row>
    <row r="78" spans="1:31" ht="177.75" customHeight="1">
      <c r="A78" s="24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</row>
    <row r="79" spans="1:31" ht="15">
      <c r="A79" s="24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</row>
    <row r="80" spans="1:31" ht="15">
      <c r="A80" s="24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</row>
    <row r="81" spans="1:13" ht="15">
      <c r="A81" s="24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</row>
    <row r="82" spans="1:13">
      <c r="A82" s="22"/>
    </row>
    <row r="83" spans="1:13">
      <c r="A83" s="22"/>
    </row>
    <row r="84" spans="1:13">
      <c r="A84" s="22"/>
    </row>
    <row r="85" spans="1:13">
      <c r="A85" s="22"/>
    </row>
  </sheetData>
  <pageMargins left="0.74803149606299213" right="0.74803149606299213" top="0.39370078740157483" bottom="0.39370078740157483" header="0.11811023622047245" footer="0.31496062992125984"/>
  <pageSetup paperSize="9" scale="52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B81"/>
  <sheetViews>
    <sheetView zoomScaleNormal="100" workbookViewId="0">
      <selection activeCell="B41" sqref="B41"/>
    </sheetView>
  </sheetViews>
  <sheetFormatPr defaultRowHeight="12.75"/>
  <cols>
    <col min="1" max="13" width="9.140625" style="16"/>
    <col min="14" max="14" width="11" style="16" customWidth="1"/>
    <col min="15" max="15" width="3.5703125" style="16" customWidth="1"/>
    <col min="16" max="16" width="57" style="16" customWidth="1"/>
    <col min="17" max="16384" width="9.140625" style="16"/>
  </cols>
  <sheetData>
    <row r="2" spans="2:2" ht="26.25">
      <c r="B2" s="70" t="s">
        <v>47</v>
      </c>
    </row>
    <row r="37" spans="2:2" ht="26.25">
      <c r="B37" s="70" t="s">
        <v>46</v>
      </c>
    </row>
    <row r="81" ht="157.5" customHeight="1"/>
  </sheetData>
  <pageMargins left="0.75" right="0.75" top="1" bottom="1" header="0.5" footer="0.5"/>
  <pageSetup paperSize="9" scale="6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1"/>
  <sheetViews>
    <sheetView zoomScale="75" workbookViewId="0">
      <pane xSplit="12" ySplit="5" topLeftCell="M6" activePane="bottomRight" state="frozen"/>
      <selection activeCell="B41" sqref="B41"/>
      <selection pane="topRight" activeCell="B41" sqref="B41"/>
      <selection pane="bottomLeft" activeCell="B41" sqref="B41"/>
      <selection pane="bottomRight" activeCell="B41" sqref="B41"/>
    </sheetView>
  </sheetViews>
  <sheetFormatPr defaultRowHeight="12.75"/>
  <cols>
    <col min="1" max="1" width="8" style="19" customWidth="1"/>
    <col min="2" max="2" width="1.85546875" style="19" customWidth="1"/>
    <col min="3" max="3" width="10.140625" style="19" customWidth="1"/>
    <col min="4" max="4" width="2.28515625" style="19" customWidth="1"/>
    <col min="5" max="6" width="9.140625" style="19"/>
    <col min="7" max="7" width="1.7109375" style="19" customWidth="1"/>
    <col min="8" max="31" width="9.140625" style="19"/>
    <col min="32" max="34" width="9.5703125" style="19" bestFit="1" customWidth="1"/>
    <col min="35" max="37" width="9.140625" style="19"/>
    <col min="38" max="38" width="9.7109375" style="19" bestFit="1" customWidth="1"/>
    <col min="39" max="39" width="9.140625" style="19"/>
    <col min="40" max="40" width="11.42578125" style="19" customWidth="1"/>
    <col min="41" max="16384" width="9.140625" style="19"/>
  </cols>
  <sheetData>
    <row r="1" spans="1:46" ht="18">
      <c r="A1" s="69" t="s">
        <v>60</v>
      </c>
      <c r="B1" s="69"/>
    </row>
    <row r="2" spans="1:46" ht="16.5" thickBot="1">
      <c r="B2" s="50"/>
    </row>
    <row r="3" spans="1:46" ht="15">
      <c r="A3" s="23"/>
      <c r="B3" s="23"/>
      <c r="C3" s="63"/>
      <c r="I3" s="19" t="s">
        <v>36</v>
      </c>
    </row>
    <row r="4" spans="1:46" ht="18">
      <c r="A4" s="23"/>
      <c r="B4" s="23"/>
      <c r="C4" s="62" t="s">
        <v>39</v>
      </c>
      <c r="E4" s="19" t="s">
        <v>38</v>
      </c>
      <c r="F4" s="19" t="s">
        <v>37</v>
      </c>
      <c r="I4" s="19" t="s">
        <v>22</v>
      </c>
      <c r="M4" s="86" t="s">
        <v>59</v>
      </c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</row>
    <row r="5" spans="1:46" ht="16.5" thickBot="1">
      <c r="A5" s="61" t="s">
        <v>34</v>
      </c>
      <c r="B5" s="60"/>
      <c r="C5" s="59" t="s">
        <v>29</v>
      </c>
      <c r="E5" s="19" t="s">
        <v>27</v>
      </c>
      <c r="F5" s="19" t="s">
        <v>23</v>
      </c>
      <c r="I5" s="19" t="s">
        <v>49</v>
      </c>
      <c r="J5" s="19" t="s">
        <v>48</v>
      </c>
      <c r="K5" s="19" t="s">
        <v>58</v>
      </c>
      <c r="M5" s="19">
        <v>1</v>
      </c>
      <c r="N5" s="19">
        <v>2</v>
      </c>
      <c r="O5" s="19">
        <v>3</v>
      </c>
      <c r="P5" s="19">
        <v>4</v>
      </c>
      <c r="Q5" s="19">
        <v>5</v>
      </c>
      <c r="R5" s="19">
        <v>6</v>
      </c>
      <c r="S5" s="19">
        <v>7</v>
      </c>
      <c r="T5" s="19">
        <v>8</v>
      </c>
      <c r="U5" s="19">
        <v>9</v>
      </c>
      <c r="V5" s="19">
        <v>10</v>
      </c>
      <c r="W5" s="19">
        <v>11</v>
      </c>
      <c r="X5" s="19">
        <v>12</v>
      </c>
      <c r="Y5" s="19">
        <v>13</v>
      </c>
      <c r="Z5" s="19">
        <v>14</v>
      </c>
      <c r="AA5" s="19">
        <v>15</v>
      </c>
      <c r="AB5" s="19">
        <v>16</v>
      </c>
      <c r="AC5" s="19" t="s">
        <v>57</v>
      </c>
      <c r="AI5" s="19" t="s">
        <v>56</v>
      </c>
      <c r="AK5" s="19" t="s">
        <v>55</v>
      </c>
      <c r="AL5" s="19" t="s">
        <v>54</v>
      </c>
      <c r="AM5" s="19" t="s">
        <v>53</v>
      </c>
      <c r="AN5" s="19" t="s">
        <v>52</v>
      </c>
      <c r="AO5" s="19" t="s">
        <v>51</v>
      </c>
      <c r="AP5" s="19" t="s">
        <v>50</v>
      </c>
      <c r="AQ5" s="19" t="s">
        <v>49</v>
      </c>
      <c r="AR5" s="19" t="s">
        <v>48</v>
      </c>
    </row>
    <row r="6" spans="1:46" s="25" customFormat="1" ht="15.75">
      <c r="A6" s="51">
        <v>1950</v>
      </c>
      <c r="B6" s="50"/>
      <c r="C6" s="48">
        <v>5082</v>
      </c>
      <c r="D6" s="47"/>
      <c r="E6" s="47"/>
      <c r="F6" s="47"/>
      <c r="G6" s="47"/>
      <c r="H6" s="27">
        <f>A6</f>
        <v>1950</v>
      </c>
      <c r="I6" s="19"/>
      <c r="J6" s="19"/>
      <c r="K6" s="52">
        <f>C6</f>
        <v>5082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</row>
    <row r="7" spans="1:46" ht="15">
      <c r="A7" s="24">
        <v>1951</v>
      </c>
      <c r="B7" s="23"/>
      <c r="C7" s="44">
        <v>5089</v>
      </c>
      <c r="D7" s="52"/>
      <c r="E7" s="52"/>
      <c r="F7" s="52"/>
      <c r="G7" s="52"/>
      <c r="H7" s="27">
        <f>A7</f>
        <v>1951</v>
      </c>
      <c r="K7" s="52">
        <f>C7</f>
        <v>5089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</row>
    <row r="8" spans="1:46" ht="15">
      <c r="A8" s="24">
        <v>1952</v>
      </c>
      <c r="B8" s="23"/>
      <c r="C8" s="44">
        <v>4909</v>
      </c>
      <c r="D8" s="52"/>
      <c r="E8" s="52">
        <f>AVERAGE(C6:C10)</f>
        <v>5249.8</v>
      </c>
      <c r="F8" s="52">
        <f>SQRT(E8)</f>
        <v>72.455503586684159</v>
      </c>
      <c r="G8" s="52"/>
      <c r="H8" s="27">
        <f>A8</f>
        <v>1952</v>
      </c>
      <c r="I8" s="52">
        <f>E8-2*F8</f>
        <v>5104.8889928266317</v>
      </c>
      <c r="J8" s="52">
        <f>E8+2*F8</f>
        <v>5394.7110071733687</v>
      </c>
      <c r="K8" s="52">
        <f>C8</f>
        <v>4909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</row>
    <row r="9" spans="1:46" ht="15">
      <c r="A9" s="24">
        <v>1953</v>
      </c>
      <c r="B9" s="23"/>
      <c r="C9" s="44">
        <v>5749</v>
      </c>
      <c r="D9" s="52"/>
      <c r="E9" s="52">
        <f>AVERAGE(C7:C11)</f>
        <v>5374.6</v>
      </c>
      <c r="F9" s="52">
        <f>SQRT(E9)</f>
        <v>73.311663464963061</v>
      </c>
      <c r="G9" s="52"/>
      <c r="H9" s="27">
        <f>A9</f>
        <v>1953</v>
      </c>
      <c r="I9" s="52">
        <f>E9-2*F9</f>
        <v>5227.976673070074</v>
      </c>
      <c r="J9" s="52">
        <f>E9+2*F9</f>
        <v>5521.2233269299268</v>
      </c>
      <c r="K9" s="52">
        <f>C9</f>
        <v>5749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</row>
    <row r="10" spans="1:46" ht="15">
      <c r="A10" s="24">
        <v>1954</v>
      </c>
      <c r="B10" s="23"/>
      <c r="C10" s="44">
        <v>5420</v>
      </c>
      <c r="D10" s="52"/>
      <c r="E10" s="52">
        <f>AVERAGE(C8:C12)</f>
        <v>5474.6</v>
      </c>
      <c r="F10" s="52">
        <f>SQRT(E10)</f>
        <v>73.990539935859374</v>
      </c>
      <c r="G10" s="52"/>
      <c r="H10" s="27">
        <f>A10</f>
        <v>1954</v>
      </c>
      <c r="I10" s="52">
        <f>E10-2*F10</f>
        <v>5326.6189201282814</v>
      </c>
      <c r="J10" s="52">
        <f>E10+2*F10</f>
        <v>5622.5810798717193</v>
      </c>
      <c r="K10" s="52">
        <f>C10</f>
        <v>5420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</row>
    <row r="11" spans="1:46" s="25" customFormat="1" ht="15.75">
      <c r="A11" s="51">
        <v>1955</v>
      </c>
      <c r="B11" s="50"/>
      <c r="C11" s="48">
        <v>5706</v>
      </c>
      <c r="D11" s="47"/>
      <c r="E11" s="52">
        <f>AVERAGE(C9:C13)</f>
        <v>5604</v>
      </c>
      <c r="F11" s="52">
        <f>SQRT(E11)</f>
        <v>74.85986908885161</v>
      </c>
      <c r="G11" s="47"/>
      <c r="H11" s="27">
        <f>A11</f>
        <v>1955</v>
      </c>
      <c r="I11" s="52">
        <f>E11-2*F11</f>
        <v>5454.2802618222968</v>
      </c>
      <c r="J11" s="52">
        <f>E11+2*F11</f>
        <v>5753.7197381777032</v>
      </c>
      <c r="K11" s="52">
        <f>C11</f>
        <v>5706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</row>
    <row r="12" spans="1:46" ht="15">
      <c r="A12" s="24">
        <v>1956</v>
      </c>
      <c r="B12" s="23"/>
      <c r="C12" s="44">
        <v>5589</v>
      </c>
      <c r="D12" s="52"/>
      <c r="E12" s="52">
        <f>AVERAGE(C10:C14)</f>
        <v>5635.6</v>
      </c>
      <c r="F12" s="52">
        <f>SQRT(E12)</f>
        <v>75.070633406146243</v>
      </c>
      <c r="G12" s="52"/>
      <c r="H12" s="27">
        <f>A12</f>
        <v>1956</v>
      </c>
      <c r="I12" s="52">
        <f>E12-2*F12</f>
        <v>5485.4587331877083</v>
      </c>
      <c r="J12" s="52">
        <f>E12+2*F12</f>
        <v>5785.7412668122925</v>
      </c>
      <c r="K12" s="52">
        <f>C12</f>
        <v>5589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</row>
    <row r="13" spans="1:46" ht="15">
      <c r="A13" s="24">
        <v>1957</v>
      </c>
      <c r="B13" s="23"/>
      <c r="C13" s="44">
        <v>5556</v>
      </c>
      <c r="D13" s="52"/>
      <c r="E13" s="52">
        <f>AVERAGE(C11:C15)</f>
        <v>5939.6</v>
      </c>
      <c r="F13" s="52">
        <f>SQRT(E13)</f>
        <v>77.068800431821955</v>
      </c>
      <c r="G13" s="52"/>
      <c r="H13" s="27">
        <f>A13</f>
        <v>1957</v>
      </c>
      <c r="I13" s="52">
        <f>E13-2*F13</f>
        <v>5785.4623991363569</v>
      </c>
      <c r="J13" s="52">
        <f>E13+2*F13</f>
        <v>6093.7376008636438</v>
      </c>
      <c r="K13" s="52">
        <f>C13</f>
        <v>5556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</row>
    <row r="14" spans="1:46" ht="15">
      <c r="A14" s="24">
        <v>1958</v>
      </c>
      <c r="B14" s="23"/>
      <c r="C14" s="44">
        <v>5907</v>
      </c>
      <c r="D14" s="52"/>
      <c r="E14" s="52">
        <f>AVERAGE(C12:C16)</f>
        <v>6254.4</v>
      </c>
      <c r="F14" s="52">
        <f>SQRT(E14)</f>
        <v>79.084764651606562</v>
      </c>
      <c r="G14" s="52"/>
      <c r="H14" s="27">
        <f>A14</f>
        <v>1958</v>
      </c>
      <c r="I14" s="52">
        <f>E14-2*F14</f>
        <v>6096.2304706967861</v>
      </c>
      <c r="J14" s="52">
        <f>E14+2*F14</f>
        <v>6412.5695293032131</v>
      </c>
      <c r="K14" s="52">
        <f>C14</f>
        <v>5907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</row>
    <row r="15" spans="1:46" ht="15">
      <c r="A15" s="24">
        <v>1959</v>
      </c>
      <c r="B15" s="23"/>
      <c r="C15" s="44">
        <v>6940</v>
      </c>
      <c r="D15" s="52"/>
      <c r="E15" s="52">
        <f>AVERAGE(C13:C17)</f>
        <v>6716.4</v>
      </c>
      <c r="F15" s="52">
        <f>SQRT(E15)</f>
        <v>81.953645434477167</v>
      </c>
      <c r="G15" s="52"/>
      <c r="H15" s="27">
        <f>A15</f>
        <v>1959</v>
      </c>
      <c r="I15" s="52">
        <f>E15-2*F15</f>
        <v>6552.4927091310456</v>
      </c>
      <c r="J15" s="52">
        <f>E15+2*F15</f>
        <v>6880.3072908689537</v>
      </c>
      <c r="K15" s="52">
        <f>C15</f>
        <v>6940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</row>
    <row r="16" spans="1:46" s="25" customFormat="1" ht="15.75">
      <c r="A16" s="51">
        <v>1960</v>
      </c>
      <c r="B16" s="50"/>
      <c r="C16" s="48">
        <v>7280</v>
      </c>
      <c r="D16" s="47"/>
      <c r="E16" s="52">
        <f>AVERAGE(C14:C18)</f>
        <v>7148.4</v>
      </c>
      <c r="F16" s="52">
        <f>SQRT(E16)</f>
        <v>84.548211098757136</v>
      </c>
      <c r="G16" s="47"/>
      <c r="H16" s="27">
        <f>A16</f>
        <v>1960</v>
      </c>
      <c r="I16" s="52">
        <f>E16-2*F16</f>
        <v>6979.3035778024851</v>
      </c>
      <c r="J16" s="52">
        <f>E16+2*F16</f>
        <v>7317.4964221975142</v>
      </c>
      <c r="K16" s="52">
        <f>C16</f>
        <v>7280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</row>
    <row r="17" spans="1:46" ht="15">
      <c r="A17" s="24">
        <v>1961</v>
      </c>
      <c r="B17" s="23"/>
      <c r="C17" s="44">
        <v>7899</v>
      </c>
      <c r="D17" s="52"/>
      <c r="E17" s="52">
        <f>AVERAGE(C15:C19)</f>
        <v>7554.8</v>
      </c>
      <c r="F17" s="52">
        <f>SQRT(E17)</f>
        <v>86.918352492439709</v>
      </c>
      <c r="G17" s="52"/>
      <c r="H17" s="27">
        <f>A17</f>
        <v>1961</v>
      </c>
      <c r="I17" s="52">
        <f>E17-2*F17</f>
        <v>7380.9632950151208</v>
      </c>
      <c r="J17" s="52">
        <f>E17+2*F17</f>
        <v>7728.6367049848795</v>
      </c>
      <c r="K17" s="52">
        <f>C17</f>
        <v>7899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</row>
    <row r="18" spans="1:46" ht="15">
      <c r="A18" s="24">
        <v>1962</v>
      </c>
      <c r="B18" s="23"/>
      <c r="C18" s="44">
        <v>7716</v>
      </c>
      <c r="D18" s="52"/>
      <c r="E18" s="52">
        <f>AVERAGE(C16:C20)</f>
        <v>7944.8</v>
      </c>
      <c r="F18" s="52">
        <f>SQRT(E18)</f>
        <v>89.133607578735422</v>
      </c>
      <c r="G18" s="52"/>
      <c r="H18" s="27">
        <f>A18</f>
        <v>1962</v>
      </c>
      <c r="I18" s="52">
        <f>E18-2*F18</f>
        <v>7766.5327848425295</v>
      </c>
      <c r="J18" s="52">
        <f>E18+2*F18</f>
        <v>8123.0672151574709</v>
      </c>
      <c r="K18" s="52">
        <f>C18</f>
        <v>7716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</row>
    <row r="19" spans="1:46" ht="15">
      <c r="A19" s="24">
        <v>1963</v>
      </c>
      <c r="B19" s="23"/>
      <c r="C19" s="44">
        <v>7939</v>
      </c>
      <c r="D19" s="52"/>
      <c r="E19" s="52">
        <f>AVERAGE(C17:C21)</f>
        <v>8386.2000000000007</v>
      </c>
      <c r="F19" s="52">
        <f>SQRT(E19)</f>
        <v>91.576197780864433</v>
      </c>
      <c r="G19" s="52"/>
      <c r="H19" s="27">
        <f>A19</f>
        <v>1963</v>
      </c>
      <c r="I19" s="52">
        <f>E19-2*F19</f>
        <v>8203.0476044382722</v>
      </c>
      <c r="J19" s="52">
        <f>E19+2*F19</f>
        <v>8569.3523955617293</v>
      </c>
      <c r="K19" s="52">
        <f>C19</f>
        <v>7939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</row>
    <row r="20" spans="1:46" ht="15">
      <c r="A20" s="24">
        <v>1964</v>
      </c>
      <c r="B20" s="23"/>
      <c r="C20" s="44">
        <v>8890</v>
      </c>
      <c r="D20" s="52"/>
      <c r="E20" s="52">
        <f>AVERAGE(C18:C22)</f>
        <v>8815</v>
      </c>
      <c r="F20" s="52">
        <f>SQRT(E20)</f>
        <v>93.888231424390995</v>
      </c>
      <c r="G20" s="52"/>
      <c r="H20" s="27">
        <f>A20</f>
        <v>1964</v>
      </c>
      <c r="I20" s="52">
        <f>E20-2*F20</f>
        <v>8627.2235371512179</v>
      </c>
      <c r="J20" s="52">
        <f>E20+2*F20</f>
        <v>9002.7764628487821</v>
      </c>
      <c r="K20" s="52">
        <f>C20</f>
        <v>8890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</row>
    <row r="21" spans="1:46" s="25" customFormat="1" ht="15.75">
      <c r="A21" s="51">
        <v>1965</v>
      </c>
      <c r="B21" s="50"/>
      <c r="C21" s="48">
        <v>9487</v>
      </c>
      <c r="D21" s="47"/>
      <c r="E21" s="52">
        <f>AVERAGE(C19:C23)</f>
        <v>9279</v>
      </c>
      <c r="F21" s="52">
        <f>SQRT(E21)</f>
        <v>96.327566148013929</v>
      </c>
      <c r="G21" s="47"/>
      <c r="H21" s="27">
        <f>A21</f>
        <v>1965</v>
      </c>
      <c r="I21" s="52">
        <f>E21-2*F21</f>
        <v>9086.3448677039723</v>
      </c>
      <c r="J21" s="52">
        <f>E21+2*F21</f>
        <v>9471.6551322960277</v>
      </c>
      <c r="K21" s="52">
        <f>C21</f>
        <v>9487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</row>
    <row r="22" spans="1:46" ht="15">
      <c r="A22" s="24">
        <v>1966</v>
      </c>
      <c r="B22" s="23"/>
      <c r="C22" s="44">
        <v>10043</v>
      </c>
      <c r="D22" s="52"/>
      <c r="E22" s="52">
        <f>AVERAGE(C20:C24)</f>
        <v>9743.6</v>
      </c>
      <c r="F22" s="52">
        <f>SQRT(E22)</f>
        <v>98.709675310984593</v>
      </c>
      <c r="G22" s="52"/>
      <c r="H22" s="27">
        <f>A22</f>
        <v>1966</v>
      </c>
      <c r="I22" s="52">
        <f>E22-2*F22</f>
        <v>9546.1806493780314</v>
      </c>
      <c r="J22" s="52">
        <f>E22+2*F22</f>
        <v>9941.0193506219694</v>
      </c>
      <c r="K22" s="52">
        <f>C22</f>
        <v>10043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44">
        <v>23225</v>
      </c>
      <c r="AJ22" s="44"/>
      <c r="AK22" s="52"/>
      <c r="AL22" s="52"/>
      <c r="AM22" s="52"/>
      <c r="AN22" s="52"/>
      <c r="AO22" s="52"/>
      <c r="AP22" s="52"/>
      <c r="AQ22" s="52"/>
      <c r="AR22" s="52"/>
      <c r="AS22" s="52"/>
      <c r="AT22" s="52"/>
    </row>
    <row r="23" spans="1:46" ht="15">
      <c r="A23" s="24">
        <v>1967</v>
      </c>
      <c r="B23" s="23"/>
      <c r="C23" s="44">
        <v>10036</v>
      </c>
      <c r="D23" s="52"/>
      <c r="E23" s="52">
        <f>AVERAGE(C21:C25)</f>
        <v>10110.200000000001</v>
      </c>
      <c r="F23" s="52">
        <f>SQRT(E23)</f>
        <v>100.54949030203983</v>
      </c>
      <c r="G23" s="52"/>
      <c r="H23" s="27">
        <f>A23</f>
        <v>1967</v>
      </c>
      <c r="I23" s="52">
        <f>E23-2*F23</f>
        <v>9909.101019395921</v>
      </c>
      <c r="J23" s="52">
        <f>E23+2*F23</f>
        <v>10311.29898060408</v>
      </c>
      <c r="K23" s="52">
        <f>C23</f>
        <v>10036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44">
        <v>22838</v>
      </c>
      <c r="AJ23" s="44"/>
      <c r="AK23" s="52"/>
      <c r="AL23" s="52"/>
      <c r="AM23" s="52"/>
      <c r="AN23" s="52"/>
      <c r="AO23" s="52"/>
      <c r="AP23" s="52"/>
      <c r="AQ23" s="52"/>
      <c r="AR23" s="52"/>
      <c r="AS23" s="52"/>
      <c r="AT23" s="52"/>
    </row>
    <row r="24" spans="1:46" ht="15">
      <c r="A24" s="24">
        <v>1968</v>
      </c>
      <c r="B24" s="23"/>
      <c r="C24" s="44">
        <v>10262</v>
      </c>
      <c r="D24" s="52"/>
      <c r="E24" s="52">
        <f>AVERAGE(C22:C26)</f>
        <v>10381.200000000001</v>
      </c>
      <c r="F24" s="52">
        <f>SQRT(E24)</f>
        <v>101.88817399482632</v>
      </c>
      <c r="G24" s="52"/>
      <c r="H24" s="27">
        <f>A24</f>
        <v>1968</v>
      </c>
      <c r="I24" s="52">
        <f>E24-2*F24</f>
        <v>10177.423652010348</v>
      </c>
      <c r="J24" s="52">
        <f>E24+2*F24</f>
        <v>10584.976347989654</v>
      </c>
      <c r="K24" s="52">
        <f>C24</f>
        <v>10262</v>
      </c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44">
        <v>22120</v>
      </c>
      <c r="AJ24" s="52">
        <f>AVERAGE(AI22:AI26)</f>
        <v>22435.8</v>
      </c>
      <c r="AK24" s="52"/>
      <c r="AL24" s="52"/>
      <c r="AM24" s="52"/>
      <c r="AN24" s="52"/>
      <c r="AO24" s="52"/>
      <c r="AP24" s="52"/>
      <c r="AQ24" s="52"/>
      <c r="AR24" s="52"/>
      <c r="AS24" s="52"/>
      <c r="AT24" s="52"/>
    </row>
    <row r="25" spans="1:46" ht="15">
      <c r="A25" s="24">
        <v>1969</v>
      </c>
      <c r="B25" s="23"/>
      <c r="C25" s="44">
        <v>10723</v>
      </c>
      <c r="D25" s="52"/>
      <c r="E25" s="52">
        <f>AVERAGE(C23:C27)</f>
        <v>10535.2</v>
      </c>
      <c r="F25" s="52">
        <f>SQRT(E25)</f>
        <v>102.64112236331012</v>
      </c>
      <c r="G25" s="52"/>
      <c r="H25" s="27">
        <f>A25</f>
        <v>1969</v>
      </c>
      <c r="I25" s="52">
        <f>E25-2*F25</f>
        <v>10329.91775527338</v>
      </c>
      <c r="J25" s="52">
        <f>E25+2*F25</f>
        <v>10740.482244726622</v>
      </c>
      <c r="K25" s="52">
        <f>C25</f>
        <v>10723</v>
      </c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44">
        <v>21863</v>
      </c>
      <c r="AJ25" s="52">
        <f>AVERAGE(AI23:AI27)</f>
        <v>22257.200000000001</v>
      </c>
      <c r="AK25" s="52"/>
      <c r="AL25" s="52"/>
      <c r="AM25" s="52"/>
      <c r="AN25" s="52"/>
      <c r="AO25" s="52"/>
      <c r="AP25" s="52"/>
      <c r="AQ25" s="52"/>
      <c r="AR25" s="52"/>
      <c r="AS25" s="52"/>
      <c r="AT25" s="52"/>
    </row>
    <row r="26" spans="1:46" s="25" customFormat="1" ht="15.75">
      <c r="A26" s="51">
        <v>1970</v>
      </c>
      <c r="B26" s="50"/>
      <c r="C26" s="48">
        <v>10842</v>
      </c>
      <c r="D26" s="47"/>
      <c r="E26" s="52">
        <f>AVERAGE(C24:C28)</f>
        <v>10699</v>
      </c>
      <c r="F26" s="52">
        <f>SQRT(E26)</f>
        <v>103.435970532499</v>
      </c>
      <c r="G26" s="47"/>
      <c r="H26" s="27">
        <f>A26</f>
        <v>1970</v>
      </c>
      <c r="I26" s="52">
        <f>E26-2*F26</f>
        <v>10492.128058935003</v>
      </c>
      <c r="J26" s="52">
        <f>E26+2*F26</f>
        <v>10905.871941064997</v>
      </c>
      <c r="K26" s="52">
        <f>C26</f>
        <v>10842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>
        <v>8618</v>
      </c>
      <c r="AD26" s="52"/>
      <c r="AE26" s="52"/>
      <c r="AF26" s="52"/>
      <c r="AG26" s="52"/>
      <c r="AH26" s="52"/>
      <c r="AI26" s="48">
        <v>22133</v>
      </c>
      <c r="AJ26" s="52">
        <f>AVERAGE(AI24:AI28)</f>
        <v>22230.2</v>
      </c>
      <c r="AK26" s="52"/>
      <c r="AL26" s="52"/>
      <c r="AM26" s="52"/>
      <c r="AN26" s="52"/>
      <c r="AO26" s="52"/>
      <c r="AP26" s="52"/>
      <c r="AQ26" s="52"/>
      <c r="AR26" s="52"/>
      <c r="AS26" s="52"/>
      <c r="AT26" s="52"/>
    </row>
    <row r="27" spans="1:46" ht="15">
      <c r="A27" s="24">
        <v>1971</v>
      </c>
      <c r="B27" s="23"/>
      <c r="C27" s="44">
        <v>10813</v>
      </c>
      <c r="D27" s="52"/>
      <c r="E27" s="52">
        <f>AVERAGE(C25:C29)</f>
        <v>10836.4</v>
      </c>
      <c r="F27" s="52">
        <f>SQRT(E27)</f>
        <v>104.09803072104678</v>
      </c>
      <c r="G27" s="52"/>
      <c r="H27" s="27">
        <f>A27</f>
        <v>1971</v>
      </c>
      <c r="I27" s="52">
        <f>E27-2*F27</f>
        <v>10628.203938557906</v>
      </c>
      <c r="J27" s="52">
        <f>E27+2*F27</f>
        <v>11044.596061442093</v>
      </c>
      <c r="K27" s="52">
        <f>C27</f>
        <v>10813</v>
      </c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>
        <v>8652</v>
      </c>
      <c r="AD27" s="52"/>
      <c r="AE27" s="52"/>
      <c r="AF27" s="52"/>
      <c r="AG27" s="52"/>
      <c r="AH27" s="52"/>
      <c r="AI27" s="44">
        <v>22332</v>
      </c>
      <c r="AJ27" s="52">
        <f>AVERAGE(AI25:AI29)</f>
        <v>22322.2</v>
      </c>
      <c r="AK27" s="52"/>
      <c r="AL27" s="52"/>
      <c r="AM27" s="52"/>
      <c r="AN27" s="52"/>
      <c r="AO27" s="52"/>
      <c r="AP27" s="52"/>
      <c r="AQ27" s="52"/>
      <c r="AR27" s="52"/>
      <c r="AS27" s="52"/>
      <c r="AT27" s="52"/>
    </row>
    <row r="28" spans="1:46" ht="15">
      <c r="A28" s="24">
        <v>1972</v>
      </c>
      <c r="B28" s="23"/>
      <c r="C28" s="44">
        <v>10855</v>
      </c>
      <c r="D28" s="52"/>
      <c r="E28" s="52">
        <f>AVERAGE(C26:C30)</f>
        <v>10761.2</v>
      </c>
      <c r="F28" s="52">
        <f>SQRT(E28)</f>
        <v>103.73620390201292</v>
      </c>
      <c r="G28" s="52"/>
      <c r="H28" s="27">
        <f>A28</f>
        <v>1972</v>
      </c>
      <c r="I28" s="52">
        <f>E28-2*F28</f>
        <v>10553.727592195975</v>
      </c>
      <c r="J28" s="52">
        <f>E28+2*F28</f>
        <v>10968.672407804026</v>
      </c>
      <c r="K28" s="52">
        <f>C28</f>
        <v>10855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>
        <v>8735</v>
      </c>
      <c r="AD28" s="52">
        <f>AVERAGE(AC26:AC30)</f>
        <v>8631</v>
      </c>
      <c r="AE28" s="52"/>
      <c r="AF28" s="27">
        <f>SQRT(AD28)</f>
        <v>92.903175403212131</v>
      </c>
      <c r="AG28" s="28">
        <f>AD28-2*AF28</f>
        <v>8445.1936491935758</v>
      </c>
      <c r="AH28" s="28">
        <f>AD28+2*AF28</f>
        <v>8816.8063508064242</v>
      </c>
      <c r="AI28" s="44">
        <v>22703</v>
      </c>
      <c r="AJ28" s="52">
        <f>AVERAGE(AI26:AI30)</f>
        <v>22065.8</v>
      </c>
      <c r="AK28" s="52"/>
      <c r="AL28" s="52"/>
      <c r="AM28" s="52"/>
      <c r="AN28" s="52"/>
      <c r="AO28" s="52"/>
      <c r="AP28" s="52"/>
      <c r="AQ28" s="52"/>
      <c r="AR28" s="52"/>
      <c r="AS28" s="52"/>
      <c r="AT28" s="52"/>
    </row>
    <row r="29" spans="1:46" ht="15">
      <c r="A29" s="24">
        <v>1973</v>
      </c>
      <c r="B29" s="23"/>
      <c r="C29" s="44">
        <v>10949</v>
      </c>
      <c r="D29" s="52"/>
      <c r="E29" s="52">
        <f>AVERAGE(C27:C31)</f>
        <v>10502.4</v>
      </c>
      <c r="F29" s="52">
        <f>SQRT(E29)</f>
        <v>102.48121779135921</v>
      </c>
      <c r="G29" s="52"/>
      <c r="H29" s="27">
        <f>A29</f>
        <v>1973</v>
      </c>
      <c r="I29" s="52">
        <f>E29-2*F29</f>
        <v>10297.437564417281</v>
      </c>
      <c r="J29" s="52">
        <f>E29+2*F29</f>
        <v>10707.362435582718</v>
      </c>
      <c r="K29" s="52">
        <f>C29</f>
        <v>10949</v>
      </c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>
        <v>8839</v>
      </c>
      <c r="AD29" s="52">
        <f>AVERAGE(AC27:AC31)</f>
        <v>8429.6</v>
      </c>
      <c r="AE29" s="52"/>
      <c r="AF29" s="27">
        <f>SQRT(AD29)</f>
        <v>91.812853130702791</v>
      </c>
      <c r="AG29" s="85">
        <f>AD29-2*AF29</f>
        <v>8245.9742937385945</v>
      </c>
      <c r="AH29" s="85">
        <f>AD29+2*AF29</f>
        <v>8613.2257062614062</v>
      </c>
      <c r="AI29" s="44">
        <v>22580</v>
      </c>
      <c r="AJ29" s="52">
        <f>AVERAGE(AI27:AI31)</f>
        <v>21769.599999999999</v>
      </c>
      <c r="AK29" s="52"/>
      <c r="AL29" s="52"/>
      <c r="AM29" s="52"/>
      <c r="AN29" s="52"/>
      <c r="AO29" s="52"/>
      <c r="AP29" s="52"/>
      <c r="AQ29" s="52"/>
      <c r="AR29" s="52"/>
      <c r="AS29" s="52"/>
      <c r="AT29" s="52"/>
    </row>
    <row r="30" spans="1:46" ht="15">
      <c r="A30" s="24">
        <v>1974</v>
      </c>
      <c r="B30" s="23"/>
      <c r="C30" s="44">
        <v>10347</v>
      </c>
      <c r="D30" s="52"/>
      <c r="E30" s="52">
        <f>AVERAGE(C28:C32)</f>
        <v>10240.4</v>
      </c>
      <c r="F30" s="52">
        <f>SQRT(E30)</f>
        <v>101.19486152962511</v>
      </c>
      <c r="G30" s="52"/>
      <c r="H30" s="27">
        <f>A30</f>
        <v>1974</v>
      </c>
      <c r="I30" s="52">
        <f>E30-2*F30</f>
        <v>10038.010276940749</v>
      </c>
      <c r="J30" s="52">
        <f>E30+2*F30</f>
        <v>10442.78972305925</v>
      </c>
      <c r="K30" s="52">
        <f>C30</f>
        <v>10347</v>
      </c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>
        <v>8311</v>
      </c>
      <c r="AD30" s="52">
        <f>AVERAGE(AC28:AC32)</f>
        <v>8221.2000000000007</v>
      </c>
      <c r="AE30" s="52"/>
      <c r="AF30" s="27">
        <f>SQRT(AD30)</f>
        <v>90.670833237596312</v>
      </c>
      <c r="AG30" s="28">
        <f>AD30-2*AF30</f>
        <v>8039.8583335248077</v>
      </c>
      <c r="AH30" s="28">
        <f>AD30+2*AF30</f>
        <v>8402.5416664751938</v>
      </c>
      <c r="AI30" s="44">
        <v>20581</v>
      </c>
      <c r="AJ30" s="52">
        <f>AVERAGE(AI28:AI32)</f>
        <v>21653.4</v>
      </c>
      <c r="AK30" s="52"/>
      <c r="AL30" s="52"/>
      <c r="AM30" s="52"/>
      <c r="AN30" s="52"/>
      <c r="AO30" s="52"/>
      <c r="AP30" s="52"/>
      <c r="AQ30" s="52"/>
      <c r="AR30" s="52"/>
      <c r="AS30" s="52"/>
      <c r="AT30" s="52"/>
    </row>
    <row r="31" spans="1:46" s="25" customFormat="1" ht="15.75">
      <c r="A31" s="51">
        <v>1975</v>
      </c>
      <c r="B31" s="50"/>
      <c r="C31" s="48">
        <v>9548</v>
      </c>
      <c r="D31" s="47"/>
      <c r="E31" s="52">
        <f>AVERAGE(C29:C33)</f>
        <v>10001.6</v>
      </c>
      <c r="F31" s="52">
        <f>SQRT(E31)</f>
        <v>100.00799968002561</v>
      </c>
      <c r="G31" s="47"/>
      <c r="H31" s="27">
        <f>A31</f>
        <v>1975</v>
      </c>
      <c r="I31" s="52">
        <f>E31-2*F31</f>
        <v>9801.5840006399485</v>
      </c>
      <c r="J31" s="52">
        <f>E31+2*F31</f>
        <v>10201.615999360052</v>
      </c>
      <c r="K31" s="52">
        <f>C31</f>
        <v>9548</v>
      </c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>
        <v>7611</v>
      </c>
      <c r="AD31" s="52">
        <f>AVERAGE(AC29:AC33)</f>
        <v>8032.2</v>
      </c>
      <c r="AE31" s="52"/>
      <c r="AF31" s="27">
        <f>SQRT(AD31)</f>
        <v>89.622541807293103</v>
      </c>
      <c r="AG31" s="84">
        <f>AD31-2*AF31</f>
        <v>7852.9549163854135</v>
      </c>
      <c r="AH31" s="84">
        <f>AD31+2*AF31</f>
        <v>8211.4450836145861</v>
      </c>
      <c r="AI31" s="48">
        <v>20652</v>
      </c>
      <c r="AJ31" s="52">
        <f>AVERAGE(AI29:AI33)</f>
        <v>21448.400000000001</v>
      </c>
      <c r="AK31" s="52"/>
      <c r="AL31" s="52"/>
      <c r="AM31" s="52"/>
      <c r="AN31" s="52"/>
      <c r="AO31" s="52"/>
      <c r="AP31" s="52"/>
      <c r="AQ31" s="52"/>
      <c r="AR31" s="52"/>
      <c r="AS31" s="52"/>
      <c r="AT31" s="52"/>
    </row>
    <row r="32" spans="1:46" ht="15">
      <c r="A32" s="24">
        <v>1976</v>
      </c>
      <c r="B32" s="23"/>
      <c r="C32" s="44">
        <v>9503</v>
      </c>
      <c r="D32" s="52"/>
      <c r="E32" s="52">
        <f>AVERAGE(C30:C34)</f>
        <v>9845.6</v>
      </c>
      <c r="F32" s="52">
        <f>SQRT(E32)</f>
        <v>99.224996850592035</v>
      </c>
      <c r="G32" s="52"/>
      <c r="H32" s="27">
        <f>A32</f>
        <v>1976</v>
      </c>
      <c r="I32" s="52">
        <f>E32-2*F32</f>
        <v>9647.1500062988162</v>
      </c>
      <c r="J32" s="52">
        <f>E32+2*F32</f>
        <v>10044.049993701185</v>
      </c>
      <c r="K32" s="52">
        <f>C32</f>
        <v>9503</v>
      </c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>
        <v>7610</v>
      </c>
      <c r="AD32" s="52">
        <f>AVERAGE(AC30:AC34)</f>
        <v>7900.6</v>
      </c>
      <c r="AE32" s="52"/>
      <c r="AF32" s="27">
        <f>SQRT(AD32)</f>
        <v>88.885319372773822</v>
      </c>
      <c r="AG32" s="84">
        <f>AD32-2*AF32</f>
        <v>7722.829361254453</v>
      </c>
      <c r="AH32" s="84">
        <f>AD32+2*AF32</f>
        <v>8078.3706387455477</v>
      </c>
      <c r="AI32" s="44">
        <v>21751</v>
      </c>
      <c r="AJ32" s="52">
        <f>AVERAGE(AI30:AI34)</f>
        <v>21353.8</v>
      </c>
      <c r="AK32" s="52"/>
      <c r="AL32" s="52"/>
      <c r="AM32" s="52"/>
      <c r="AN32" s="52"/>
      <c r="AO32" s="52"/>
      <c r="AP32" s="52"/>
      <c r="AQ32" s="52"/>
      <c r="AR32" s="52"/>
      <c r="AS32" s="52"/>
      <c r="AT32" s="52"/>
    </row>
    <row r="33" spans="1:46" ht="15">
      <c r="A33" s="24">
        <v>1977</v>
      </c>
      <c r="B33" s="23"/>
      <c r="C33" s="44">
        <v>9661</v>
      </c>
      <c r="D33" s="52"/>
      <c r="E33" s="52">
        <f>AVERAGE(C31:C35)</f>
        <v>9786.4</v>
      </c>
      <c r="F33" s="52">
        <f>SQRT(E33)</f>
        <v>98.926235145182801</v>
      </c>
      <c r="G33" s="52"/>
      <c r="H33" s="27">
        <f>A33</f>
        <v>1977</v>
      </c>
      <c r="I33" s="52">
        <f>E33-2*F33</f>
        <v>9588.5475297096345</v>
      </c>
      <c r="J33" s="52">
        <f>E33+2*F33</f>
        <v>9984.2524702903647</v>
      </c>
      <c r="K33" s="52">
        <f>C33</f>
        <v>9661</v>
      </c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>
        <v>7790</v>
      </c>
      <c r="AD33" s="52">
        <f>AVERAGE(AC31:AC35)</f>
        <v>7891.2</v>
      </c>
      <c r="AE33" s="52"/>
      <c r="AF33" s="27">
        <f>SQRT(AD33)</f>
        <v>88.832426511944391</v>
      </c>
      <c r="AG33" s="28">
        <f>AD33-2*AF33</f>
        <v>7713.5351469761108</v>
      </c>
      <c r="AH33" s="28">
        <f>AD33+2*AF33</f>
        <v>8068.8648530238888</v>
      </c>
      <c r="AI33" s="44">
        <v>21678</v>
      </c>
      <c r="AJ33" s="52">
        <f>AVERAGE(AI31:AI35)</f>
        <v>21850.400000000001</v>
      </c>
      <c r="AK33" s="52"/>
      <c r="AL33" s="52"/>
      <c r="AM33" s="52"/>
      <c r="AN33" s="52"/>
      <c r="AO33" s="52"/>
      <c r="AP33" s="52"/>
      <c r="AQ33" s="52"/>
      <c r="AR33" s="52"/>
      <c r="AS33" s="52"/>
      <c r="AT33" s="52"/>
    </row>
    <row r="34" spans="1:46" ht="15">
      <c r="A34" s="24">
        <v>1978</v>
      </c>
      <c r="B34" s="23"/>
      <c r="C34" s="44">
        <v>10169</v>
      </c>
      <c r="D34" s="52"/>
      <c r="E34" s="52">
        <f>AVERAGE(C32:C36)</f>
        <v>9784.6</v>
      </c>
      <c r="F34" s="52">
        <f>SQRT(E34)</f>
        <v>98.917137039038892</v>
      </c>
      <c r="G34" s="52"/>
      <c r="H34" s="27">
        <f>A34</f>
        <v>1978</v>
      </c>
      <c r="I34" s="72">
        <f>E34-2*F34</f>
        <v>9586.7657259219231</v>
      </c>
      <c r="J34" s="72">
        <f>E34+2*F34</f>
        <v>9982.4342740780776</v>
      </c>
      <c r="K34" s="52">
        <f>C34</f>
        <v>10169</v>
      </c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>
        <v>8181</v>
      </c>
      <c r="AD34" s="52">
        <f>AVERAGE(AC32:AC36)</f>
        <v>7941.4</v>
      </c>
      <c r="AE34" s="52"/>
      <c r="AF34" s="27">
        <f>SQRT(AD34)</f>
        <v>89.114533045962816</v>
      </c>
      <c r="AG34" s="85">
        <f>AD34-2*AF34</f>
        <v>7763.1709339080744</v>
      </c>
      <c r="AH34" s="85">
        <f>AD34+2*AF34</f>
        <v>8119.6290660919249</v>
      </c>
      <c r="AI34" s="44">
        <v>22107</v>
      </c>
      <c r="AJ34" s="52">
        <f>AVERAGE(AI32:AI36)</f>
        <v>22077.599999999999</v>
      </c>
      <c r="AK34" s="52"/>
      <c r="AL34" s="52"/>
      <c r="AM34" s="52"/>
      <c r="AN34" s="52"/>
      <c r="AO34" s="52"/>
      <c r="AP34" s="52"/>
      <c r="AQ34" s="52"/>
      <c r="AR34" s="52"/>
      <c r="AS34" s="52"/>
      <c r="AT34" s="52"/>
    </row>
    <row r="35" spans="1:46" ht="15">
      <c r="A35" s="24">
        <v>1979</v>
      </c>
      <c r="B35" s="23"/>
      <c r="C35" s="44">
        <v>10051</v>
      </c>
      <c r="D35" s="52"/>
      <c r="E35" s="52">
        <f>AVERAGE(C33:C37)</f>
        <v>9787.4</v>
      </c>
      <c r="F35" s="52">
        <f>SQRT(E35)</f>
        <v>98.931289287060238</v>
      </c>
      <c r="G35" s="52"/>
      <c r="H35" s="27">
        <f>A35</f>
        <v>1979</v>
      </c>
      <c r="I35" s="82">
        <f>E35-2*F35</f>
        <v>9589.5374214258791</v>
      </c>
      <c r="J35" s="82">
        <f>E35+2*F35</f>
        <v>9985.2625785741202</v>
      </c>
      <c r="K35" s="52">
        <f>C35</f>
        <v>10051</v>
      </c>
      <c r="L35" s="52"/>
      <c r="M35" s="19">
        <v>7077</v>
      </c>
      <c r="N35" s="19">
        <v>843</v>
      </c>
      <c r="O35" s="19">
        <v>195</v>
      </c>
      <c r="P35" s="19">
        <v>84</v>
      </c>
      <c r="Q35" s="19">
        <v>41</v>
      </c>
      <c r="R35" s="19">
        <v>14</v>
      </c>
      <c r="S35" s="19">
        <v>7</v>
      </c>
      <c r="T35" s="19">
        <v>1</v>
      </c>
      <c r="U35" s="19">
        <v>1</v>
      </c>
      <c r="V35" s="19">
        <v>0</v>
      </c>
      <c r="W35" s="19">
        <v>0</v>
      </c>
      <c r="X35" s="19">
        <v>1</v>
      </c>
      <c r="Y35" s="19">
        <v>0</v>
      </c>
      <c r="Z35" s="19">
        <v>0</v>
      </c>
      <c r="AA35" s="19">
        <v>0</v>
      </c>
      <c r="AB35" s="19">
        <v>0</v>
      </c>
      <c r="AC35" s="19">
        <v>8264</v>
      </c>
      <c r="AD35" s="52">
        <f>AVERAGE(AC33:AC37)</f>
        <v>7994.4</v>
      </c>
      <c r="AE35" s="73">
        <f>K35/AC35</f>
        <v>1.2162391093901259</v>
      </c>
      <c r="AF35" s="27">
        <f>SQRT(AD35)</f>
        <v>89.411408668021778</v>
      </c>
      <c r="AG35" s="85">
        <f>AD35-2*AF35</f>
        <v>7815.5771826639557</v>
      </c>
      <c r="AH35" s="85">
        <f>AD35+2*AF35</f>
        <v>8173.2228173360436</v>
      </c>
      <c r="AI35" s="44">
        <v>23064</v>
      </c>
      <c r="AJ35" s="52">
        <f>AVERAGE(AI33:AI37)</f>
        <v>22024.400000000001</v>
      </c>
      <c r="AK35" s="52">
        <f>1*M35+4*N35+9*O35+16*P35+25*Q35+36*R35+49*S35+64*T35+81*U35+100*V35+121*W35+144*X35+169*Y35+196*Z35+225*AA35+256*AB35</f>
        <v>15709</v>
      </c>
      <c r="AL35" s="52">
        <f>(E35^2)/AJ35</f>
        <v>4349.4124135050206</v>
      </c>
      <c r="AM35" s="52">
        <f>(AJ35^2)*(AK35-AL35)/(AJ35*(AJ35-1))</f>
        <v>11360.103382765605</v>
      </c>
      <c r="AN35" s="52">
        <f>SQRT(AJ35)</f>
        <v>148.40619933142955</v>
      </c>
      <c r="AO35" s="52">
        <f>SQRT(AM35)</f>
        <v>106.58378574044742</v>
      </c>
      <c r="AP35" s="52">
        <f>SQRT(AN35^2+AO35^2)</f>
        <v>182.71426704766546</v>
      </c>
      <c r="AQ35" s="72">
        <f>E35-2*AP35</f>
        <v>9421.9714659046695</v>
      </c>
      <c r="AR35" s="72">
        <f>E35+2*AP35</f>
        <v>10152.82853409533</v>
      </c>
      <c r="AS35" s="72"/>
      <c r="AT35" s="72"/>
    </row>
    <row r="36" spans="1:46" s="25" customFormat="1" ht="15.75">
      <c r="A36" s="51">
        <v>1980</v>
      </c>
      <c r="B36" s="50"/>
      <c r="C36" s="48">
        <v>9539</v>
      </c>
      <c r="D36" s="47"/>
      <c r="E36" s="52">
        <f>AVERAGE(C34:C38)</f>
        <v>9847.4</v>
      </c>
      <c r="F36" s="52">
        <f>SQRT(E36)</f>
        <v>99.234066731138256</v>
      </c>
      <c r="G36" s="47"/>
      <c r="H36" s="27">
        <f>A36</f>
        <v>1980</v>
      </c>
      <c r="I36" s="78">
        <f>E36-2*F36</f>
        <v>9648.9318665377232</v>
      </c>
      <c r="J36" s="78">
        <f>E36+2*F36</f>
        <v>10045.868133462276</v>
      </c>
      <c r="K36" s="52">
        <f>C36</f>
        <v>9539</v>
      </c>
      <c r="L36" s="52"/>
      <c r="M36" s="19">
        <v>6719</v>
      </c>
      <c r="N36" s="19">
        <v>821</v>
      </c>
      <c r="O36" s="19">
        <v>190</v>
      </c>
      <c r="P36" s="19">
        <v>82</v>
      </c>
      <c r="Q36" s="19">
        <v>32</v>
      </c>
      <c r="R36" s="19">
        <v>9</v>
      </c>
      <c r="S36" s="19">
        <v>7</v>
      </c>
      <c r="T36" s="19">
        <v>1</v>
      </c>
      <c r="U36" s="19">
        <v>1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7862</v>
      </c>
      <c r="AD36" s="52">
        <f>AVERAGE(AC34:AC38)</f>
        <v>8048.6</v>
      </c>
      <c r="AE36" s="73">
        <f>K36/AC36</f>
        <v>1.213304502671076</v>
      </c>
      <c r="AF36" s="27">
        <f>SQRT(AD36)</f>
        <v>89.713989990413424</v>
      </c>
      <c r="AG36" s="84">
        <f>AD36-2*AF36</f>
        <v>7869.1720200191739</v>
      </c>
      <c r="AH36" s="84">
        <f>AD36+2*AF36</f>
        <v>8228.0279799808268</v>
      </c>
      <c r="AI36" s="48">
        <v>21788</v>
      </c>
      <c r="AJ36" s="52">
        <f>AVERAGE(AI34:AI38)</f>
        <v>21858.799999999999</v>
      </c>
      <c r="AK36" s="52">
        <f>1*M36+4*N36+9*O36+16*P36+25*Q36+36*R36+49*S36+64*T36+81*U36+100*V36+121*W36+144*X36+169*Y36+196*Z36+225*AA36+256*AB36</f>
        <v>14637</v>
      </c>
      <c r="AL36" s="52">
        <f>(E36^2)/AJ36</f>
        <v>4436.2584753051397</v>
      </c>
      <c r="AM36" s="52">
        <f>(AJ36^2)*(AK36-AL36)/(AJ36*(AJ36-1))</f>
        <v>10201.208211256393</v>
      </c>
      <c r="AN36" s="52">
        <f>SQRT(AJ36)</f>
        <v>147.84721843849482</v>
      </c>
      <c r="AO36" s="52">
        <f>SQRT(AM36)</f>
        <v>101.00103074353446</v>
      </c>
      <c r="AP36" s="52">
        <f>SQRT(AN36^2+AO36^2)</f>
        <v>179.0530876898145</v>
      </c>
      <c r="AQ36" s="72">
        <f>E36-2*AP36</f>
        <v>9489.2938246203703</v>
      </c>
      <c r="AR36" s="72">
        <f>E36+2*AP36</f>
        <v>10205.506175379629</v>
      </c>
      <c r="AS36" s="72"/>
      <c r="AT36" s="72"/>
    </row>
    <row r="37" spans="1:46" ht="15">
      <c r="A37" s="24">
        <v>1981</v>
      </c>
      <c r="B37" s="23"/>
      <c r="C37" s="44">
        <v>9517</v>
      </c>
      <c r="D37" s="52"/>
      <c r="E37" s="52">
        <f>AVERAGE(C35:C39)</f>
        <v>9465</v>
      </c>
      <c r="F37" s="52">
        <f>SQRT(E37)</f>
        <v>97.28823155962904</v>
      </c>
      <c r="G37" s="52"/>
      <c r="H37" s="27">
        <f>A37</f>
        <v>1981</v>
      </c>
      <c r="I37" s="52">
        <f>E37-2*F37</f>
        <v>9270.4235368807422</v>
      </c>
      <c r="J37" s="52">
        <f>E37+2*F37</f>
        <v>9659.5764631192578</v>
      </c>
      <c r="K37" s="52">
        <f>C37</f>
        <v>9517</v>
      </c>
      <c r="L37" s="52"/>
      <c r="M37" s="19">
        <v>6714</v>
      </c>
      <c r="N37" s="19">
        <v>850</v>
      </c>
      <c r="O37" s="19">
        <v>204</v>
      </c>
      <c r="P37" s="19">
        <v>79</v>
      </c>
      <c r="Q37" s="19">
        <v>11</v>
      </c>
      <c r="R37" s="19">
        <v>9</v>
      </c>
      <c r="S37" s="19">
        <v>4</v>
      </c>
      <c r="T37" s="19">
        <v>2</v>
      </c>
      <c r="U37" s="19">
        <v>0</v>
      </c>
      <c r="V37" s="19">
        <v>0</v>
      </c>
      <c r="W37" s="19">
        <v>2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7875</v>
      </c>
      <c r="AD37" s="52">
        <f>AVERAGE(AC35:AC39)</f>
        <v>7811.8</v>
      </c>
      <c r="AE37" s="73">
        <f>K37/AC37</f>
        <v>1.2085079365079365</v>
      </c>
      <c r="AF37" s="27">
        <f>SQRT(AD37)</f>
        <v>88.384387761640355</v>
      </c>
      <c r="AG37" s="27">
        <f>AD37-2*AF37</f>
        <v>7635.0312244767192</v>
      </c>
      <c r="AH37" s="27">
        <f>AD37+2*AF37</f>
        <v>7988.5687755232811</v>
      </c>
      <c r="AI37" s="44">
        <v>21485</v>
      </c>
      <c r="AJ37" s="52">
        <f>AVERAGE(AI35:AI39)</f>
        <v>21324.2</v>
      </c>
      <c r="AK37" s="52">
        <f>1*M37+4*N37+9*O37+16*P37+25*Q37+36*R37+49*S37+64*T37+81*U37+100*V37+121*W37+144*X37+169*Y37+196*Z37+225*AA37+256*AB37</f>
        <v>14379</v>
      </c>
      <c r="AL37" s="52">
        <f>(E37^2)/AJ37</f>
        <v>4201.1529154669342</v>
      </c>
      <c r="AM37" s="52">
        <f>(AJ37^2)*(AK37-AL37)/(AJ37*(AJ37-1))</f>
        <v>10178.324397838973</v>
      </c>
      <c r="AN37" s="52">
        <f>SQRT(AJ37)</f>
        <v>146.02807949158273</v>
      </c>
      <c r="AO37" s="52">
        <f>SQRT(AM37)</f>
        <v>100.88768209171511</v>
      </c>
      <c r="AP37" s="52">
        <f>SQRT(AN37^2+AO37^2)</f>
        <v>177.48950503575972</v>
      </c>
      <c r="AQ37" s="72">
        <f>E37-2*AP37</f>
        <v>9110.02098992848</v>
      </c>
      <c r="AR37" s="72">
        <f>E37+2*AP37</f>
        <v>9819.97901007152</v>
      </c>
      <c r="AS37" s="72"/>
      <c r="AT37" s="72"/>
    </row>
    <row r="38" spans="1:46" ht="15">
      <c r="A38" s="24">
        <v>1982</v>
      </c>
      <c r="B38" s="23"/>
      <c r="C38" s="44">
        <v>9961</v>
      </c>
      <c r="D38" s="52"/>
      <c r="E38" s="52">
        <f>AVERAGE(C36:C40)</f>
        <v>9120</v>
      </c>
      <c r="F38" s="52">
        <f>SQRT(E38)</f>
        <v>95.498691090506583</v>
      </c>
      <c r="G38" s="52"/>
      <c r="H38" s="27">
        <f>A38</f>
        <v>1982</v>
      </c>
      <c r="I38" s="76">
        <f>E38-2*F38</f>
        <v>8929.0026178189873</v>
      </c>
      <c r="J38" s="76">
        <f>E38+2*F38</f>
        <v>9310.9973821810127</v>
      </c>
      <c r="K38" s="52">
        <f>C38</f>
        <v>9961</v>
      </c>
      <c r="L38" s="52"/>
      <c r="M38" s="19">
        <v>6787</v>
      </c>
      <c r="N38" s="19">
        <v>895</v>
      </c>
      <c r="O38" s="19">
        <v>237</v>
      </c>
      <c r="P38" s="19">
        <v>93</v>
      </c>
      <c r="Q38" s="19">
        <v>23</v>
      </c>
      <c r="R38" s="19">
        <v>17</v>
      </c>
      <c r="S38" s="19">
        <v>5</v>
      </c>
      <c r="T38" s="19">
        <v>1</v>
      </c>
      <c r="U38" s="19">
        <v>0</v>
      </c>
      <c r="V38" s="19">
        <v>1</v>
      </c>
      <c r="W38" s="19">
        <v>0</v>
      </c>
      <c r="X38" s="19">
        <v>0</v>
      </c>
      <c r="Y38" s="19">
        <v>0</v>
      </c>
      <c r="Z38" s="19">
        <v>0</v>
      </c>
      <c r="AA38" s="19">
        <v>1</v>
      </c>
      <c r="AB38" s="19">
        <v>1</v>
      </c>
      <c r="AC38" s="19">
        <v>8061</v>
      </c>
      <c r="AD38" s="52">
        <f>AVERAGE(AC36:AC40)</f>
        <v>7575.8</v>
      </c>
      <c r="AE38" s="73">
        <f>K38/AC38</f>
        <v>1.2357027664061531</v>
      </c>
      <c r="AF38" s="27">
        <f>SQRT(AD38)</f>
        <v>87.039071686226066</v>
      </c>
      <c r="AG38" s="83">
        <f>AD38-2*AF38</f>
        <v>7401.7218566275478</v>
      </c>
      <c r="AH38" s="83">
        <f>AD38+2*AF38</f>
        <v>7749.8781433724525</v>
      </c>
      <c r="AI38" s="44">
        <v>20850</v>
      </c>
      <c r="AJ38" s="52">
        <f>AVERAGE(AI36:AI40)</f>
        <v>20706.2</v>
      </c>
      <c r="AK38" s="52">
        <f>1*M38+4*N38+9*O38+16*P38+25*Q38+36*R38+49*S38+64*T38+81*U38+100*V38+121*W38+144*X38+169*Y38+196*Z38+225*AA38+256*AB38</f>
        <v>16065</v>
      </c>
      <c r="AL38" s="52">
        <f>(E38^2)/AJ38</f>
        <v>4016.8838318957605</v>
      </c>
      <c r="AM38" s="52">
        <f>(AJ38^2)*(AK38-AL38)/(AJ38*(AJ38-1))</f>
        <v>12048.698056526864</v>
      </c>
      <c r="AN38" s="52">
        <f>SQRT(AJ38)</f>
        <v>143.89649057569125</v>
      </c>
      <c r="AO38" s="52">
        <f>SQRT(AM38)</f>
        <v>109.76656165028977</v>
      </c>
      <c r="AP38" s="52">
        <f>SQRT(AN38^2+AO38^2)</f>
        <v>180.98314301759396</v>
      </c>
      <c r="AQ38" s="76">
        <f>E38-2*AP38</f>
        <v>8758.0337139648127</v>
      </c>
      <c r="AR38" s="76">
        <f>E38+2*AP38</f>
        <v>9481.9662860351873</v>
      </c>
      <c r="AS38" s="72"/>
      <c r="AT38" s="72"/>
    </row>
    <row r="39" spans="1:46" ht="15">
      <c r="A39" s="24">
        <v>1983</v>
      </c>
      <c r="B39" s="23"/>
      <c r="C39" s="44">
        <v>8257</v>
      </c>
      <c r="D39" s="52"/>
      <c r="E39" s="52">
        <f>AVERAGE(C37:C41)</f>
        <v>8889.7999999999993</v>
      </c>
      <c r="F39" s="52">
        <f>SQRT(E39)</f>
        <v>94.285735930733438</v>
      </c>
      <c r="G39" s="52"/>
      <c r="H39" s="27">
        <f>A39</f>
        <v>1983</v>
      </c>
      <c r="I39" s="78">
        <f>E39-2*F39</f>
        <v>8701.2285281385321</v>
      </c>
      <c r="J39" s="78">
        <f>E39+2*F39</f>
        <v>9078.3714718614665</v>
      </c>
      <c r="K39" s="52">
        <f>C39</f>
        <v>8257</v>
      </c>
      <c r="L39" s="52"/>
      <c r="M39" s="19">
        <v>6148</v>
      </c>
      <c r="N39" s="19">
        <v>610</v>
      </c>
      <c r="O39" s="19">
        <v>136</v>
      </c>
      <c r="P39" s="19">
        <v>67</v>
      </c>
      <c r="Q39" s="19">
        <v>24</v>
      </c>
      <c r="R39" s="19">
        <v>3</v>
      </c>
      <c r="S39" s="19">
        <v>5</v>
      </c>
      <c r="T39" s="19">
        <v>2</v>
      </c>
      <c r="U39" s="19">
        <v>1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1</v>
      </c>
      <c r="AB39" s="19">
        <v>0</v>
      </c>
      <c r="AC39" s="19">
        <v>6997</v>
      </c>
      <c r="AD39" s="52">
        <f>AVERAGE(AC37:AC41)</f>
        <v>7414.8</v>
      </c>
      <c r="AE39" s="73">
        <f>K39/AC39</f>
        <v>1.1800771759325426</v>
      </c>
      <c r="AF39" s="27">
        <f>SQRT(AD39)</f>
        <v>86.109232954428293</v>
      </c>
      <c r="AG39" s="84">
        <f>AD39-2*AF39</f>
        <v>7242.581534091144</v>
      </c>
      <c r="AH39" s="84">
        <f>AD39+2*AF39</f>
        <v>7587.0184659088563</v>
      </c>
      <c r="AI39" s="44">
        <v>19434</v>
      </c>
      <c r="AJ39" s="52">
        <f>AVERAGE(AI37:AI41)</f>
        <v>20477.400000000001</v>
      </c>
      <c r="AK39" s="52">
        <f>1*M39+4*N39+9*O39+16*P39+25*Q39+36*R39+49*S39+64*T39+81*U39+100*V39+121*W39+144*X39+169*Y39+196*Z39+225*AA39+256*AB39</f>
        <v>12271</v>
      </c>
      <c r="AL39" s="52">
        <f>(E39^2)/AJ39</f>
        <v>3859.3055778565631</v>
      </c>
      <c r="AM39" s="52">
        <f>(AJ39^2)*(AK39-AL39)/(AJ39*(AJ39-1))</f>
        <v>8412.1052216209882</v>
      </c>
      <c r="AN39" s="52">
        <f>SQRT(AJ39)</f>
        <v>143.09926624549828</v>
      </c>
      <c r="AO39" s="52">
        <f>SQRT(AM39)</f>
        <v>91.717529522011162</v>
      </c>
      <c r="AP39" s="52">
        <f>SQRT(AN39^2+AO39^2)</f>
        <v>169.96913020198991</v>
      </c>
      <c r="AQ39" s="78">
        <f>E39-2*AP39</f>
        <v>8549.8617395960191</v>
      </c>
      <c r="AR39" s="78">
        <f>E39+2*AP39</f>
        <v>9229.7382604039794</v>
      </c>
      <c r="AS39" s="72"/>
      <c r="AT39" s="72"/>
    </row>
    <row r="40" spans="1:46" ht="15">
      <c r="A40" s="24">
        <v>1984</v>
      </c>
      <c r="B40" s="23"/>
      <c r="C40" s="44">
        <v>8326</v>
      </c>
      <c r="D40" s="52"/>
      <c r="E40" s="52">
        <f>AVERAGE(C38:C42)</f>
        <v>8591</v>
      </c>
      <c r="F40" s="52">
        <f>SQRT(E40)</f>
        <v>92.687647504939946</v>
      </c>
      <c r="G40" s="52"/>
      <c r="H40" s="27">
        <f>A40</f>
        <v>1984</v>
      </c>
      <c r="I40" s="78">
        <f>E40-2*F40</f>
        <v>8405.6247049901194</v>
      </c>
      <c r="J40" s="78">
        <f>E40+2*F40</f>
        <v>8776.3752950098806</v>
      </c>
      <c r="K40" s="52">
        <f>C40</f>
        <v>8326</v>
      </c>
      <c r="L40" s="52"/>
      <c r="M40" s="19">
        <v>6217</v>
      </c>
      <c r="N40" s="19">
        <v>622</v>
      </c>
      <c r="O40" s="19">
        <v>158</v>
      </c>
      <c r="P40" s="19">
        <v>63</v>
      </c>
      <c r="Q40" s="19">
        <v>10</v>
      </c>
      <c r="R40" s="19">
        <v>10</v>
      </c>
      <c r="S40" s="19">
        <v>3</v>
      </c>
      <c r="T40" s="19">
        <v>1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7084</v>
      </c>
      <c r="AD40" s="52">
        <f>AVERAGE(AC38:AC42)</f>
        <v>7183.6</v>
      </c>
      <c r="AE40" s="73">
        <f>K40/AC40</f>
        <v>1.1753246753246753</v>
      </c>
      <c r="AF40" s="27">
        <f>SQRT(AD40)</f>
        <v>84.756120722930689</v>
      </c>
      <c r="AG40" s="27">
        <f>AD40-2*AF40</f>
        <v>7014.0877585541393</v>
      </c>
      <c r="AH40" s="27">
        <f>AD40+2*AF40</f>
        <v>7353.1122414458614</v>
      </c>
      <c r="AI40" s="44">
        <v>19974</v>
      </c>
      <c r="AJ40" s="52">
        <f>AVERAGE(AI38:AI42)</f>
        <v>20144.2</v>
      </c>
      <c r="AK40" s="52">
        <f>1*M40+4*N40+9*O40+16*P40+25*Q40+36*R40+49*S40+64*T40+81*U40+100*V40+121*W40+144*X40+169*Y40+196*Z40+225*AA40+256*AB40</f>
        <v>11956</v>
      </c>
      <c r="AL40" s="52">
        <f>(E40^2)/AJ40</f>
        <v>3663.8477080251387</v>
      </c>
      <c r="AM40" s="52">
        <f>(AJ40^2)*(AK40-AL40)/(AJ40*(AJ40-1))</f>
        <v>8292.5639521029425</v>
      </c>
      <c r="AN40" s="52">
        <f>SQRT(AJ40)</f>
        <v>141.93026456679351</v>
      </c>
      <c r="AO40" s="52">
        <f>SQRT(AM40)</f>
        <v>91.06351603195948</v>
      </c>
      <c r="AP40" s="52">
        <f>SQRT(AN40^2+AO40^2)</f>
        <v>168.63203714627579</v>
      </c>
      <c r="AQ40" s="72">
        <f>E40-2*AP40</f>
        <v>8253.7359257074477</v>
      </c>
      <c r="AR40" s="72">
        <f>E40+2*AP40</f>
        <v>8928.2640742925523</v>
      </c>
      <c r="AS40" s="72"/>
      <c r="AT40" s="72"/>
    </row>
    <row r="41" spans="1:46" s="25" customFormat="1" ht="15.75">
      <c r="A41" s="51">
        <v>1985</v>
      </c>
      <c r="B41" s="50"/>
      <c r="C41" s="48">
        <v>8388</v>
      </c>
      <c r="D41" s="47"/>
      <c r="E41" s="52">
        <f>AVERAGE(C39:C43)</f>
        <v>8051.4</v>
      </c>
      <c r="F41" s="52">
        <f>SQRT(E41)</f>
        <v>89.729593780424523</v>
      </c>
      <c r="G41" s="47"/>
      <c r="H41" s="27">
        <f>A41</f>
        <v>1985</v>
      </c>
      <c r="I41" s="76">
        <f>E41-2*F41</f>
        <v>7871.9408124391502</v>
      </c>
      <c r="J41" s="76">
        <f>E41+2*F41</f>
        <v>8230.859187560849</v>
      </c>
      <c r="K41" s="52">
        <f>C41</f>
        <v>8388</v>
      </c>
      <c r="L41" s="52"/>
      <c r="M41" s="19">
        <v>6150</v>
      </c>
      <c r="N41" s="19">
        <v>644</v>
      </c>
      <c r="O41" s="19">
        <v>161</v>
      </c>
      <c r="P41" s="19">
        <v>68</v>
      </c>
      <c r="Q41" s="19">
        <v>17</v>
      </c>
      <c r="R41" s="19">
        <v>6</v>
      </c>
      <c r="S41" s="19">
        <v>7</v>
      </c>
      <c r="T41" s="19">
        <v>2</v>
      </c>
      <c r="U41" s="19">
        <v>1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7057</v>
      </c>
      <c r="AD41" s="52">
        <f>AVERAGE(AC39:AC43)</f>
        <v>6788.4</v>
      </c>
      <c r="AE41" s="73">
        <f>K41/AC41</f>
        <v>1.1886070568230127</v>
      </c>
      <c r="AF41" s="27">
        <f>SQRT(AD41)</f>
        <v>82.391747159530482</v>
      </c>
      <c r="AG41" s="83">
        <f>AD41-2*AF41</f>
        <v>6623.6165056809386</v>
      </c>
      <c r="AH41" s="83">
        <f>AD41+2*AF41</f>
        <v>6953.1834943190606</v>
      </c>
      <c r="AI41" s="48">
        <v>20644</v>
      </c>
      <c r="AJ41" s="52">
        <f>AVERAGE(AI39:AI43)</f>
        <v>19705.599999999999</v>
      </c>
      <c r="AK41" s="52">
        <f>1*M41+4*N41+9*O41+16*P41+25*Q41+36*R41+49*S41+64*T41+81*U41+100*V41+121*W41+144*X41+169*Y41+196*Z41+225*AA41+256*AB41</f>
        <v>12456</v>
      </c>
      <c r="AL41" s="52">
        <f>(E41^2)/AJ41</f>
        <v>3289.6761306430658</v>
      </c>
      <c r="AM41" s="52">
        <f>(AJ41^2)*(AK41-AL41)/(AJ41*(AJ41-1))</f>
        <v>9166.7890563624751</v>
      </c>
      <c r="AN41" s="52">
        <f>SQRT(AJ41)</f>
        <v>140.37663623267227</v>
      </c>
      <c r="AO41" s="52">
        <f>SQRT(AM41)</f>
        <v>95.743349932841156</v>
      </c>
      <c r="AP41" s="52">
        <f>SQRT(AN41^2+AO41^2)</f>
        <v>169.91877193636515</v>
      </c>
      <c r="AQ41" s="72">
        <f>E41-2*AP41</f>
        <v>7711.5624561272689</v>
      </c>
      <c r="AR41" s="72">
        <f>E41+2*AP41</f>
        <v>8391.2375438727304</v>
      </c>
      <c r="AS41" s="72"/>
      <c r="AT41" s="72"/>
    </row>
    <row r="42" spans="1:46" ht="15">
      <c r="A42" s="24">
        <v>1986</v>
      </c>
      <c r="B42" s="23"/>
      <c r="C42" s="44">
        <v>8023</v>
      </c>
      <c r="D42" s="52"/>
      <c r="E42" s="52">
        <f>AVERAGE(C40:C44)</f>
        <v>7857.2</v>
      </c>
      <c r="F42" s="52">
        <f>SQRT(E42)</f>
        <v>88.640848371391385</v>
      </c>
      <c r="G42" s="52"/>
      <c r="H42" s="27">
        <f>A42</f>
        <v>1986</v>
      </c>
      <c r="I42" s="52">
        <f>E42-2*F42</f>
        <v>7679.9183032572173</v>
      </c>
      <c r="J42" s="52">
        <f>E42+2*F42</f>
        <v>8034.4816967427823</v>
      </c>
      <c r="K42" s="52">
        <f>C42</f>
        <v>8023</v>
      </c>
      <c r="L42" s="52"/>
      <c r="M42" s="19">
        <v>5859</v>
      </c>
      <c r="N42" s="19">
        <v>600</v>
      </c>
      <c r="O42" s="19">
        <v>152</v>
      </c>
      <c r="P42" s="19">
        <v>75</v>
      </c>
      <c r="Q42" s="19">
        <v>16</v>
      </c>
      <c r="R42" s="19">
        <v>6</v>
      </c>
      <c r="S42" s="19">
        <v>4</v>
      </c>
      <c r="T42" s="19">
        <v>4</v>
      </c>
      <c r="U42" s="19">
        <v>0</v>
      </c>
      <c r="V42" s="19">
        <v>2</v>
      </c>
      <c r="W42" s="19">
        <v>0</v>
      </c>
      <c r="X42" s="19">
        <v>1</v>
      </c>
      <c r="Y42" s="19">
        <v>0</v>
      </c>
      <c r="Z42" s="19">
        <v>0</v>
      </c>
      <c r="AA42" s="19">
        <v>0</v>
      </c>
      <c r="AB42" s="19">
        <v>0</v>
      </c>
      <c r="AC42" s="19">
        <v>6719</v>
      </c>
      <c r="AD42" s="52">
        <f>AVERAGE(AC40:AC44)</f>
        <v>6609.2</v>
      </c>
      <c r="AE42" s="73">
        <f>K42/AC42</f>
        <v>1.1940764994790891</v>
      </c>
      <c r="AF42" s="27">
        <f>SQRT(AD42)</f>
        <v>81.296986414011684</v>
      </c>
      <c r="AG42" s="27">
        <f>AD42-2*AF42</f>
        <v>6446.6060271719762</v>
      </c>
      <c r="AH42" s="27">
        <f>AD42+2*AF42</f>
        <v>6771.7939728280235</v>
      </c>
      <c r="AI42" s="44">
        <v>19819</v>
      </c>
      <c r="AJ42" s="52">
        <f>AVERAGE(AI40:AI44)</f>
        <v>19638.2</v>
      </c>
      <c r="AK42" s="52">
        <f>1*M42+4*N42+9*O42+16*P42+25*Q42+36*R42+49*S42+64*T42+81*U42+100*V42+121*W42+144*X42+169*Y42+196*Z42+225*AA42+256*AB42</f>
        <v>12239</v>
      </c>
      <c r="AL42" s="52">
        <f>(E42^2)/AJ42</f>
        <v>3143.648187715778</v>
      </c>
      <c r="AM42" s="52">
        <f>(AJ42^2)*(AK42-AL42)/(AJ42*(AJ42-1))</f>
        <v>9095.8149817692956</v>
      </c>
      <c r="AN42" s="52">
        <f>SQRT(AJ42)</f>
        <v>140.13636216200277</v>
      </c>
      <c r="AO42" s="52">
        <f>SQRT(AM42)</f>
        <v>95.371982163365445</v>
      </c>
      <c r="AP42" s="52">
        <f>SQRT(AN42^2+AO42^2)</f>
        <v>169.51110577708263</v>
      </c>
      <c r="AQ42" s="72">
        <f>E42-2*AP42</f>
        <v>7518.1777884458343</v>
      </c>
      <c r="AR42" s="72">
        <f>E42+2*AP42</f>
        <v>8196.2222115541645</v>
      </c>
      <c r="AS42" s="72"/>
      <c r="AT42" s="72"/>
    </row>
    <row r="43" spans="1:46" ht="15">
      <c r="A43" s="24">
        <v>1987</v>
      </c>
      <c r="B43" s="23"/>
      <c r="C43" s="44">
        <v>7263</v>
      </c>
      <c r="D43" s="52"/>
      <c r="E43" s="52">
        <f>AVERAGE(C41:C45)</f>
        <v>7702.2</v>
      </c>
      <c r="F43" s="52">
        <f>SQRT(E43)</f>
        <v>87.762178642055147</v>
      </c>
      <c r="G43" s="52"/>
      <c r="H43" s="27">
        <f>A43</f>
        <v>1987</v>
      </c>
      <c r="I43" s="80">
        <f>E43-2*F43</f>
        <v>7526.6756427158898</v>
      </c>
      <c r="J43" s="80">
        <f>E43+2*F43</f>
        <v>7877.7243572841098</v>
      </c>
      <c r="K43" s="52">
        <f>C43</f>
        <v>7263</v>
      </c>
      <c r="L43" s="52"/>
      <c r="M43" s="19">
        <v>5281</v>
      </c>
      <c r="N43" s="19">
        <v>559</v>
      </c>
      <c r="O43" s="19">
        <v>160</v>
      </c>
      <c r="P43" s="19">
        <v>57</v>
      </c>
      <c r="Q43" s="19">
        <v>17</v>
      </c>
      <c r="R43" s="19">
        <v>9</v>
      </c>
      <c r="S43" s="19">
        <v>1</v>
      </c>
      <c r="T43" s="19">
        <v>0</v>
      </c>
      <c r="U43" s="19">
        <v>0</v>
      </c>
      <c r="V43" s="19">
        <v>1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6085</v>
      </c>
      <c r="AD43" s="52">
        <f>AVERAGE(AC41:AC45)</f>
        <v>6454.4</v>
      </c>
      <c r="AE43" s="73">
        <f>K43/AC43</f>
        <v>1.1935907970419064</v>
      </c>
      <c r="AF43" s="27">
        <f>SQRT(AD43)</f>
        <v>80.339280554408745</v>
      </c>
      <c r="AG43" s="84">
        <f>AD43-2*AF43</f>
        <v>6293.7214388911825</v>
      </c>
      <c r="AH43" s="84">
        <f>AD43+2*AF43</f>
        <v>6615.0785611088168</v>
      </c>
      <c r="AI43" s="44">
        <v>18657</v>
      </c>
      <c r="AJ43" s="52">
        <f>AVERAGE(AI41:AI45)</f>
        <v>19764.400000000001</v>
      </c>
      <c r="AK43" s="52">
        <f>1*M43+4*N43+9*O43+16*P43+25*Q43+36*R43+49*S43+64*T43+81*U43+100*V43+121*W43+144*X43+169*Y43+196*Z43+225*AA43+256*AB43</f>
        <v>10767</v>
      </c>
      <c r="AL43" s="52">
        <f>(E43^2)/AJ43</f>
        <v>3001.5525308129763</v>
      </c>
      <c r="AM43" s="52">
        <f>(AJ43^2)*(AK43-AL43)/(AJ43*(AJ43-1))</f>
        <v>7765.8403898114711</v>
      </c>
      <c r="AN43" s="52">
        <f>SQRT(AJ43)</f>
        <v>140.58591679112101</v>
      </c>
      <c r="AO43" s="52">
        <f>SQRT(AM43)</f>
        <v>88.124005752186903</v>
      </c>
      <c r="AP43" s="52">
        <f>SQRT(AN43^2+AO43^2)</f>
        <v>165.92239267142779</v>
      </c>
      <c r="AQ43" s="78">
        <f>E43-2*AP43</f>
        <v>7370.3552146571446</v>
      </c>
      <c r="AR43" s="78">
        <f>E43+2*AP43</f>
        <v>8034.044785342855</v>
      </c>
      <c r="AS43" s="72"/>
      <c r="AT43" s="72"/>
    </row>
    <row r="44" spans="1:46" ht="15">
      <c r="A44" s="24">
        <v>1988</v>
      </c>
      <c r="B44" s="23"/>
      <c r="C44" s="44">
        <v>7286</v>
      </c>
      <c r="D44" s="52"/>
      <c r="E44" s="52">
        <f>AVERAGE(C42:C46)</f>
        <v>7384.2</v>
      </c>
      <c r="F44" s="52">
        <f>SQRT(E44)</f>
        <v>85.931367963043627</v>
      </c>
      <c r="G44" s="52"/>
      <c r="H44" s="27">
        <f>A44</f>
        <v>1988</v>
      </c>
      <c r="I44" s="52">
        <f>E44-2*F44</f>
        <v>7212.3372640739126</v>
      </c>
      <c r="J44" s="52">
        <f>E44+2*F44</f>
        <v>7556.062735926087</v>
      </c>
      <c r="K44" s="52">
        <f>C44</f>
        <v>7286</v>
      </c>
      <c r="L44" s="52"/>
      <c r="M44" s="19">
        <v>5313</v>
      </c>
      <c r="N44" s="19">
        <v>548</v>
      </c>
      <c r="O44" s="19">
        <v>141</v>
      </c>
      <c r="P44" s="19">
        <v>66</v>
      </c>
      <c r="Q44" s="19">
        <v>17</v>
      </c>
      <c r="R44" s="19">
        <v>9</v>
      </c>
      <c r="S44" s="19">
        <v>5</v>
      </c>
      <c r="T44" s="19">
        <v>2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6101</v>
      </c>
      <c r="AD44" s="52">
        <f>AVERAGE(AC42:AC46)</f>
        <v>6188.6</v>
      </c>
      <c r="AE44" s="73">
        <f>K44/AC44</f>
        <v>1.1942304540239306</v>
      </c>
      <c r="AF44" s="27">
        <f>SQRT(AD44)</f>
        <v>78.667655361018618</v>
      </c>
      <c r="AG44" s="27">
        <f>AD44-2*AF44</f>
        <v>6031.264689277963</v>
      </c>
      <c r="AH44" s="27">
        <f>AD44+2*AF44</f>
        <v>6345.9353107220377</v>
      </c>
      <c r="AI44" s="44">
        <v>19097</v>
      </c>
      <c r="AJ44" s="52">
        <f>AVERAGE(AI42:AI46)</f>
        <v>19669.8</v>
      </c>
      <c r="AK44" s="52">
        <f>1*M44+4*N44+9*O44+16*P44+25*Q44+36*R44+49*S44+64*T44+81*U44+100*V44+121*W44+144*X44+169*Y44+196*Z44+225*AA44+256*AB44</f>
        <v>10952</v>
      </c>
      <c r="AL44" s="52">
        <f>(E44^2)/AJ44</f>
        <v>2772.0876490864171</v>
      </c>
      <c r="AM44" s="52">
        <f>(AJ44^2)*(AK44-AL44)/(AJ44*(AJ44-1))</f>
        <v>8180.3282335475469</v>
      </c>
      <c r="AN44" s="52">
        <f>SQRT(AJ44)</f>
        <v>140.24906416800079</v>
      </c>
      <c r="AO44" s="52">
        <f>SQRT(AM44)</f>
        <v>90.445166999390011</v>
      </c>
      <c r="AP44" s="52">
        <f>SQRT(AN44^2+AO44^2)</f>
        <v>166.88357688384903</v>
      </c>
      <c r="AQ44" s="72">
        <f>E44-2*AP44</f>
        <v>7050.4328462323019</v>
      </c>
      <c r="AR44" s="72">
        <f>E44+2*AP44</f>
        <v>7717.9671537676977</v>
      </c>
      <c r="AS44" s="72"/>
      <c r="AT44" s="72"/>
    </row>
    <row r="45" spans="1:46" ht="15">
      <c r="A45" s="24">
        <v>1989</v>
      </c>
      <c r="B45" s="23"/>
      <c r="C45" s="44">
        <v>7551</v>
      </c>
      <c r="D45" s="52"/>
      <c r="E45" s="52">
        <f>AVERAGE(C43:C47)</f>
        <v>7005.4</v>
      </c>
      <c r="F45" s="52">
        <f>SQRT(E45)</f>
        <v>83.698267604532887</v>
      </c>
      <c r="G45" s="52"/>
      <c r="H45" s="27">
        <f>A45</f>
        <v>1989</v>
      </c>
      <c r="I45" s="76">
        <f>E45-2*F45</f>
        <v>6838.0034647909342</v>
      </c>
      <c r="J45" s="76">
        <f>E45+2*F45</f>
        <v>7172.796535209065</v>
      </c>
      <c r="K45" s="52">
        <f>C45</f>
        <v>7551</v>
      </c>
      <c r="L45" s="52"/>
      <c r="M45" s="19">
        <v>5477</v>
      </c>
      <c r="N45" s="19">
        <v>595</v>
      </c>
      <c r="O45" s="19">
        <v>138</v>
      </c>
      <c r="P45" s="19">
        <v>61</v>
      </c>
      <c r="Q45" s="19">
        <v>21</v>
      </c>
      <c r="R45" s="19">
        <v>13</v>
      </c>
      <c r="S45" s="19">
        <v>3</v>
      </c>
      <c r="T45" s="19">
        <v>1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1</v>
      </c>
      <c r="AA45" s="19">
        <v>0</v>
      </c>
      <c r="AB45" s="19">
        <v>0</v>
      </c>
      <c r="AC45" s="19">
        <v>6310</v>
      </c>
      <c r="AD45" s="52">
        <f>AVERAGE(AC43:AC47)</f>
        <v>5878.2</v>
      </c>
      <c r="AE45" s="73">
        <f>K45/AC45</f>
        <v>1.1966719492868463</v>
      </c>
      <c r="AF45" s="27">
        <f>SQRT(AD45)</f>
        <v>76.669420240406154</v>
      </c>
      <c r="AG45" s="83">
        <f>AD45-2*AF45</f>
        <v>5724.8611595191878</v>
      </c>
      <c r="AH45" s="83">
        <f>AD45+2*AF45</f>
        <v>6031.5388404808118</v>
      </c>
      <c r="AI45" s="44">
        <v>20605</v>
      </c>
      <c r="AJ45" s="52">
        <f>AVERAGE(AI43:AI47)</f>
        <v>19506.8</v>
      </c>
      <c r="AK45" s="52">
        <f>1*M45+4*N45+9*O45+16*P45+25*Q45+36*R45+49*S45+64*T45+81*U45+100*V45+121*W45+144*X45+169*Y45+196*Z45+225*AA45+256*AB45</f>
        <v>11475</v>
      </c>
      <c r="AL45" s="52">
        <f>(E45^2)/AJ45</f>
        <v>2515.8216191276888</v>
      </c>
      <c r="AM45" s="52">
        <f>(AJ45^2)*(AK45-AL45)/(AJ45*(AJ45-1))</f>
        <v>8959.6376893026682</v>
      </c>
      <c r="AN45" s="52">
        <f>SQRT(AJ45)</f>
        <v>139.66674622113882</v>
      </c>
      <c r="AO45" s="52">
        <f>SQRT(AM45)</f>
        <v>94.655362707575463</v>
      </c>
      <c r="AP45" s="52">
        <f>SQRT(AN45^2+AO45^2)</f>
        <v>168.71999789385566</v>
      </c>
      <c r="AQ45" s="82">
        <f>E45-2*AP45</f>
        <v>6667.9600042122884</v>
      </c>
      <c r="AR45" s="82">
        <f>E45+2*AP45</f>
        <v>7342.8399957877109</v>
      </c>
      <c r="AS45" s="72"/>
      <c r="AT45" s="72"/>
    </row>
    <row r="46" spans="1:46" s="25" customFormat="1" ht="15.75">
      <c r="A46" s="51">
        <v>1990</v>
      </c>
      <c r="B46" s="50"/>
      <c r="C46" s="48">
        <v>6798</v>
      </c>
      <c r="D46" s="47"/>
      <c r="E46" s="52">
        <f>AVERAGE(C44:C48)</f>
        <v>6680.6</v>
      </c>
      <c r="F46" s="52">
        <f>SQRT(E46)</f>
        <v>81.734937450272753</v>
      </c>
      <c r="G46" s="47"/>
      <c r="H46" s="27">
        <f>A46</f>
        <v>1990</v>
      </c>
      <c r="I46" s="52">
        <f>E46-2*F46</f>
        <v>6517.1301250994547</v>
      </c>
      <c r="J46" s="52">
        <f>E46+2*F46</f>
        <v>6844.069874900546</v>
      </c>
      <c r="K46" s="52">
        <f>C46</f>
        <v>6798</v>
      </c>
      <c r="L46" s="52"/>
      <c r="M46" s="19">
        <v>5010</v>
      </c>
      <c r="N46" s="19">
        <v>504</v>
      </c>
      <c r="O46" s="19">
        <v>128</v>
      </c>
      <c r="P46" s="19">
        <v>54</v>
      </c>
      <c r="Q46" s="19">
        <v>20</v>
      </c>
      <c r="R46" s="19">
        <v>5</v>
      </c>
      <c r="S46" s="19">
        <v>6</v>
      </c>
      <c r="T46" s="19">
        <v>1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5728</v>
      </c>
      <c r="AD46" s="52">
        <f>AVERAGE(AC44:AC48)</f>
        <v>5600</v>
      </c>
      <c r="AE46" s="73">
        <f>K46/AC46</f>
        <v>1.1868016759776536</v>
      </c>
      <c r="AF46" s="27">
        <f>SQRT(AD46)</f>
        <v>74.833147735478832</v>
      </c>
      <c r="AG46" s="27">
        <f>AD46-2*AF46</f>
        <v>5450.3337045290427</v>
      </c>
      <c r="AH46" s="27">
        <f>AD46+2*AF46</f>
        <v>5749.6662954709573</v>
      </c>
      <c r="AI46" s="48">
        <v>20171</v>
      </c>
      <c r="AJ46" s="52">
        <f>AVERAGE(AI44:AI48)</f>
        <v>19377</v>
      </c>
      <c r="AK46" s="52">
        <f>1*M46+4*N46+9*O46+16*P46+25*Q46+36*R46+49*S46+64*T46+81*U46+100*V46+121*W46+144*X46+169*Y46+196*Z46+225*AA46+256*AB46</f>
        <v>10080</v>
      </c>
      <c r="AL46" s="52">
        <f>(E46^2)/AJ46</f>
        <v>2303.2676038602472</v>
      </c>
      <c r="AM46" s="52">
        <f>(AJ46^2)*(AK46-AL46)/(AJ46*(AJ46-1))</f>
        <v>7777.1337551610231</v>
      </c>
      <c r="AN46" s="52">
        <f>SQRT(AJ46)</f>
        <v>139.20129309744217</v>
      </c>
      <c r="AO46" s="52">
        <f>SQRT(AM46)</f>
        <v>88.188059028198495</v>
      </c>
      <c r="AP46" s="52">
        <f>SQRT(AN46^2+AO46^2)</f>
        <v>164.78511387610541</v>
      </c>
      <c r="AQ46" s="72">
        <f>E46-2*AP46</f>
        <v>6351.0297722477899</v>
      </c>
      <c r="AR46" s="72">
        <f>E46+2*AP46</f>
        <v>7010.1702277522108</v>
      </c>
      <c r="AS46" s="72"/>
      <c r="AT46" s="72"/>
    </row>
    <row r="47" spans="1:46" ht="15">
      <c r="A47" s="24">
        <v>1991</v>
      </c>
      <c r="B47" s="23"/>
      <c r="C47" s="44">
        <v>6129</v>
      </c>
      <c r="D47" s="52"/>
      <c r="E47" s="52">
        <f>AVERAGE(C45:C49)</f>
        <v>6194</v>
      </c>
      <c r="F47" s="52">
        <f>SQRT(E47)</f>
        <v>78.701969479803992</v>
      </c>
      <c r="G47" s="52"/>
      <c r="H47" s="27">
        <f>A47</f>
        <v>1991</v>
      </c>
      <c r="I47" s="52">
        <f>E47-2*F47</f>
        <v>6036.5960610403918</v>
      </c>
      <c r="J47" s="52">
        <f>E47+2*F47</f>
        <v>6351.4039389596082</v>
      </c>
      <c r="K47" s="52">
        <f>C47</f>
        <v>6129</v>
      </c>
      <c r="L47" s="52"/>
      <c r="M47" s="19">
        <v>4524</v>
      </c>
      <c r="N47" s="19">
        <v>441</v>
      </c>
      <c r="O47" s="19">
        <v>126</v>
      </c>
      <c r="P47" s="19">
        <v>50</v>
      </c>
      <c r="Q47" s="19">
        <v>20</v>
      </c>
      <c r="R47" s="19">
        <v>3</v>
      </c>
      <c r="S47" s="19">
        <v>1</v>
      </c>
      <c r="T47" s="19">
        <v>0</v>
      </c>
      <c r="U47" s="19">
        <v>0</v>
      </c>
      <c r="V47" s="19">
        <v>2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5167</v>
      </c>
      <c r="AD47" s="52">
        <f>AVERAGE(AC45:AC49)</f>
        <v>5181.8</v>
      </c>
      <c r="AE47" s="73">
        <f>K47/AC47</f>
        <v>1.1861815366750532</v>
      </c>
      <c r="AF47" s="27">
        <f>SQRT(AD47)</f>
        <v>71.984720600971983</v>
      </c>
      <c r="AG47" s="27">
        <f>AD47-2*AF47</f>
        <v>5037.8305587980558</v>
      </c>
      <c r="AH47" s="27">
        <f>AD47+2*AF47</f>
        <v>5325.7694412019446</v>
      </c>
      <c r="AI47" s="44">
        <v>19004</v>
      </c>
      <c r="AJ47" s="52">
        <f>AVERAGE(AI45:AI49)</f>
        <v>18894.599999999999</v>
      </c>
      <c r="AK47" s="52">
        <f>1*M47+4*N47+9*O47+16*P47+25*Q47+36*R47+49*S47+64*T47+81*U47+100*V47+121*W47+144*X47+169*Y47+196*Z47+225*AA47+256*AB47</f>
        <v>9079</v>
      </c>
      <c r="AL47" s="52">
        <f>(E47^2)/AJ47</f>
        <v>2030.5079758237805</v>
      </c>
      <c r="AM47" s="52">
        <f>(AJ47^2)*(AK47-AL47)/(AJ47*(AJ47-1))</f>
        <v>7048.8650865901682</v>
      </c>
      <c r="AN47" s="52">
        <f>SQRT(AJ47)</f>
        <v>137.45762983552422</v>
      </c>
      <c r="AO47" s="52">
        <f>SQRT(AM47)</f>
        <v>83.957519535716202</v>
      </c>
      <c r="AP47" s="52">
        <f>SQRT(AN47^2+AO47^2)</f>
        <v>161.06975223979879</v>
      </c>
      <c r="AQ47" s="72">
        <f>E47-2*AP47</f>
        <v>5871.8604955204028</v>
      </c>
      <c r="AR47" s="72">
        <f>E47+2*AP47</f>
        <v>6516.1395044795972</v>
      </c>
      <c r="AS47" s="72"/>
      <c r="AT47" s="72"/>
    </row>
    <row r="48" spans="1:46" ht="15">
      <c r="A48" s="24">
        <v>1992</v>
      </c>
      <c r="B48" s="23"/>
      <c r="C48" s="44">
        <v>5639</v>
      </c>
      <c r="D48" s="52"/>
      <c r="E48" s="52">
        <f>AVERAGE(C46:C50)</f>
        <v>5798</v>
      </c>
      <c r="F48" s="52">
        <f>SQRT(E48)</f>
        <v>76.144599283205892</v>
      </c>
      <c r="G48" s="52"/>
      <c r="H48" s="27">
        <f>A48</f>
        <v>1992</v>
      </c>
      <c r="I48" s="80">
        <f>E48-2*F48</f>
        <v>5645.7108014335881</v>
      </c>
      <c r="J48" s="80">
        <f>E48+2*F48</f>
        <v>5950.2891985664119</v>
      </c>
      <c r="K48" s="52">
        <f>C48</f>
        <v>5639</v>
      </c>
      <c r="L48" s="52"/>
      <c r="M48" s="19">
        <v>4049</v>
      </c>
      <c r="N48" s="19">
        <v>461</v>
      </c>
      <c r="O48" s="19">
        <v>113</v>
      </c>
      <c r="P48" s="19">
        <v>46</v>
      </c>
      <c r="Q48" s="19">
        <v>13</v>
      </c>
      <c r="R48" s="19">
        <v>5</v>
      </c>
      <c r="S48" s="19">
        <v>6</v>
      </c>
      <c r="T48" s="19">
        <v>1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4694</v>
      </c>
      <c r="AD48" s="52">
        <f>AVERAGE(AC46:AC50)</f>
        <v>4848.3999999999996</v>
      </c>
      <c r="AE48" s="73">
        <f>K48/AC48</f>
        <v>1.2013208351086493</v>
      </c>
      <c r="AF48" s="27">
        <f>SQRT(AD48)</f>
        <v>69.630453107817701</v>
      </c>
      <c r="AG48" s="84">
        <f>AD48-2*AF48</f>
        <v>4709.1390937843644</v>
      </c>
      <c r="AH48" s="84">
        <f>AD48+2*AF48</f>
        <v>4987.6609062156349</v>
      </c>
      <c r="AI48" s="44">
        <v>18008</v>
      </c>
      <c r="AJ48" s="52">
        <f>AVERAGE(AI46:AI50)</f>
        <v>18127.2</v>
      </c>
      <c r="AK48" s="52">
        <f>1*M48+4*N48+9*O48+16*P48+25*Q48+36*R48+49*S48+64*T48+81*U48+100*V48+121*W48+144*X48+169*Y48+196*Z48+225*AA48+256*AB48</f>
        <v>8509</v>
      </c>
      <c r="AL48" s="52">
        <f>(E48^2)/AJ48</f>
        <v>1854.4951233505449</v>
      </c>
      <c r="AM48" s="52">
        <f>(AJ48^2)*(AK48-AL48)/(AJ48*(AJ48-1))</f>
        <v>6654.8719974401683</v>
      </c>
      <c r="AN48" s="52">
        <f>SQRT(AJ48)</f>
        <v>134.63729052532216</v>
      </c>
      <c r="AO48" s="52">
        <f>SQRT(AM48)</f>
        <v>81.577398815114037</v>
      </c>
      <c r="AP48" s="52">
        <f>SQRT(AN48^2+AO48^2)</f>
        <v>157.42322572428813</v>
      </c>
      <c r="AQ48" s="72">
        <f>E48-2*AP48</f>
        <v>5483.1535485514241</v>
      </c>
      <c r="AR48" s="72">
        <f>E48+2*AP48</f>
        <v>6112.8464514485759</v>
      </c>
      <c r="AS48" s="72"/>
      <c r="AT48" s="72"/>
    </row>
    <row r="49" spans="1:46" ht="15">
      <c r="A49" s="24">
        <v>1993</v>
      </c>
      <c r="B49" s="23"/>
      <c r="C49" s="44">
        <v>4853</v>
      </c>
      <c r="D49" s="52"/>
      <c r="E49" s="52">
        <f>AVERAGE(C47:C51)</f>
        <v>5506.2</v>
      </c>
      <c r="F49" s="52">
        <f>SQRT(E49)</f>
        <v>74.203773488954056</v>
      </c>
      <c r="G49" s="52"/>
      <c r="H49" s="27">
        <f>A49</f>
        <v>1993</v>
      </c>
      <c r="I49" s="80">
        <f>E49-2*F49</f>
        <v>5357.7924530220916</v>
      </c>
      <c r="J49" s="80">
        <f>E49+2*F49</f>
        <v>5654.607546977908</v>
      </c>
      <c r="K49" s="52">
        <f>C49</f>
        <v>4853</v>
      </c>
      <c r="L49" s="52"/>
      <c r="M49" s="19">
        <v>3447</v>
      </c>
      <c r="N49" s="19">
        <v>389</v>
      </c>
      <c r="O49" s="19">
        <v>110</v>
      </c>
      <c r="P49" s="19">
        <v>47</v>
      </c>
      <c r="Q49" s="19">
        <v>10</v>
      </c>
      <c r="R49" s="19">
        <v>3</v>
      </c>
      <c r="S49" s="19">
        <v>0</v>
      </c>
      <c r="T49" s="19">
        <v>0</v>
      </c>
      <c r="U49" s="19">
        <v>1</v>
      </c>
      <c r="V49" s="19">
        <v>1</v>
      </c>
      <c r="W49" s="19">
        <v>1</v>
      </c>
      <c r="X49" s="19">
        <v>1</v>
      </c>
      <c r="Y49" s="19">
        <v>0</v>
      </c>
      <c r="Z49" s="19">
        <v>0</v>
      </c>
      <c r="AA49" s="19">
        <v>0</v>
      </c>
      <c r="AB49" s="19">
        <v>0</v>
      </c>
      <c r="AC49" s="19">
        <v>4010</v>
      </c>
      <c r="AD49" s="52">
        <f>AVERAGE(AC47:AC51)</f>
        <v>4589.2</v>
      </c>
      <c r="AE49" s="73">
        <f>K49/AC49</f>
        <v>1.2102244389027432</v>
      </c>
      <c r="AF49" s="27">
        <f>SQRT(AD49)</f>
        <v>67.743634387298712</v>
      </c>
      <c r="AG49" s="84">
        <f>AD49-2*AF49</f>
        <v>4453.7127312254024</v>
      </c>
      <c r="AH49" s="84">
        <f>AD49+2*AF49</f>
        <v>4724.6872687745972</v>
      </c>
      <c r="AI49" s="44">
        <v>16685</v>
      </c>
      <c r="AJ49" s="52">
        <f>AVERAGE(AI47:AI51)</f>
        <v>17399.8</v>
      </c>
      <c r="AK49" s="52">
        <f>1*M49+4*N49+9*O49+16*P49+25*Q49+36*R49+49*S49+64*T49+81*U49+100*V49+121*W49+144*X49+169*Y49+196*Z49+225*AA49+256*AB49</f>
        <v>7549</v>
      </c>
      <c r="AL49" s="52">
        <f>(E49^2)/AJ49</f>
        <v>1742.4475246841916</v>
      </c>
      <c r="AM49" s="52">
        <f>(AJ49^2)*(AK49-AL49)/(AJ49*(AJ49-1))</f>
        <v>5806.8862082442465</v>
      </c>
      <c r="AN49" s="52">
        <f>SQRT(AJ49)</f>
        <v>131.90830148250714</v>
      </c>
      <c r="AO49" s="52">
        <f>SQRT(AM49)</f>
        <v>76.202927819370871</v>
      </c>
      <c r="AP49" s="52">
        <f>SQRT(AN49^2+AO49^2)</f>
        <v>152.33740908996793</v>
      </c>
      <c r="AQ49" s="78">
        <f>E49-2*AP49</f>
        <v>5201.5251818200641</v>
      </c>
      <c r="AR49" s="78">
        <f>E49+2*AP49</f>
        <v>5810.8748181799356</v>
      </c>
      <c r="AS49" s="77"/>
      <c r="AT49" s="77"/>
    </row>
    <row r="50" spans="1:46" ht="15">
      <c r="A50" s="24">
        <v>1994</v>
      </c>
      <c r="B50" s="23"/>
      <c r="C50" s="44">
        <v>5571</v>
      </c>
      <c r="D50" s="52"/>
      <c r="E50" s="52">
        <f>AVERAGE(C48:C52)</f>
        <v>5160</v>
      </c>
      <c r="F50" s="52">
        <f>SQRT(E50)</f>
        <v>71.833139984271881</v>
      </c>
      <c r="G50" s="52"/>
      <c r="H50" s="27">
        <f>A50</f>
        <v>1994</v>
      </c>
      <c r="I50" s="76">
        <f>E50-2*F50</f>
        <v>5016.3337200314563</v>
      </c>
      <c r="J50" s="76">
        <f>E50+2*F50</f>
        <v>5303.6662799685437</v>
      </c>
      <c r="K50" s="52">
        <f>C50</f>
        <v>5571</v>
      </c>
      <c r="L50" s="52"/>
      <c r="M50" s="19">
        <v>4024</v>
      </c>
      <c r="N50" s="19">
        <v>440</v>
      </c>
      <c r="O50" s="19">
        <v>102</v>
      </c>
      <c r="P50" s="19">
        <v>45</v>
      </c>
      <c r="Q50" s="19">
        <v>23</v>
      </c>
      <c r="R50" s="19">
        <v>4</v>
      </c>
      <c r="S50" s="19">
        <v>3</v>
      </c>
      <c r="T50" s="19">
        <v>0</v>
      </c>
      <c r="U50" s="19">
        <v>0</v>
      </c>
      <c r="V50" s="19">
        <v>1</v>
      </c>
      <c r="W50" s="19">
        <v>1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4643</v>
      </c>
      <c r="AD50" s="52">
        <f>AVERAGE(AC48:AC52)</f>
        <v>4282</v>
      </c>
      <c r="AE50" s="73">
        <f>K50/AC50</f>
        <v>1.1998707732069782</v>
      </c>
      <c r="AF50" s="27">
        <f>SQRT(AD50)</f>
        <v>65.436992595931542</v>
      </c>
      <c r="AG50" s="83">
        <f>AD50-2*AF50</f>
        <v>4151.1260148081365</v>
      </c>
      <c r="AH50" s="83">
        <f>AD50+2*AF50</f>
        <v>4412.8739851918635</v>
      </c>
      <c r="AI50" s="44">
        <v>16768</v>
      </c>
      <c r="AJ50" s="52">
        <f>AVERAGE(AI48:AI52)</f>
        <v>16813.599999999999</v>
      </c>
      <c r="AK50" s="52">
        <f>1*M50+4*N50+9*O50+16*P50+25*Q50+36*R50+49*S50+64*T50+81*U50+100*V50+121*W50+144*X50+169*Y50+196*Z50+225*AA50+256*AB50</f>
        <v>8509</v>
      </c>
      <c r="AL50" s="52">
        <f>(E50^2)/AJ50</f>
        <v>1583.5752010277397</v>
      </c>
      <c r="AM50" s="52">
        <f>(AJ50^2)*(AK50-AL50)/(AJ50*(AJ50-1))</f>
        <v>6925.8367176998208</v>
      </c>
      <c r="AN50" s="52">
        <f>SQRT(AJ50)</f>
        <v>129.66726649389969</v>
      </c>
      <c r="AO50" s="52">
        <f>SQRT(AM50)</f>
        <v>83.221612083038991</v>
      </c>
      <c r="AP50" s="52">
        <f>SQRT(AN50^2+AO50^2)</f>
        <v>154.07607444927919</v>
      </c>
      <c r="AQ50" s="82">
        <f>E50-2*AP50</f>
        <v>4851.8478511014418</v>
      </c>
      <c r="AR50" s="82">
        <f>E50+2*AP50</f>
        <v>5468.1521488985582</v>
      </c>
      <c r="AS50" s="77"/>
      <c r="AT50" s="77"/>
    </row>
    <row r="51" spans="1:46" s="25" customFormat="1" ht="15.75">
      <c r="A51" s="51">
        <v>1995</v>
      </c>
      <c r="B51" s="50"/>
      <c r="C51" s="48">
        <v>5339</v>
      </c>
      <c r="D51" s="47"/>
      <c r="E51" s="52">
        <f>AVERAGE(C49:C53)</f>
        <v>4917</v>
      </c>
      <c r="F51" s="52">
        <f>SQRT(E51)</f>
        <v>70.121323433032842</v>
      </c>
      <c r="G51" s="47"/>
      <c r="H51" s="27">
        <f>A51</f>
        <v>1995</v>
      </c>
      <c r="I51" s="76">
        <f>E51-2*F51</f>
        <v>4776.757353133934</v>
      </c>
      <c r="J51" s="76">
        <f>E51+2*F51</f>
        <v>5057.242646866066</v>
      </c>
      <c r="K51" s="52">
        <f>C51</f>
        <v>5339</v>
      </c>
      <c r="L51" s="52"/>
      <c r="M51" s="19">
        <v>3828</v>
      </c>
      <c r="N51" s="19">
        <v>412</v>
      </c>
      <c r="O51" s="19">
        <v>120</v>
      </c>
      <c r="P51" s="19">
        <v>50</v>
      </c>
      <c r="Q51" s="19">
        <v>11</v>
      </c>
      <c r="R51" s="19">
        <v>9</v>
      </c>
      <c r="S51" s="19">
        <v>0</v>
      </c>
      <c r="T51" s="19">
        <v>1</v>
      </c>
      <c r="U51" s="19">
        <v>0</v>
      </c>
      <c r="V51" s="19">
        <v>1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4432</v>
      </c>
      <c r="AD51" s="52">
        <f>AVERAGE(AC49:AC53)</f>
        <v>4073.6</v>
      </c>
      <c r="AE51" s="73">
        <f>K51/AC51</f>
        <v>1.2046480144404332</v>
      </c>
      <c r="AF51" s="27">
        <f>SQRT(AD51)</f>
        <v>63.824760085722218</v>
      </c>
      <c r="AG51" s="83">
        <f>AD51-2*AF51</f>
        <v>3945.9504798285557</v>
      </c>
      <c r="AH51" s="83">
        <f>AD51+2*AF51</f>
        <v>4201.2495201714446</v>
      </c>
      <c r="AI51" s="48">
        <v>16534</v>
      </c>
      <c r="AJ51" s="52">
        <f>AVERAGE(AI49:AI53)</f>
        <v>16541.2</v>
      </c>
      <c r="AK51" s="52">
        <f>1*M51+4*N51+9*O51+16*P51+25*Q51+36*R51+49*S51+64*T51+81*U51+100*V51+121*W51+144*X51+169*Y51+196*Z51+225*AA51+256*AB51</f>
        <v>8119</v>
      </c>
      <c r="AL51" s="52">
        <f>(E51^2)/AJ51</f>
        <v>1461.6163881701448</v>
      </c>
      <c r="AM51" s="52">
        <f>(AJ51^2)*(AK51-AL51)/(AJ51*(AJ51-1))</f>
        <v>6657.7861089950547</v>
      </c>
      <c r="AN51" s="52">
        <f>SQRT(AJ51)</f>
        <v>128.61259658369394</v>
      </c>
      <c r="AO51" s="52">
        <f>SQRT(AM51)</f>
        <v>81.595257883010916</v>
      </c>
      <c r="AP51" s="52">
        <f>SQRT(AN51^2+AO51^2)</f>
        <v>152.3121338206351</v>
      </c>
      <c r="AQ51" s="82">
        <f>E51-2*AP51</f>
        <v>4612.3757323587297</v>
      </c>
      <c r="AR51" s="82">
        <f>E51+2*AP51</f>
        <v>5221.6242676412703</v>
      </c>
      <c r="AS51" s="81"/>
      <c r="AT51" s="81"/>
    </row>
    <row r="52" spans="1:46" ht="15">
      <c r="A52" s="24">
        <v>1996</v>
      </c>
      <c r="B52" s="23"/>
      <c r="C52" s="44">
        <v>4398</v>
      </c>
      <c r="E52" s="52">
        <f>AVERAGE(C50:C54)</f>
        <v>4837.8</v>
      </c>
      <c r="F52" s="52">
        <f>SQRT(E52)</f>
        <v>69.554295338246362</v>
      </c>
      <c r="H52" s="27">
        <f>A52</f>
        <v>1996</v>
      </c>
      <c r="I52" s="80">
        <f>E52-2*F52</f>
        <v>4698.6914093235073</v>
      </c>
      <c r="J52" s="80">
        <f>E52+2*F52</f>
        <v>4976.9085906764931</v>
      </c>
      <c r="K52" s="52">
        <f>C52</f>
        <v>4398</v>
      </c>
      <c r="L52" s="52"/>
      <c r="M52" s="19">
        <v>3109</v>
      </c>
      <c r="N52" s="19">
        <v>371</v>
      </c>
      <c r="O52" s="19">
        <v>93</v>
      </c>
      <c r="P52" s="19">
        <v>38</v>
      </c>
      <c r="Q52" s="19">
        <v>12</v>
      </c>
      <c r="R52" s="19">
        <v>3</v>
      </c>
      <c r="S52" s="19">
        <v>4</v>
      </c>
      <c r="T52" s="19">
        <v>0</v>
      </c>
      <c r="U52" s="19">
        <v>0</v>
      </c>
      <c r="V52" s="19">
        <v>1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3631</v>
      </c>
      <c r="AD52" s="52">
        <f>AVERAGE(AC50:AC54)</f>
        <v>4003</v>
      </c>
      <c r="AE52" s="73">
        <f>K52/AC52</f>
        <v>1.2112365739465711</v>
      </c>
      <c r="AF52" s="27">
        <f>SQRT(AD52)</f>
        <v>63.269265840532718</v>
      </c>
      <c r="AG52" s="79">
        <f>AD52-2*AF52</f>
        <v>3876.4614683189347</v>
      </c>
      <c r="AH52" s="79">
        <f>AD52+2*AF52</f>
        <v>4129.5385316810653</v>
      </c>
      <c r="AI52" s="44">
        <v>16073</v>
      </c>
      <c r="AJ52" s="52">
        <f>AVERAGE(AI50:AI54)</f>
        <v>16508</v>
      </c>
      <c r="AK52" s="52">
        <f>1*M52+4*N52+9*O52+16*P52+25*Q52+36*R52+49*S52+64*T52+81*U52+100*V52+121*W52+144*X52+169*Y52+196*Z52+225*AA52+256*AB52</f>
        <v>6742</v>
      </c>
      <c r="AL52" s="52">
        <f>(E52^2)/AJ52</f>
        <v>1417.755563363218</v>
      </c>
      <c r="AM52" s="52">
        <f>(AJ52^2)*(AK52-AL52)/(AJ52*(AJ52-1))</f>
        <v>5324.5669812806682</v>
      </c>
      <c r="AN52" s="52">
        <f>SQRT(AJ52)</f>
        <v>128.48346197079218</v>
      </c>
      <c r="AO52" s="52">
        <f>SQRT(AM52)</f>
        <v>72.969630540935782</v>
      </c>
      <c r="AP52" s="52">
        <f>SQRT(AN52^2+AO52^2)</f>
        <v>147.7584751588912</v>
      </c>
      <c r="AQ52" s="78">
        <f>E52-2*AP52</f>
        <v>4542.283049682218</v>
      </c>
      <c r="AR52" s="78">
        <f>E52+2*AP52</f>
        <v>5133.3169503177824</v>
      </c>
      <c r="AS52" s="77"/>
      <c r="AT52" s="77"/>
    </row>
    <row r="53" spans="1:46" ht="15">
      <c r="A53" s="24">
        <v>1997</v>
      </c>
      <c r="B53" s="23"/>
      <c r="C53" s="44">
        <v>4424</v>
      </c>
      <c r="E53" s="52">
        <f>AVERAGE(C51:C55)</f>
        <v>4538.6000000000004</v>
      </c>
      <c r="F53" s="52">
        <f>SQRT(E53)</f>
        <v>67.369132397560236</v>
      </c>
      <c r="H53" s="27">
        <f>A53</f>
        <v>1997</v>
      </c>
      <c r="I53" s="52">
        <f>E53-2*F53</f>
        <v>4403.8617352048796</v>
      </c>
      <c r="J53" s="52">
        <f>E53+2*F53</f>
        <v>4673.3382647951212</v>
      </c>
      <c r="K53" s="52">
        <f>C53</f>
        <v>4424</v>
      </c>
      <c r="L53" s="52"/>
      <c r="M53" s="19">
        <v>3108</v>
      </c>
      <c r="N53" s="19">
        <v>393</v>
      </c>
      <c r="O53" s="19">
        <v>104</v>
      </c>
      <c r="P53" s="19">
        <v>32</v>
      </c>
      <c r="Q53" s="19">
        <v>8</v>
      </c>
      <c r="R53" s="19">
        <v>5</v>
      </c>
      <c r="S53" s="19">
        <v>1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1</v>
      </c>
      <c r="Z53" s="19">
        <v>0</v>
      </c>
      <c r="AA53" s="19">
        <v>0</v>
      </c>
      <c r="AB53" s="19">
        <v>0</v>
      </c>
      <c r="AC53" s="19">
        <v>3652</v>
      </c>
      <c r="AD53" s="52">
        <f>AVERAGE(AC51:AC55)</f>
        <v>3773.2</v>
      </c>
      <c r="AE53" s="73">
        <f>K53/AC53</f>
        <v>1.2113910186199344</v>
      </c>
      <c r="AF53" s="27">
        <f>SQRT(AD53)</f>
        <v>61.426378698406111</v>
      </c>
      <c r="AG53" s="27">
        <f>AD53-2*AF53</f>
        <v>3650.3472426031876</v>
      </c>
      <c r="AH53" s="27">
        <f>AD53+2*AF53</f>
        <v>3896.052757396812</v>
      </c>
      <c r="AI53" s="44">
        <v>16646</v>
      </c>
      <c r="AJ53" s="52">
        <f>AVERAGE(AI51:AI55)</f>
        <v>16237.4</v>
      </c>
      <c r="AK53" s="52">
        <f>1*M53+4*N53+9*O53+16*P53+25*Q53+36*R53+49*S53+64*T53+81*U53+100*V53+121*W53+144*X53+169*Y53+196*Z53+225*AA53+256*AB53</f>
        <v>6726</v>
      </c>
      <c r="AL53" s="52">
        <f>(E53^2)/AJ53</f>
        <v>1268.6076563981921</v>
      </c>
      <c r="AM53" s="52">
        <f>(AJ53^2)*(AK53-AL53)/(AJ53*(AJ53-1))</f>
        <v>5457.7284644379297</v>
      </c>
      <c r="AN53" s="52">
        <f>SQRT(AJ53)</f>
        <v>127.42605698992651</v>
      </c>
      <c r="AO53" s="52">
        <f>SQRT(AM53)</f>
        <v>73.876440523606234</v>
      </c>
      <c r="AP53" s="52">
        <f>SQRT(AN53^2+AO53^2)</f>
        <v>147.29266262933101</v>
      </c>
      <c r="AQ53" s="72">
        <f>E53-2*AP53</f>
        <v>4244.0146747413382</v>
      </c>
      <c r="AR53" s="72">
        <f>E53+2*AP53</f>
        <v>4833.1853252586625</v>
      </c>
      <c r="AS53" s="77"/>
      <c r="AT53" s="77"/>
    </row>
    <row r="54" spans="1:46" ht="15">
      <c r="A54" s="35">
        <v>1998</v>
      </c>
      <c r="B54" s="45"/>
      <c r="C54" s="31">
        <v>4457</v>
      </c>
      <c r="E54" s="52">
        <f>AVERAGE(C52:C56)</f>
        <v>4249.6000000000004</v>
      </c>
      <c r="F54" s="52">
        <f>SQRT(E54)</f>
        <v>65.188956119882761</v>
      </c>
      <c r="H54" s="27">
        <f>A54</f>
        <v>1998</v>
      </c>
      <c r="I54" s="76">
        <f>E54-2*F54</f>
        <v>4119.2220877602349</v>
      </c>
      <c r="J54" s="76">
        <f>E54+2*F54</f>
        <v>4379.9779122397658</v>
      </c>
      <c r="K54" s="52">
        <f>C54</f>
        <v>4457</v>
      </c>
      <c r="L54" s="52"/>
      <c r="M54" s="19">
        <v>3139</v>
      </c>
      <c r="N54" s="19">
        <v>343</v>
      </c>
      <c r="O54" s="19">
        <v>103</v>
      </c>
      <c r="P54" s="19">
        <v>47</v>
      </c>
      <c r="Q54" s="19">
        <v>19</v>
      </c>
      <c r="R54" s="19">
        <v>3</v>
      </c>
      <c r="S54" s="19">
        <v>2</v>
      </c>
      <c r="T54" s="19">
        <v>1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3657</v>
      </c>
      <c r="AD54" s="52">
        <f>AVERAGE(AC52:AC56)</f>
        <v>3547.6</v>
      </c>
      <c r="AE54" s="73">
        <f>K54/AC54</f>
        <v>1.218758545255674</v>
      </c>
      <c r="AF54" s="27">
        <f>SQRT(AD54)</f>
        <v>59.561732681311412</v>
      </c>
      <c r="AG54" s="27">
        <f>AD54-2*AF54</f>
        <v>3428.476534637377</v>
      </c>
      <c r="AH54" s="27">
        <f>AD54+2*AF54</f>
        <v>3666.7234653626228</v>
      </c>
      <c r="AI54" s="44">
        <v>16519</v>
      </c>
      <c r="AJ54" s="52">
        <f>AVERAGE(AI52:AI56)</f>
        <v>15957</v>
      </c>
      <c r="AK54" s="52">
        <f>1*M54+4*N54+9*O54+16*P54+25*Q54+36*R54+49*S54+64*T54+81*U54+100*V54+121*W54+144*X54+169*Y54+196*Z54+225*AA54+256*AB54</f>
        <v>6935</v>
      </c>
      <c r="AL54" s="52">
        <f>(E54^2)/AJ54</f>
        <v>1131.7352986150281</v>
      </c>
      <c r="AM54" s="52">
        <f>(AJ54^2)*(AK54-AL54)/(AJ54*(AJ54-1))</f>
        <v>5803.6284056154418</v>
      </c>
      <c r="AN54" s="52">
        <f>SQRT(AJ54)</f>
        <v>126.3210196285638</v>
      </c>
      <c r="AO54" s="52">
        <f>SQRT(AM54)</f>
        <v>76.181548984090909</v>
      </c>
      <c r="AP54" s="52">
        <f>SQRT(AN54^2+AO54^2)</f>
        <v>147.51484130627483</v>
      </c>
      <c r="AQ54" s="72">
        <f>E54-2*AP54</f>
        <v>3954.5703173874508</v>
      </c>
      <c r="AR54" s="72">
        <f>E54+2*AP54</f>
        <v>4544.6296826125499</v>
      </c>
      <c r="AS54" s="74"/>
      <c r="AT54" s="74"/>
    </row>
    <row r="55" spans="1:46" s="43" customFormat="1" ht="15">
      <c r="A55" s="35">
        <v>1999</v>
      </c>
      <c r="C55" s="31">
        <v>4075</v>
      </c>
      <c r="E55" s="52">
        <f>AVERAGE(C53:C57)</f>
        <v>4121.6000000000004</v>
      </c>
      <c r="F55" s="52">
        <f>SQRT(E55)</f>
        <v>64.199688472764421</v>
      </c>
      <c r="H55" s="27">
        <f>A55</f>
        <v>1999</v>
      </c>
      <c r="I55" s="52">
        <f>E55-2*F55</f>
        <v>3993.2006230544716</v>
      </c>
      <c r="J55" s="52">
        <f>E55+2*F55</f>
        <v>4249.9993769455295</v>
      </c>
      <c r="K55" s="52">
        <f>C55</f>
        <v>4075</v>
      </c>
      <c r="L55" s="52"/>
      <c r="M55" s="19">
        <v>3081</v>
      </c>
      <c r="N55" s="19">
        <v>297</v>
      </c>
      <c r="O55" s="19">
        <v>74</v>
      </c>
      <c r="P55" s="19">
        <v>32</v>
      </c>
      <c r="Q55" s="19">
        <v>10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3494</v>
      </c>
      <c r="AD55" s="52">
        <f>AVERAGE(AC53:AC57)</f>
        <v>3451.2</v>
      </c>
      <c r="AE55" s="73">
        <f>K55/AC55</f>
        <v>1.1662850601030337</v>
      </c>
      <c r="AF55" s="27">
        <f>SQRT(AD55)</f>
        <v>58.746914812609518</v>
      </c>
      <c r="AG55" s="27">
        <f>AD55-2*AF55</f>
        <v>3333.7061703747809</v>
      </c>
      <c r="AH55" s="27">
        <f>AD55+2*AF55</f>
        <v>3568.6938296252188</v>
      </c>
      <c r="AI55" s="44">
        <v>15415</v>
      </c>
      <c r="AJ55" s="52">
        <f>AVERAGE(AI53:AI57)</f>
        <v>15687.2</v>
      </c>
      <c r="AK55" s="52">
        <f>1*M55+4*N55+9*O55+16*P55+25*Q55+36*R55+49*S55+64*T55+81*U55+100*V55+121*W55+144*X55+169*Y55+196*Z55+225*AA55+256*AB55</f>
        <v>5697</v>
      </c>
      <c r="AL55" s="52">
        <f>(E55^2)/AJ55</f>
        <v>1082.8947524096079</v>
      </c>
      <c r="AM55" s="52">
        <f>(AJ55^2)*(AK55-AL55)/(AJ55*(AJ55-1))</f>
        <v>4614.3993981971425</v>
      </c>
      <c r="AN55" s="52">
        <f>SQRT(AJ55)</f>
        <v>125.24855288585174</v>
      </c>
      <c r="AO55" s="52">
        <f>SQRT(AM55)</f>
        <v>67.929370659510326</v>
      </c>
      <c r="AP55" s="52">
        <f>SQRT(AN55^2+AO55^2)</f>
        <v>142.48368116453597</v>
      </c>
      <c r="AQ55" s="72">
        <f>E55-2*AP55</f>
        <v>3836.6326376709285</v>
      </c>
      <c r="AR55" s="72">
        <f>E55+2*AP55</f>
        <v>4406.5673623290722</v>
      </c>
      <c r="AS55" s="74"/>
      <c r="AT55" s="74"/>
    </row>
    <row r="56" spans="1:46" s="30" customFormat="1" ht="15.75">
      <c r="A56" s="42">
        <v>2000</v>
      </c>
      <c r="C56" s="41">
        <f>[1]Table2!L63</f>
        <v>3894</v>
      </c>
      <c r="E56" s="52">
        <f>AVERAGE(C54:C58)</f>
        <v>3943.4</v>
      </c>
      <c r="F56" s="52">
        <f>SQRT(E56)</f>
        <v>62.796496717571756</v>
      </c>
      <c r="H56" s="27">
        <f>A56</f>
        <v>2000</v>
      </c>
      <c r="I56" s="52">
        <f>E56-2*F56</f>
        <v>3817.8070065648567</v>
      </c>
      <c r="J56" s="52">
        <f>E56+2*F56</f>
        <v>4068.9929934351435</v>
      </c>
      <c r="K56" s="52">
        <f>C56</f>
        <v>3894</v>
      </c>
      <c r="L56" s="52"/>
      <c r="M56" s="19">
        <v>2907</v>
      </c>
      <c r="N56" s="19">
        <v>280</v>
      </c>
      <c r="O56" s="19">
        <v>66</v>
      </c>
      <c r="P56" s="19">
        <v>32</v>
      </c>
      <c r="Q56" s="19">
        <v>14</v>
      </c>
      <c r="R56" s="19">
        <v>4</v>
      </c>
      <c r="S56" s="19">
        <v>1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3304</v>
      </c>
      <c r="AD56" s="52">
        <f>AVERAGE(AC54:AC58)</f>
        <v>3312.4</v>
      </c>
      <c r="AE56" s="73">
        <f>K56/AC56</f>
        <v>1.1785714285714286</v>
      </c>
      <c r="AF56" s="27">
        <f>SQRT(AD56)</f>
        <v>57.553453415064503</v>
      </c>
      <c r="AG56" s="27">
        <f>AD56-2*AF56</f>
        <v>3197.2930931698711</v>
      </c>
      <c r="AH56" s="27">
        <f>AD56+2*AF56</f>
        <v>3427.5069068301291</v>
      </c>
      <c r="AI56" s="41">
        <f>[1]Table2!G63</f>
        <v>15132</v>
      </c>
      <c r="AJ56" s="52">
        <f>AVERAGE(AI54:AI58)</f>
        <v>15226.6</v>
      </c>
      <c r="AK56" s="52">
        <f>1*M56+4*N56+9*O56+16*P56+25*Q56+36*R56+49*S56+64*T56+81*U56+100*V56+121*W56+144*X56+169*Y56+196*Z56+225*AA56+256*AB56</f>
        <v>5676</v>
      </c>
      <c r="AL56" s="52">
        <f>(E56^2)/AJ56</f>
        <v>1021.265650900398</v>
      </c>
      <c r="AM56" s="52">
        <f>(AJ56^2)*(AK56-AL56)/(AJ56*(AJ56-1))</f>
        <v>4655.0400667297181</v>
      </c>
      <c r="AN56" s="52">
        <f>SQRT(AJ56)</f>
        <v>123.39611014938842</v>
      </c>
      <c r="AO56" s="52">
        <f>SQRT(AM56)</f>
        <v>68.227854038726136</v>
      </c>
      <c r="AP56" s="52">
        <f>SQRT(AN56^2+AO56^2)</f>
        <v>141.00226972190811</v>
      </c>
      <c r="AQ56" s="72">
        <f>E56-2*AP56</f>
        <v>3661.3954605561839</v>
      </c>
      <c r="AR56" s="72">
        <f>E56+2*AP56</f>
        <v>4225.4045394438162</v>
      </c>
      <c r="AS56" s="75"/>
      <c r="AT56" s="75"/>
    </row>
    <row r="57" spans="1:46" s="25" customFormat="1" ht="15.75">
      <c r="A57" s="35">
        <v>2001</v>
      </c>
      <c r="B57" s="30"/>
      <c r="C57" s="41">
        <f>[1]Table2!L64</f>
        <v>3758</v>
      </c>
      <c r="D57" s="30"/>
      <c r="E57" s="52">
        <f>AVERAGE(C55:C59)</f>
        <v>3710.6</v>
      </c>
      <c r="F57" s="52">
        <f>SQRT(E57)</f>
        <v>60.914694450518262</v>
      </c>
      <c r="G57" s="30"/>
      <c r="H57" s="27">
        <f>A57</f>
        <v>2001</v>
      </c>
      <c r="I57" s="52">
        <f>E57-2*F57</f>
        <v>3588.7706110989634</v>
      </c>
      <c r="J57" s="52">
        <f>E57+2*F57</f>
        <v>3832.4293889010364</v>
      </c>
      <c r="K57" s="52">
        <f>C57</f>
        <v>3758</v>
      </c>
      <c r="L57" s="52"/>
      <c r="M57" s="19">
        <v>2724</v>
      </c>
      <c r="N57" s="19">
        <v>303</v>
      </c>
      <c r="O57" s="19">
        <v>82</v>
      </c>
      <c r="P57" s="19">
        <v>28</v>
      </c>
      <c r="Q57" s="19">
        <v>9</v>
      </c>
      <c r="R57" s="19">
        <v>0</v>
      </c>
      <c r="S57" s="19">
        <v>1</v>
      </c>
      <c r="T57" s="19">
        <v>2</v>
      </c>
      <c r="U57" s="19">
        <v>2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3149</v>
      </c>
      <c r="AD57" s="52">
        <f>AVERAGE(AC55:AC59)</f>
        <v>3140.4</v>
      </c>
      <c r="AE57" s="73">
        <f>K57/AC57</f>
        <v>1.1933947284852333</v>
      </c>
      <c r="AF57" s="27">
        <f>SQRT(AD57)</f>
        <v>56.039271943878788</v>
      </c>
      <c r="AG57" s="27">
        <f>AD57-2*AF57</f>
        <v>3028.3214561122427</v>
      </c>
      <c r="AH57" s="27">
        <f>AD57+2*AF57</f>
        <v>3252.4785438877575</v>
      </c>
      <c r="AI57" s="41">
        <f>[1]Table2!G64</f>
        <v>14724</v>
      </c>
      <c r="AJ57" s="52">
        <f>AVERAGE(AI55:AI59)</f>
        <v>14706.2</v>
      </c>
      <c r="AK57" s="52">
        <f>1*M57+4*N57+9*O57+16*P57+25*Q57+36*R57+49*S57+64*T57+81*U57+100*V57+121*W57+144*X57+169*Y57+196*Z57+225*AA57+256*AB57</f>
        <v>5686</v>
      </c>
      <c r="AL57" s="52">
        <f>(E57^2)/AJ57</f>
        <v>936.24133766710634</v>
      </c>
      <c r="AM57" s="52">
        <f>(AJ57^2)*(AK57-AL57)/(AJ57*(AJ57-1))</f>
        <v>4750.0816609090662</v>
      </c>
      <c r="AN57" s="52">
        <f>SQRT(AJ57)</f>
        <v>121.26912220346942</v>
      </c>
      <c r="AO57" s="52">
        <f>SQRT(AM57)</f>
        <v>68.920836188405801</v>
      </c>
      <c r="AP57" s="52">
        <f>SQRT(AN57^2+AO57^2)</f>
        <v>139.4857758372124</v>
      </c>
      <c r="AQ57" s="72">
        <f>E57-2*AP57</f>
        <v>3431.6284483255749</v>
      </c>
      <c r="AR57" s="72">
        <f>E57+2*AP57</f>
        <v>3989.5715516744249</v>
      </c>
      <c r="AS57" s="74"/>
      <c r="AT57" s="74"/>
    </row>
    <row r="58" spans="1:46" s="25" customFormat="1" ht="15.75">
      <c r="A58" s="35">
        <v>2002</v>
      </c>
      <c r="B58" s="30"/>
      <c r="C58" s="41">
        <f>[1]Table2!L65</f>
        <v>3533</v>
      </c>
      <c r="D58" s="30"/>
      <c r="E58" s="52">
        <f>AVERAGE(C56:C60)</f>
        <v>3510.4</v>
      </c>
      <c r="F58" s="52">
        <f>SQRT(E58)</f>
        <v>59.248628676113675</v>
      </c>
      <c r="G58" s="30"/>
      <c r="H58" s="27">
        <f>A58</f>
        <v>2002</v>
      </c>
      <c r="I58" s="52">
        <f>E58-2*F58</f>
        <v>3391.9027426477728</v>
      </c>
      <c r="J58" s="52">
        <f>E58+2*F58</f>
        <v>3628.8972573522274</v>
      </c>
      <c r="K58" s="52">
        <f>C58</f>
        <v>3533</v>
      </c>
      <c r="L58" s="52"/>
      <c r="M58" s="19">
        <v>2572</v>
      </c>
      <c r="N58" s="19">
        <v>273</v>
      </c>
      <c r="O58" s="19">
        <v>68</v>
      </c>
      <c r="P58" s="19">
        <v>23</v>
      </c>
      <c r="Q58" s="19">
        <v>14</v>
      </c>
      <c r="R58" s="19">
        <v>7</v>
      </c>
      <c r="S58" s="19">
        <v>1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2958</v>
      </c>
      <c r="AD58" s="52">
        <f>AVERAGE(AC56:AC60)</f>
        <v>2964.4</v>
      </c>
      <c r="AE58" s="73">
        <f>K58/AC58</f>
        <v>1.1943881000676133</v>
      </c>
      <c r="AF58" s="27">
        <f>SQRT(AD58)</f>
        <v>54.446303823124673</v>
      </c>
      <c r="AG58" s="27">
        <f>AD58-2*AF58</f>
        <v>2855.5073923537507</v>
      </c>
      <c r="AH58" s="27">
        <f>AD58+2*AF58</f>
        <v>3073.2926076462495</v>
      </c>
      <c r="AI58" s="41">
        <f>[1]Table2!G65</f>
        <v>14343</v>
      </c>
      <c r="AJ58" s="52">
        <f>AVERAGE(AI56:AI60)</f>
        <v>14407</v>
      </c>
      <c r="AK58" s="52">
        <f>1*M58+4*N58+9*O58+16*P58+25*Q58+36*R58+49*S58+64*T58+81*U58+100*V58+121*W58+144*X58+169*Y58+196*Z58+225*AA58+256*AB58</f>
        <v>5295</v>
      </c>
      <c r="AL58" s="52">
        <f>(E58^2)/AJ58</f>
        <v>855.34171999722355</v>
      </c>
      <c r="AM58" s="52">
        <f>(AJ58^2)*(AK58-AL58)/(AJ58*(AJ58-1))</f>
        <v>4439.9664611967237</v>
      </c>
      <c r="AN58" s="52">
        <f>SQRT(AJ58)</f>
        <v>120.02916312296774</v>
      </c>
      <c r="AO58" s="52">
        <f>SQRT(AM58)</f>
        <v>66.633073328465969</v>
      </c>
      <c r="AP58" s="52">
        <f>SQRT(AN58^2+AO58^2)</f>
        <v>137.28425423622596</v>
      </c>
      <c r="AQ58" s="72">
        <f>E58-2*AP58</f>
        <v>3235.8314915275482</v>
      </c>
      <c r="AR58" s="72">
        <f>E58+2*AP58</f>
        <v>3784.968508472452</v>
      </c>
      <c r="AS58" s="74"/>
      <c r="AT58" s="74"/>
    </row>
    <row r="59" spans="1:46" s="25" customFormat="1" ht="15.75">
      <c r="A59" s="35">
        <v>2003</v>
      </c>
      <c r="B59" s="30"/>
      <c r="C59" s="41">
        <f>[1]Table2!L66</f>
        <v>3293</v>
      </c>
      <c r="D59" s="30"/>
      <c r="E59" s="52">
        <f>AVERAGE(C57:C61)</f>
        <v>3322</v>
      </c>
      <c r="F59" s="52">
        <f>SQRT(E59)</f>
        <v>57.636793803958248</v>
      </c>
      <c r="G59" s="30"/>
      <c r="H59" s="27">
        <f>A59</f>
        <v>2003</v>
      </c>
      <c r="I59" s="52">
        <f>E59-2*F59</f>
        <v>3206.7264123920836</v>
      </c>
      <c r="J59" s="52">
        <f>E59+2*F59</f>
        <v>3437.2735876079164</v>
      </c>
      <c r="K59" s="52">
        <f>C59</f>
        <v>3293</v>
      </c>
      <c r="L59" s="52"/>
      <c r="M59" s="19">
        <v>2434</v>
      </c>
      <c r="N59" s="19">
        <v>264</v>
      </c>
      <c r="O59" s="19">
        <v>75</v>
      </c>
      <c r="P59" s="19">
        <v>18</v>
      </c>
      <c r="Q59" s="19">
        <v>4</v>
      </c>
      <c r="R59" s="19">
        <v>0</v>
      </c>
      <c r="S59" s="19">
        <v>2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2797</v>
      </c>
      <c r="AD59" s="52">
        <f>AVERAGE(AC57:AC61)</f>
        <v>2806.6</v>
      </c>
      <c r="AE59" s="73">
        <f>K59/AC59</f>
        <v>1.1773328566321057</v>
      </c>
      <c r="AF59" s="27">
        <f>SQRT(AD59)</f>
        <v>52.977353652291846</v>
      </c>
      <c r="AG59" s="27">
        <f>AD59-2*AF59</f>
        <v>2700.6452926954162</v>
      </c>
      <c r="AH59" s="27">
        <f>AD59+2*AF59</f>
        <v>2912.5547073045836</v>
      </c>
      <c r="AI59" s="41">
        <f>[1]Table2!G66</f>
        <v>13917</v>
      </c>
      <c r="AJ59" s="52">
        <f>AVERAGE(AI57:AI61)</f>
        <v>14068.2</v>
      </c>
      <c r="AK59" s="52">
        <f>1*M59+4*N59+9*O59+16*P59+25*Q59+36*R59+49*S59+64*T59+81*U59+100*V59+121*W59+144*X59+169*Y59+196*Z59+225*AA59+256*AB59</f>
        <v>4651</v>
      </c>
      <c r="AL59" s="52">
        <f>(E59^2)/AJ59</f>
        <v>784.44179070527855</v>
      </c>
      <c r="AM59" s="52">
        <f>(AJ59^2)*(AK59-AL59)/(AJ59*(AJ59-1))</f>
        <v>3866.8330726797089</v>
      </c>
      <c r="AN59" s="52">
        <f>SQRT(AJ59)</f>
        <v>118.60944313164951</v>
      </c>
      <c r="AO59" s="52">
        <f>SQRT(AM59)</f>
        <v>62.183865050989787</v>
      </c>
      <c r="AP59" s="52">
        <f>SQRT(AN59^2+AO59^2)</f>
        <v>133.92174234484747</v>
      </c>
      <c r="AQ59" s="72">
        <f>E59-2*AP59</f>
        <v>3054.1565153103052</v>
      </c>
      <c r="AR59" s="72">
        <f>E59+2*AP59</f>
        <v>3589.8434846896948</v>
      </c>
      <c r="AS59" s="52"/>
      <c r="AT59" s="52"/>
    </row>
    <row r="60" spans="1:46" ht="15.75">
      <c r="A60" s="35">
        <v>2004</v>
      </c>
      <c r="B60" s="43"/>
      <c r="C60" s="41">
        <f>[1]Table2!L67</f>
        <v>3074</v>
      </c>
      <c r="E60" s="52">
        <f>AVERAGE(C58:C62)</f>
        <v>3160.2</v>
      </c>
      <c r="F60" s="52">
        <f>SQRT(E60)</f>
        <v>56.215656182241617</v>
      </c>
      <c r="H60" s="27">
        <f>A60</f>
        <v>2004</v>
      </c>
      <c r="I60" s="52">
        <f>E60-2*F60</f>
        <v>3047.7686876355165</v>
      </c>
      <c r="J60" s="52">
        <f>E60+2*F60</f>
        <v>3272.6313123644832</v>
      </c>
      <c r="K60" s="52">
        <f>C60</f>
        <v>3074</v>
      </c>
      <c r="L60" s="52"/>
      <c r="M60" s="19">
        <v>2275</v>
      </c>
      <c r="N60" s="19">
        <v>256</v>
      </c>
      <c r="O60" s="19">
        <v>54</v>
      </c>
      <c r="P60" s="19">
        <v>24</v>
      </c>
      <c r="Q60" s="19">
        <v>2</v>
      </c>
      <c r="R60" s="19">
        <v>2</v>
      </c>
      <c r="S60" s="19">
        <v>1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2614</v>
      </c>
      <c r="AD60" s="52">
        <f>AVERAGE(AC58:AC62)</f>
        <v>2686.8</v>
      </c>
      <c r="AE60" s="73">
        <f>K60/AC60</f>
        <v>1.1759755164498853</v>
      </c>
      <c r="AF60" s="27">
        <f>SQRT(AD60)</f>
        <v>51.834351544125639</v>
      </c>
      <c r="AG60" s="27">
        <f>AD60-2*AF60</f>
        <v>2583.1312969117489</v>
      </c>
      <c r="AH60" s="27">
        <f>AD60+2*AF60</f>
        <v>2790.4687030882515</v>
      </c>
      <c r="AI60" s="41">
        <f>[1]Table2!G67</f>
        <v>13919</v>
      </c>
      <c r="AJ60" s="52">
        <f>AVERAGE(AI58:AI62)</f>
        <v>13745.4</v>
      </c>
      <c r="AK60" s="52">
        <f>1*M60+4*N60+9*O60+16*P60+25*Q60+36*R60+49*S60+64*T60+81*U60+100*V60+121*W60+144*X60+169*Y60+196*Z60+225*AA60+256*AB60</f>
        <v>4340</v>
      </c>
      <c r="AL60" s="52">
        <f>(E60^2)/AJ60</f>
        <v>726.56045222401667</v>
      </c>
      <c r="AM60" s="52">
        <f>(AJ60^2)*(AK60-AL60)/(AJ60*(AJ60-1))</f>
        <v>3613.702450452548</v>
      </c>
      <c r="AN60" s="52">
        <f>SQRT(AJ60)</f>
        <v>117.24077788892396</v>
      </c>
      <c r="AO60" s="52">
        <f>SQRT(AM60)</f>
        <v>60.114078637641512</v>
      </c>
      <c r="AP60" s="52">
        <f>SQRT(AN60^2+AO60^2)</f>
        <v>131.75394662192306</v>
      </c>
      <c r="AQ60" s="72">
        <f>E60-2*AP60</f>
        <v>2896.6921067561539</v>
      </c>
      <c r="AR60" s="72">
        <f>E60+2*AP60</f>
        <v>3423.7078932438458</v>
      </c>
      <c r="AS60" s="52"/>
      <c r="AT60" s="52"/>
    </row>
    <row r="61" spans="1:46" ht="15.75">
      <c r="A61" s="24">
        <v>2005</v>
      </c>
      <c r="B61" s="23"/>
      <c r="C61" s="41">
        <f>[1]Table2!L68</f>
        <v>2952</v>
      </c>
      <c r="E61" s="52">
        <f>AVERAGE(C59:C63)</f>
        <v>2986.8</v>
      </c>
      <c r="F61" s="52">
        <f>SQRT(E61)</f>
        <v>54.651623946594675</v>
      </c>
      <c r="H61" s="19">
        <f>A61</f>
        <v>2005</v>
      </c>
      <c r="I61" s="52">
        <f>E61-2*F61</f>
        <v>2877.4967521068106</v>
      </c>
      <c r="J61" s="52">
        <f>E61+2*F61</f>
        <v>3096.1032478931897</v>
      </c>
      <c r="K61" s="19">
        <f>C61</f>
        <v>2952</v>
      </c>
      <c r="M61" s="19">
        <v>2188</v>
      </c>
      <c r="N61" s="19">
        <v>252</v>
      </c>
      <c r="O61" s="19">
        <v>49</v>
      </c>
      <c r="P61" s="19">
        <v>20</v>
      </c>
      <c r="Q61" s="19">
        <v>5</v>
      </c>
      <c r="R61" s="19">
        <v>1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2515</v>
      </c>
      <c r="AD61" s="52">
        <f>AVERAGE(AC59:AC63)</f>
        <v>2556</v>
      </c>
      <c r="AE61" s="73">
        <f>K61/AC61</f>
        <v>1.1737574552683896</v>
      </c>
      <c r="AF61" s="27">
        <f>SQRT(AD61)</f>
        <v>50.556898639058154</v>
      </c>
      <c r="AG61" s="27">
        <f>AD61-2*AF61</f>
        <v>2454.8862027218838</v>
      </c>
      <c r="AH61" s="27">
        <f>AD61+2*AF61</f>
        <v>2657.1137972781162</v>
      </c>
      <c r="AI61" s="41">
        <f>[1]Table2!G68</f>
        <v>13438</v>
      </c>
      <c r="AJ61" s="52">
        <f>AVERAGE(AI59:AI63)</f>
        <v>13378.2</v>
      </c>
      <c r="AK61" s="52">
        <f>1*M61+4*N61+9*O61+16*P61+25*Q61+36*R61+49*S61+64*T61+81*U61+100*V61+121*W61+144*X61+169*Y61+196*Z61+225*AA61+256*AB61</f>
        <v>4118</v>
      </c>
      <c r="AL61" s="52">
        <f>(E61^2)/AJ61</f>
        <v>666.82918778310977</v>
      </c>
      <c r="AM61" s="52">
        <f>(AJ61^2)*(AK61-AL61)/(AJ61*(AJ61-1))</f>
        <v>3451.4288012439074</v>
      </c>
      <c r="AN61" s="52">
        <f>SQRT(AJ61)</f>
        <v>115.66416904123766</v>
      </c>
      <c r="AO61" s="52">
        <f>SQRT(AM61)</f>
        <v>58.748862127226836</v>
      </c>
      <c r="AP61" s="52">
        <f>SQRT(AN61^2+AO61^2)</f>
        <v>129.72905920125956</v>
      </c>
      <c r="AQ61" s="72">
        <f>E61-2*AP61</f>
        <v>2727.341881597481</v>
      </c>
      <c r="AR61" s="72">
        <f>E61+2*AP61</f>
        <v>3246.2581184025194</v>
      </c>
    </row>
    <row r="62" spans="1:46" ht="15.75">
      <c r="A62" s="35">
        <v>2006</v>
      </c>
      <c r="B62" s="23"/>
      <c r="C62" s="41">
        <f>[1]Table2!L69</f>
        <v>2949</v>
      </c>
      <c r="E62" s="52">
        <f>AVERAGE(C60:C64)</f>
        <v>2897.2</v>
      </c>
      <c r="F62" s="52">
        <f>SQRT(E62)</f>
        <v>53.82564444574723</v>
      </c>
      <c r="H62" s="27">
        <f>A62</f>
        <v>2006</v>
      </c>
      <c r="I62" s="52">
        <f>E62-2*F62</f>
        <v>2789.5487111085054</v>
      </c>
      <c r="J62" s="52">
        <f>E62+2*F62</f>
        <v>3004.8512888914943</v>
      </c>
      <c r="K62" s="19">
        <f>C62</f>
        <v>2949</v>
      </c>
      <c r="M62" s="19">
        <v>2259</v>
      </c>
      <c r="N62" s="19">
        <v>212</v>
      </c>
      <c r="O62" s="19">
        <v>59</v>
      </c>
      <c r="P62" s="19">
        <v>13</v>
      </c>
      <c r="Q62" s="19">
        <v>5</v>
      </c>
      <c r="R62" s="19">
        <v>2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2550</v>
      </c>
      <c r="AD62" s="52">
        <f>AVERAGE(AC60:AC64)</f>
        <v>2494</v>
      </c>
      <c r="AE62" s="73">
        <f>K62/AC62</f>
        <v>1.1564705882352941</v>
      </c>
      <c r="AF62" s="27">
        <f>SQRT(AD62)</f>
        <v>49.939963956735092</v>
      </c>
      <c r="AG62" s="27">
        <f>AD62-2*AF62</f>
        <v>2394.1200720865299</v>
      </c>
      <c r="AH62" s="27">
        <f>AD62+2*AF62</f>
        <v>2593.8799279134701</v>
      </c>
      <c r="AI62" s="41">
        <f>[1]Table2!G69</f>
        <v>13110</v>
      </c>
      <c r="AJ62" s="52">
        <f>AVERAGE(AI60:AI64)</f>
        <v>13026.6</v>
      </c>
      <c r="AK62" s="52">
        <f>1*M62+4*N62+9*O62+16*P62+25*Q62+36*R62+49*S62+64*T62+81*U62+100*V62+121*W62+144*X62+169*Y62+196*Z62+225*AA62+256*AB62</f>
        <v>4043</v>
      </c>
      <c r="AL62" s="52">
        <f>(E62^2)/AJ62</f>
        <v>644.35599772772628</v>
      </c>
      <c r="AM62" s="52">
        <f>(AJ62^2)*(AK62-AL62)/(AJ62*(AJ62-1))</f>
        <v>3398.9049226139296</v>
      </c>
      <c r="AN62" s="52">
        <f>SQRT(AJ62)</f>
        <v>114.13413161714597</v>
      </c>
      <c r="AO62" s="52">
        <f>SQRT(AM62)</f>
        <v>58.300127981111068</v>
      </c>
      <c r="AP62" s="52">
        <f>SQRT(AN62^2+AO62^2)</f>
        <v>128.16202605535668</v>
      </c>
      <c r="AQ62" s="72">
        <f>E62-2*AP62</f>
        <v>2640.8759478892866</v>
      </c>
      <c r="AR62" s="72">
        <f>E62+2*AP62</f>
        <v>3153.524052110713</v>
      </c>
    </row>
    <row r="63" spans="1:46" ht="15.75">
      <c r="A63" s="24">
        <v>2007</v>
      </c>
      <c r="B63" s="23"/>
      <c r="C63" s="41">
        <f>[1]Table2!L70</f>
        <v>2666</v>
      </c>
      <c r="E63" s="52">
        <f>AVERAGE(C61:C65)</f>
        <v>2783</v>
      </c>
      <c r="F63" s="52">
        <f>SQRT(E63)</f>
        <v>52.754146756439916</v>
      </c>
      <c r="H63" s="27">
        <f>A63</f>
        <v>2007</v>
      </c>
      <c r="I63" s="52">
        <f>E63-2*F63</f>
        <v>2677.4917064871202</v>
      </c>
      <c r="J63" s="52">
        <f>E63+2*F63</f>
        <v>2888.5082935128798</v>
      </c>
      <c r="K63" s="19">
        <f>C63</f>
        <v>2666</v>
      </c>
      <c r="M63" s="19">
        <v>2048</v>
      </c>
      <c r="N63" s="19">
        <v>186</v>
      </c>
      <c r="O63" s="19">
        <v>45</v>
      </c>
      <c r="P63" s="19">
        <v>16</v>
      </c>
      <c r="Q63" s="19">
        <v>7</v>
      </c>
      <c r="R63" s="19">
        <v>2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2304</v>
      </c>
      <c r="AD63" s="52">
        <f>AVERAGE(AC61:AC65)</f>
        <v>2410.1999999999998</v>
      </c>
      <c r="AE63" s="73">
        <f>K63/AC63</f>
        <v>1.1571180555555556</v>
      </c>
      <c r="AF63" s="27">
        <f>SQRT(AD63)</f>
        <v>49.093787794383921</v>
      </c>
      <c r="AG63" s="27">
        <f>AD63-2*AF63</f>
        <v>2312.0124244112321</v>
      </c>
      <c r="AH63" s="27">
        <f>AD63+2*AF63</f>
        <v>2508.3875755887675</v>
      </c>
      <c r="AI63" s="41">
        <f>[1]Table2!G70</f>
        <v>12507</v>
      </c>
      <c r="AJ63" s="52">
        <f>AVERAGE(AI61:AI65)</f>
        <v>12554</v>
      </c>
      <c r="AK63" s="52">
        <f>1*M63+4*N63+9*O63+16*P63+25*Q63+36*R63+49*S63+64*T63+81*U63+100*V63+121*W63+144*X63+169*Y63+196*Z63+225*AA63+256*AB63</f>
        <v>3700</v>
      </c>
      <c r="AL63" s="52">
        <f>(E63^2)/AJ63</f>
        <v>616.94193085869051</v>
      </c>
      <c r="AM63" s="52">
        <f>(AJ63^2)*(AK63-AL63)/(AJ63*(AJ63-1))</f>
        <v>3083.3036724289013</v>
      </c>
      <c r="AN63" s="52">
        <f>SQRT(AJ63)</f>
        <v>112.04463396343441</v>
      </c>
      <c r="AO63" s="52">
        <f>SQRT(AM63)</f>
        <v>55.527503747502472</v>
      </c>
      <c r="AP63" s="52">
        <f>SQRT(AN63^2+AO63^2)</f>
        <v>125.04920500518546</v>
      </c>
      <c r="AQ63" s="72">
        <f>E63-2*AP63</f>
        <v>2532.901589989629</v>
      </c>
      <c r="AR63" s="72">
        <f>E63+2*AP63</f>
        <v>3033.098410010371</v>
      </c>
    </row>
    <row r="64" spans="1:46" ht="15.75">
      <c r="A64" s="24">
        <v>2008</v>
      </c>
      <c r="B64" s="23"/>
      <c r="C64" s="41">
        <f>[1]Table2!L71</f>
        <v>2845</v>
      </c>
      <c r="E64" s="52">
        <f>AVERAGE(C62:C66)</f>
        <v>2628</v>
      </c>
      <c r="F64" s="52">
        <f>SQRT(E64)</f>
        <v>51.264022471905186</v>
      </c>
      <c r="H64" s="27">
        <f>A64</f>
        <v>2008</v>
      </c>
      <c r="I64" s="52">
        <f>E64-2*F64</f>
        <v>2525.4719550561895</v>
      </c>
      <c r="J64" s="52">
        <f>E64+2*F64</f>
        <v>2730.5280449438105</v>
      </c>
      <c r="K64" s="19">
        <f>C64</f>
        <v>2845</v>
      </c>
      <c r="M64" s="19">
        <v>2231</v>
      </c>
      <c r="N64" s="19">
        <v>189</v>
      </c>
      <c r="O64" s="19">
        <v>44</v>
      </c>
      <c r="P64" s="19">
        <v>13</v>
      </c>
      <c r="Q64" s="19">
        <v>9</v>
      </c>
      <c r="R64" s="19">
        <v>0</v>
      </c>
      <c r="S64" s="19">
        <v>1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2487</v>
      </c>
      <c r="AD64" s="52">
        <f>AVERAGE(AC62:AC66)</f>
        <v>2287.6</v>
      </c>
      <c r="AE64" s="73">
        <f>K64/AC64</f>
        <v>1.1439485323683152</v>
      </c>
      <c r="AF64" s="27">
        <f>SQRT(AD64)</f>
        <v>47.828861579594388</v>
      </c>
      <c r="AG64" s="27">
        <f>AD64-2*AF64</f>
        <v>2191.9422768408112</v>
      </c>
      <c r="AH64" s="27">
        <f>AD64+2*AF64</f>
        <v>2383.2577231591886</v>
      </c>
      <c r="AI64" s="41">
        <f>[1]Table2!G71</f>
        <v>12159</v>
      </c>
      <c r="AJ64" s="52">
        <f>AVERAGE(AI62:AI66)</f>
        <v>11925.4</v>
      </c>
      <c r="AK64" s="52">
        <f>1*M64+4*N64+9*O64+16*P64+25*Q64+36*R64+49*S64+64*T64+81*U64+100*V64+121*W64+144*X64+169*Y64+196*Z64+225*AA64+256*AB64</f>
        <v>3865</v>
      </c>
      <c r="AL64" s="52">
        <f>(E64^2)/AJ64</f>
        <v>579.13227229275333</v>
      </c>
      <c r="AM64" s="52">
        <f>(AJ64^2)*(AK64-AL64)/(AJ64*(AJ64-1))</f>
        <v>3286.1432860353561</v>
      </c>
      <c r="AN64" s="52">
        <f>SQRT(AJ64)</f>
        <v>109.20347979803574</v>
      </c>
      <c r="AO64" s="52">
        <f>SQRT(AM64)</f>
        <v>57.324892377006307</v>
      </c>
      <c r="AP64" s="52">
        <f>SQRT(AN64^2+AO64^2)</f>
        <v>123.33508538139242</v>
      </c>
      <c r="AQ64" s="72">
        <f>E64-2*AP64</f>
        <v>2381.3298292372151</v>
      </c>
      <c r="AR64" s="72">
        <f>E64+2*AP64</f>
        <v>2874.6701707627849</v>
      </c>
    </row>
    <row r="65" spans="1:44" ht="15.75">
      <c r="A65" s="24">
        <v>2009</v>
      </c>
      <c r="B65" s="23"/>
      <c r="C65" s="41">
        <f>[1]Table2!L72</f>
        <v>2503</v>
      </c>
      <c r="E65" s="52">
        <f>AVERAGE(C63:C67)</f>
        <v>2451.1999999999998</v>
      </c>
      <c r="F65" s="52">
        <f>SQRT(E65)</f>
        <v>49.509595029650562</v>
      </c>
      <c r="H65" s="27">
        <f>A65</f>
        <v>2009</v>
      </c>
      <c r="I65" s="52">
        <f>E65-2*F65</f>
        <v>2352.1808099406985</v>
      </c>
      <c r="J65" s="52">
        <f>E65+2*F65</f>
        <v>2550.2191900593011</v>
      </c>
      <c r="K65" s="19">
        <f>C65</f>
        <v>2503</v>
      </c>
      <c r="M65" s="19">
        <v>1976</v>
      </c>
      <c r="N65" s="19">
        <v>154</v>
      </c>
      <c r="O65" s="19">
        <v>44</v>
      </c>
      <c r="P65" s="19">
        <v>17</v>
      </c>
      <c r="Q65" s="19">
        <v>4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2195</v>
      </c>
      <c r="AD65" s="52">
        <f>AVERAGE(AC63:AC67)</f>
        <v>2147.1999999999998</v>
      </c>
      <c r="AE65" s="73">
        <f>K65/AC65</f>
        <v>1.1403189066059225</v>
      </c>
      <c r="AF65" s="27">
        <f>SQRT(AD65)</f>
        <v>46.337889464238657</v>
      </c>
      <c r="AG65" s="27">
        <f>AD65-2*AF65</f>
        <v>2054.5242210715223</v>
      </c>
      <c r="AH65" s="27">
        <f>AD65+2*AF65</f>
        <v>2239.8757789284773</v>
      </c>
      <c r="AI65" s="41">
        <f>[1]Table2!G72</f>
        <v>11556</v>
      </c>
      <c r="AJ65" s="52">
        <f>AVERAGE(AI63:AI67)</f>
        <v>11300.6</v>
      </c>
      <c r="AK65" s="52">
        <f>1*M65+4*N65+9*O65+16*P65+25*Q65+36*R65+49*S65+64*T65+81*U65+100*V65+121*W65+144*X65+169*Y65+196*Z65+225*AA65+256*AB65</f>
        <v>3360</v>
      </c>
      <c r="AL65" s="52">
        <f>(E65^2)/AJ65</f>
        <v>531.68694051643274</v>
      </c>
      <c r="AM65" s="52">
        <f>(AJ65^2)*(AK65-AL65)/(AJ65*(AJ65-1))</f>
        <v>2828.563361534922</v>
      </c>
      <c r="AN65" s="52">
        <f>SQRT(AJ65)</f>
        <v>106.3042802524903</v>
      </c>
      <c r="AO65" s="52">
        <f>SQRT(AM65)</f>
        <v>53.184239785249559</v>
      </c>
      <c r="AP65" s="52">
        <f>SQRT(AN65^2+AO65^2)</f>
        <v>118.86615734318545</v>
      </c>
      <c r="AQ65" s="72">
        <f>E65-2*AP65</f>
        <v>2213.4676853136289</v>
      </c>
      <c r="AR65" s="72">
        <f>E65+2*AP65</f>
        <v>2688.9323146863708</v>
      </c>
    </row>
    <row r="66" spans="1:44" ht="15.75">
      <c r="A66" s="24">
        <v>2010</v>
      </c>
      <c r="B66" s="23"/>
      <c r="C66" s="41">
        <f>[1]Table2!L73</f>
        <v>2177</v>
      </c>
      <c r="E66" s="52">
        <f>AVERAGE(C64:C68)</f>
        <v>2349.6</v>
      </c>
      <c r="F66" s="52">
        <f>SQRT(E66)</f>
        <v>48.47267271360225</v>
      </c>
      <c r="H66" s="27">
        <f>A66</f>
        <v>2010</v>
      </c>
      <c r="I66" s="52">
        <f>E66-2*F66</f>
        <v>2252.6546545727956</v>
      </c>
      <c r="J66" s="52">
        <f>E66+2*F66</f>
        <v>2446.5453454272042</v>
      </c>
      <c r="K66" s="19">
        <f>C66</f>
        <v>2177</v>
      </c>
      <c r="M66" s="19">
        <v>1703</v>
      </c>
      <c r="N66" s="19">
        <v>147</v>
      </c>
      <c r="O66" s="19">
        <v>35</v>
      </c>
      <c r="P66" s="19">
        <v>11</v>
      </c>
      <c r="Q66" s="19">
        <v>5</v>
      </c>
      <c r="R66" s="19">
        <v>1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1902</v>
      </c>
      <c r="AD66" s="52">
        <f>AVERAGE(AC64:AC68)</f>
        <v>2064.1999999999998</v>
      </c>
      <c r="AE66" s="73">
        <f>K66/AC66</f>
        <v>1.1445846477392219</v>
      </c>
      <c r="AF66" s="27">
        <f>SQRT(AD66)</f>
        <v>45.433467840348705</v>
      </c>
      <c r="AG66" s="27">
        <f>AD66-2*AF66</f>
        <v>1973.3330643193024</v>
      </c>
      <c r="AH66" s="27">
        <f>AD66+2*AF66</f>
        <v>2155.066935680697</v>
      </c>
      <c r="AI66" s="41">
        <f>[1]Table2!G73</f>
        <v>10295</v>
      </c>
      <c r="AJ66" s="52">
        <f>AVERAGE(AI64:AI68)</f>
        <v>10756.4</v>
      </c>
      <c r="AK66" s="52">
        <f>1*M66+4*N66+9*O66+16*P66+25*Q66+36*R66+49*S66+64*T66+81*U66+100*V66+121*W66+144*X66+169*Y66+196*Z66+225*AA66+256*AB66</f>
        <v>2943</v>
      </c>
      <c r="AL66" s="52">
        <f>(E66^2)/AJ66</f>
        <v>513.24050425793007</v>
      </c>
      <c r="AM66" s="52">
        <f>(AJ66^2)*(AK66-AL66)/(AJ66*(AJ66-1))</f>
        <v>2429.9854064005058</v>
      </c>
      <c r="AN66" s="52">
        <f>SQRT(AJ66)</f>
        <v>103.71306571498116</v>
      </c>
      <c r="AO66" s="52">
        <f>SQRT(AM66)</f>
        <v>49.294882152212374</v>
      </c>
      <c r="AP66" s="52">
        <f>SQRT(AN66^2+AO66^2)</f>
        <v>114.83198773164429</v>
      </c>
      <c r="AQ66" s="72">
        <f>E66-2*AP66</f>
        <v>2119.9360245367116</v>
      </c>
      <c r="AR66" s="72">
        <f>E66+2*AP66</f>
        <v>2579.2639754632883</v>
      </c>
    </row>
    <row r="67" spans="1:44" ht="15.75">
      <c r="A67" s="24">
        <v>2011</v>
      </c>
      <c r="C67" s="41">
        <f>[1]Table2!L74</f>
        <v>2065</v>
      </c>
      <c r="E67" s="52">
        <f>AVERAGE(C65:C69)</f>
        <v>2149.4</v>
      </c>
      <c r="F67" s="52">
        <f>SQRT(E67)</f>
        <v>46.361622059630314</v>
      </c>
      <c r="H67" s="27">
        <f>A67</f>
        <v>2011</v>
      </c>
      <c r="I67" s="52">
        <f>E67-2*F67</f>
        <v>2056.6767558807396</v>
      </c>
      <c r="J67" s="52">
        <f>E67+2*F67</f>
        <v>2242.1232441192606</v>
      </c>
      <c r="K67" s="19">
        <f>C67</f>
        <v>2065</v>
      </c>
      <c r="M67" s="19">
        <v>1684</v>
      </c>
      <c r="N67" s="19">
        <v>125</v>
      </c>
      <c r="O67" s="19">
        <v>29</v>
      </c>
      <c r="P67" s="19">
        <v>9</v>
      </c>
      <c r="Q67" s="19">
        <v>1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1848</v>
      </c>
      <c r="AD67" s="52">
        <f>AVERAGE(AC65:AC69)</f>
        <v>1944.8</v>
      </c>
      <c r="AE67" s="73">
        <f>K67/AC67</f>
        <v>1.1174242424242424</v>
      </c>
      <c r="AF67" s="27">
        <f>SQRT(AD67)</f>
        <v>44.099886621169446</v>
      </c>
      <c r="AG67" s="27">
        <f>AD67-2*AF67</f>
        <v>1856.6002267576609</v>
      </c>
      <c r="AH67" s="27">
        <f>AD67+2*AF67</f>
        <v>2032.999773242339</v>
      </c>
      <c r="AI67" s="41">
        <f>[1]Table2!G74</f>
        <v>9986</v>
      </c>
      <c r="AJ67" s="52">
        <f>AVERAGE(AI65:AI69)</f>
        <v>10121.799999999999</v>
      </c>
      <c r="AK67" s="52">
        <f>1*M67+4*N67+9*O67+16*P67+25*Q67+36*R67+49*S67+64*T67+81*U67+100*V67+121*W67+144*X67+169*Y67+196*Z67+225*AA67+256*AB67</f>
        <v>2614</v>
      </c>
      <c r="AL67" s="52">
        <f>(E67^2)/AJ67</f>
        <v>456.43268588590968</v>
      </c>
      <c r="AM67" s="52">
        <f>(AJ67^2)*(AK67-AL67)/(AJ67*(AJ67-1))</f>
        <v>2157.7804956129949</v>
      </c>
      <c r="AN67" s="52">
        <f>SQRT(AJ67)</f>
        <v>100.60715680308235</v>
      </c>
      <c r="AO67" s="52">
        <f>SQRT(AM67)</f>
        <v>46.45191595201424</v>
      </c>
      <c r="AP67" s="52">
        <f>SQRT(AN67^2+AO67^2)</f>
        <v>110.81326859006097</v>
      </c>
      <c r="AQ67" s="72">
        <f>E67-2*AP67</f>
        <v>1927.7734628198782</v>
      </c>
      <c r="AR67" s="72">
        <f>E67+2*AP67</f>
        <v>2371.026537180122</v>
      </c>
    </row>
    <row r="68" spans="1:44" ht="15.75">
      <c r="A68" s="24">
        <v>2012</v>
      </c>
      <c r="C68" s="41">
        <f>[1]Table2!L75</f>
        <v>2158</v>
      </c>
      <c r="E68" s="52"/>
      <c r="F68" s="52"/>
      <c r="H68" s="27">
        <f>A68</f>
        <v>2012</v>
      </c>
      <c r="I68" s="52"/>
      <c r="J68" s="52"/>
      <c r="K68" s="19">
        <f>C68</f>
        <v>2158</v>
      </c>
      <c r="M68" s="19">
        <v>1706</v>
      </c>
      <c r="N68" s="19">
        <v>131</v>
      </c>
      <c r="O68" s="19">
        <v>33</v>
      </c>
      <c r="P68" s="19">
        <v>15</v>
      </c>
      <c r="Q68" s="19">
        <v>3</v>
      </c>
      <c r="R68" s="19">
        <v>1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1889</v>
      </c>
      <c r="AD68" s="52"/>
      <c r="AE68" s="73"/>
      <c r="AF68" s="27"/>
      <c r="AG68" s="27"/>
      <c r="AH68" s="27"/>
      <c r="AI68" s="41">
        <f>[1]Table2!G75</f>
        <v>9786</v>
      </c>
      <c r="AJ68" s="52"/>
      <c r="AK68" s="52"/>
      <c r="AL68" s="52"/>
      <c r="AM68" s="52"/>
      <c r="AN68" s="52"/>
      <c r="AO68" s="52"/>
      <c r="AP68" s="52"/>
      <c r="AQ68" s="72"/>
      <c r="AR68" s="72"/>
    </row>
    <row r="69" spans="1:44" ht="15.75">
      <c r="A69" s="24">
        <v>2013</v>
      </c>
      <c r="C69" s="41">
        <f>[1]Table2!L76</f>
        <v>1844</v>
      </c>
      <c r="E69" s="52"/>
      <c r="F69" s="52"/>
      <c r="H69" s="27">
        <f>A69</f>
        <v>2013</v>
      </c>
      <c r="I69" s="52"/>
      <c r="J69" s="52"/>
      <c r="K69" s="19">
        <f>C69</f>
        <v>1844</v>
      </c>
      <c r="M69" s="19">
        <v>1707</v>
      </c>
      <c r="N69" s="19">
        <v>132</v>
      </c>
      <c r="O69" s="19">
        <v>34</v>
      </c>
      <c r="P69" s="19">
        <v>16</v>
      </c>
      <c r="Q69" s="19">
        <v>4</v>
      </c>
      <c r="R69" s="19">
        <v>2</v>
      </c>
      <c r="S69" s="19">
        <v>1</v>
      </c>
      <c r="T69" s="19">
        <v>1</v>
      </c>
      <c r="U69" s="19">
        <v>1</v>
      </c>
      <c r="V69" s="19">
        <v>1</v>
      </c>
      <c r="W69" s="19">
        <v>1</v>
      </c>
      <c r="X69" s="19">
        <v>1</v>
      </c>
      <c r="Y69" s="19">
        <v>1</v>
      </c>
      <c r="Z69" s="19">
        <v>1</v>
      </c>
      <c r="AA69" s="19">
        <v>1</v>
      </c>
      <c r="AB69" s="19">
        <v>1</v>
      </c>
      <c r="AC69" s="19">
        <v>1890</v>
      </c>
      <c r="AD69" s="52"/>
      <c r="AE69" s="73"/>
      <c r="AF69" s="27"/>
      <c r="AG69" s="27"/>
      <c r="AH69" s="27"/>
      <c r="AI69" s="41">
        <f>[1]Table2!G76</f>
        <v>8986</v>
      </c>
      <c r="AJ69" s="52"/>
      <c r="AK69" s="52"/>
      <c r="AL69" s="52"/>
      <c r="AM69" s="52"/>
      <c r="AN69" s="52"/>
      <c r="AO69" s="52"/>
      <c r="AP69" s="52"/>
      <c r="AQ69" s="72"/>
      <c r="AR69" s="72"/>
    </row>
    <row r="70" spans="1:44">
      <c r="AC70" s="71"/>
    </row>
    <row r="71" spans="1:44">
      <c r="AC71" s="71"/>
    </row>
  </sheetData>
  <mergeCells count="1">
    <mergeCell ref="M4:AB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zoomScale="75" workbookViewId="0">
      <pane xSplit="2" ySplit="5" topLeftCell="C6" activePane="bottomRight" state="frozen"/>
      <selection activeCell="B41" sqref="B41"/>
      <selection pane="topRight" activeCell="B41" sqref="B41"/>
      <selection pane="bottomLeft" activeCell="B41" sqref="B41"/>
      <selection pane="bottomRight" activeCell="B41" sqref="B41"/>
    </sheetView>
  </sheetViews>
  <sheetFormatPr defaultRowHeight="12.75"/>
  <cols>
    <col min="1" max="1" width="8" style="19" customWidth="1"/>
    <col min="2" max="2" width="1.85546875" style="19" customWidth="1"/>
    <col min="3" max="3" width="10.140625" style="19" customWidth="1"/>
    <col min="4" max="4" width="2.28515625" style="19" customWidth="1"/>
    <col min="5" max="6" width="9.140625" style="19"/>
    <col min="7" max="7" width="1.7109375" style="19" customWidth="1"/>
    <col min="8" max="11" width="9.140625" style="19"/>
    <col min="12" max="12" width="2" style="19" customWidth="1"/>
    <col min="13" max="13" width="8.7109375" style="19" customWidth="1"/>
    <col min="14" max="14" width="1.85546875" style="19" customWidth="1"/>
    <col min="15" max="16" width="9.140625" style="19"/>
    <col min="17" max="17" width="2.140625" style="19" customWidth="1"/>
    <col min="18" max="16384" width="9.140625" style="19"/>
  </cols>
  <sheetData>
    <row r="1" spans="1:21" ht="18">
      <c r="A1" s="69" t="s">
        <v>65</v>
      </c>
      <c r="B1" s="69"/>
      <c r="M1" s="69" t="s">
        <v>64</v>
      </c>
      <c r="N1" s="69"/>
    </row>
    <row r="2" spans="1:21" ht="18.75" thickBot="1">
      <c r="B2" s="50"/>
      <c r="M2" s="69" t="s">
        <v>63</v>
      </c>
    </row>
    <row r="3" spans="1:21" ht="15">
      <c r="A3" s="23"/>
      <c r="B3" s="23"/>
      <c r="C3" s="63"/>
      <c r="I3" s="19" t="s">
        <v>36</v>
      </c>
      <c r="S3" s="19" t="s">
        <v>36</v>
      </c>
    </row>
    <row r="4" spans="1:21" ht="15.75">
      <c r="A4" s="23"/>
      <c r="B4" s="23"/>
      <c r="C4" s="62" t="s">
        <v>39</v>
      </c>
      <c r="E4" s="19" t="s">
        <v>38</v>
      </c>
      <c r="F4" s="19" t="s">
        <v>37</v>
      </c>
      <c r="I4" s="19" t="s">
        <v>22</v>
      </c>
      <c r="M4" s="19" t="s">
        <v>62</v>
      </c>
      <c r="O4" s="19" t="s">
        <v>38</v>
      </c>
      <c r="P4" s="19" t="s">
        <v>37</v>
      </c>
      <c r="S4" s="19" t="s">
        <v>22</v>
      </c>
    </row>
    <row r="5" spans="1:21" ht="16.5" thickBot="1">
      <c r="A5" s="61" t="s">
        <v>34</v>
      </c>
      <c r="B5" s="60"/>
      <c r="C5" s="59" t="s">
        <v>29</v>
      </c>
      <c r="E5" s="19" t="s">
        <v>27</v>
      </c>
      <c r="F5" s="19" t="s">
        <v>23</v>
      </c>
      <c r="I5" s="19" t="s">
        <v>49</v>
      </c>
      <c r="J5" s="19" t="s">
        <v>48</v>
      </c>
      <c r="K5" s="19" t="s">
        <v>58</v>
      </c>
      <c r="M5" s="19" t="s">
        <v>58</v>
      </c>
      <c r="O5" s="19" t="s">
        <v>27</v>
      </c>
      <c r="P5" s="19" t="s">
        <v>23</v>
      </c>
      <c r="S5" s="19" t="s">
        <v>49</v>
      </c>
      <c r="T5" s="19" t="s">
        <v>48</v>
      </c>
      <c r="U5" s="19" t="s">
        <v>61</v>
      </c>
    </row>
    <row r="6" spans="1:21" s="25" customFormat="1" ht="15.75">
      <c r="A6" s="51">
        <v>1950</v>
      </c>
      <c r="B6" s="50"/>
      <c r="C6" s="48">
        <v>5082</v>
      </c>
      <c r="D6" s="47"/>
      <c r="E6" s="47"/>
      <c r="F6" s="47"/>
      <c r="G6" s="47"/>
      <c r="H6" s="27">
        <f>A6</f>
        <v>1950</v>
      </c>
      <c r="I6" s="19"/>
      <c r="J6" s="19"/>
      <c r="K6" s="52">
        <f>C6</f>
        <v>5082</v>
      </c>
    </row>
    <row r="7" spans="1:21" ht="15">
      <c r="A7" s="24">
        <v>1951</v>
      </c>
      <c r="B7" s="23"/>
      <c r="C7" s="44">
        <v>5089</v>
      </c>
      <c r="D7" s="52"/>
      <c r="E7" s="52"/>
      <c r="F7" s="52"/>
      <c r="G7" s="52"/>
      <c r="H7" s="27">
        <f>A7</f>
        <v>1951</v>
      </c>
      <c r="K7" s="52">
        <f>C7</f>
        <v>5089</v>
      </c>
    </row>
    <row r="8" spans="1:21" ht="15">
      <c r="A8" s="24">
        <v>1952</v>
      </c>
      <c r="B8" s="23"/>
      <c r="C8" s="44">
        <v>4909</v>
      </c>
      <c r="D8" s="52"/>
      <c r="E8" s="52">
        <f>AVERAGE(C6:C10)</f>
        <v>5249.8</v>
      </c>
      <c r="F8" s="52">
        <f>SQRT(E8)</f>
        <v>72.455503586684159</v>
      </c>
      <c r="G8" s="52"/>
      <c r="H8" s="27">
        <f>A8</f>
        <v>1952</v>
      </c>
      <c r="I8" s="52">
        <f>E8-2*F8</f>
        <v>5104.8889928266317</v>
      </c>
      <c r="J8" s="52">
        <f>E8+2*F8</f>
        <v>5394.7110071733687</v>
      </c>
      <c r="K8" s="52">
        <f>C8</f>
        <v>4909</v>
      </c>
    </row>
    <row r="9" spans="1:21" ht="15">
      <c r="A9" s="24">
        <v>1953</v>
      </c>
      <c r="B9" s="23"/>
      <c r="C9" s="44">
        <v>5749</v>
      </c>
      <c r="D9" s="52"/>
      <c r="E9" s="52">
        <f>AVERAGE(C7:C11)</f>
        <v>5374.6</v>
      </c>
      <c r="F9" s="52">
        <f>SQRT(E9)</f>
        <v>73.311663464963061</v>
      </c>
      <c r="G9" s="52"/>
      <c r="H9" s="27">
        <f>A9</f>
        <v>1953</v>
      </c>
      <c r="I9" s="52">
        <f>E9-2*F9</f>
        <v>5227.976673070074</v>
      </c>
      <c r="J9" s="52">
        <f>E9+2*F9</f>
        <v>5521.2233269299268</v>
      </c>
      <c r="K9" s="52">
        <f>C9</f>
        <v>5749</v>
      </c>
    </row>
    <row r="10" spans="1:21" ht="15">
      <c r="A10" s="24">
        <v>1954</v>
      </c>
      <c r="B10" s="23"/>
      <c r="C10" s="44">
        <v>5420</v>
      </c>
      <c r="D10" s="52"/>
      <c r="E10" s="52">
        <f>AVERAGE(C8:C12)</f>
        <v>5474.6</v>
      </c>
      <c r="F10" s="52">
        <f>SQRT(E10)</f>
        <v>73.990539935859374</v>
      </c>
      <c r="G10" s="52"/>
      <c r="H10" s="27">
        <f>A10</f>
        <v>1954</v>
      </c>
      <c r="I10" s="52">
        <f>E10-2*F10</f>
        <v>5326.6189201282814</v>
      </c>
      <c r="J10" s="52">
        <f>E10+2*F10</f>
        <v>5622.5810798717193</v>
      </c>
      <c r="K10" s="52">
        <f>C10</f>
        <v>5420</v>
      </c>
    </row>
    <row r="11" spans="1:21" s="25" customFormat="1" ht="15.75">
      <c r="A11" s="51">
        <v>1955</v>
      </c>
      <c r="B11" s="50"/>
      <c r="C11" s="48">
        <v>5706</v>
      </c>
      <c r="D11" s="47"/>
      <c r="E11" s="52">
        <f>AVERAGE(C9:C13)</f>
        <v>5604</v>
      </c>
      <c r="F11" s="52">
        <f>SQRT(E11)</f>
        <v>74.85986908885161</v>
      </c>
      <c r="G11" s="47"/>
      <c r="H11" s="27">
        <f>A11</f>
        <v>1955</v>
      </c>
      <c r="I11" s="52">
        <f>E11-2*F11</f>
        <v>5454.2802618222968</v>
      </c>
      <c r="J11" s="52">
        <f>E11+2*F11</f>
        <v>5753.7197381777032</v>
      </c>
      <c r="K11" s="52">
        <f>C11</f>
        <v>5706</v>
      </c>
    </row>
    <row r="12" spans="1:21" ht="15">
      <c r="A12" s="24">
        <v>1956</v>
      </c>
      <c r="B12" s="23"/>
      <c r="C12" s="44">
        <v>5589</v>
      </c>
      <c r="D12" s="52"/>
      <c r="E12" s="52">
        <f>AVERAGE(C10:C14)</f>
        <v>5635.6</v>
      </c>
      <c r="F12" s="52">
        <f>SQRT(E12)</f>
        <v>75.070633406146243</v>
      </c>
      <c r="G12" s="52"/>
      <c r="H12" s="27">
        <f>A12</f>
        <v>1956</v>
      </c>
      <c r="I12" s="52">
        <f>E12-2*F12</f>
        <v>5485.4587331877083</v>
      </c>
      <c r="J12" s="52">
        <f>E12+2*F12</f>
        <v>5785.7412668122925</v>
      </c>
      <c r="K12" s="52">
        <f>C12</f>
        <v>5589</v>
      </c>
    </row>
    <row r="13" spans="1:21" ht="15">
      <c r="A13" s="24">
        <v>1957</v>
      </c>
      <c r="B13" s="23"/>
      <c r="C13" s="44">
        <v>5556</v>
      </c>
      <c r="D13" s="52"/>
      <c r="E13" s="52">
        <f>AVERAGE(C11:C15)</f>
        <v>5939.6</v>
      </c>
      <c r="F13" s="52">
        <f>SQRT(E13)</f>
        <v>77.068800431821955</v>
      </c>
      <c r="G13" s="52"/>
      <c r="H13" s="27">
        <f>A13</f>
        <v>1957</v>
      </c>
      <c r="I13" s="52">
        <f>E13-2*F13</f>
        <v>5785.4623991363569</v>
      </c>
      <c r="J13" s="52">
        <f>E13+2*F13</f>
        <v>6093.7376008636438</v>
      </c>
      <c r="K13" s="52">
        <f>C13</f>
        <v>5556</v>
      </c>
    </row>
    <row r="14" spans="1:21" ht="15">
      <c r="A14" s="24">
        <v>1958</v>
      </c>
      <c r="B14" s="23"/>
      <c r="C14" s="44">
        <v>5907</v>
      </c>
      <c r="D14" s="52"/>
      <c r="E14" s="52">
        <f>AVERAGE(C12:C16)</f>
        <v>6254.4</v>
      </c>
      <c r="F14" s="52">
        <f>SQRT(E14)</f>
        <v>79.084764651606562</v>
      </c>
      <c r="G14" s="52"/>
      <c r="H14" s="27">
        <f>A14</f>
        <v>1958</v>
      </c>
      <c r="I14" s="52">
        <f>E14-2*F14</f>
        <v>6096.2304706967861</v>
      </c>
      <c r="J14" s="52">
        <f>E14+2*F14</f>
        <v>6412.5695293032131</v>
      </c>
      <c r="K14" s="52">
        <f>C14</f>
        <v>5907</v>
      </c>
    </row>
    <row r="15" spans="1:21" ht="15">
      <c r="A15" s="24">
        <v>1959</v>
      </c>
      <c r="B15" s="23"/>
      <c r="C15" s="44">
        <v>6940</v>
      </c>
      <c r="D15" s="52"/>
      <c r="E15" s="52">
        <f>AVERAGE(C13:C17)</f>
        <v>6716.4</v>
      </c>
      <c r="F15" s="52">
        <f>SQRT(E15)</f>
        <v>81.953645434477167</v>
      </c>
      <c r="G15" s="52"/>
      <c r="H15" s="27">
        <f>A15</f>
        <v>1959</v>
      </c>
      <c r="I15" s="52">
        <f>E15-2*F15</f>
        <v>6552.4927091310456</v>
      </c>
      <c r="J15" s="52">
        <f>E15+2*F15</f>
        <v>6880.3072908689537</v>
      </c>
      <c r="K15" s="52">
        <f>C15</f>
        <v>6940</v>
      </c>
    </row>
    <row r="16" spans="1:21" s="25" customFormat="1" ht="15.75">
      <c r="A16" s="51">
        <v>1960</v>
      </c>
      <c r="B16" s="50"/>
      <c r="C16" s="48">
        <v>7280</v>
      </c>
      <c r="D16" s="47"/>
      <c r="E16" s="52">
        <f>AVERAGE(C14:C18)</f>
        <v>7148.4</v>
      </c>
      <c r="F16" s="52">
        <f>SQRT(E16)</f>
        <v>84.548211098757136</v>
      </c>
      <c r="G16" s="47"/>
      <c r="H16" s="27">
        <f>A16</f>
        <v>1960</v>
      </c>
      <c r="I16" s="52">
        <f>E16-2*F16</f>
        <v>6979.3035778024851</v>
      </c>
      <c r="J16" s="52">
        <f>E16+2*F16</f>
        <v>7317.4964221975142</v>
      </c>
      <c r="K16" s="52">
        <f>C16</f>
        <v>7280</v>
      </c>
    </row>
    <row r="17" spans="1:11" ht="15">
      <c r="A17" s="24">
        <v>1961</v>
      </c>
      <c r="B17" s="23"/>
      <c r="C17" s="44">
        <v>7899</v>
      </c>
      <c r="D17" s="52"/>
      <c r="E17" s="52">
        <f>AVERAGE(C15:C19)</f>
        <v>7554.8</v>
      </c>
      <c r="F17" s="52">
        <f>SQRT(E17)</f>
        <v>86.918352492439709</v>
      </c>
      <c r="G17" s="52"/>
      <c r="H17" s="27">
        <f>A17</f>
        <v>1961</v>
      </c>
      <c r="I17" s="52">
        <f>E17-2*F17</f>
        <v>7380.9632950151208</v>
      </c>
      <c r="J17" s="52">
        <f>E17+2*F17</f>
        <v>7728.6367049848795</v>
      </c>
      <c r="K17" s="52">
        <f>C17</f>
        <v>7899</v>
      </c>
    </row>
    <row r="18" spans="1:11" ht="15">
      <c r="A18" s="24">
        <v>1962</v>
      </c>
      <c r="B18" s="23"/>
      <c r="C18" s="44">
        <v>7716</v>
      </c>
      <c r="D18" s="52"/>
      <c r="E18" s="52">
        <f>AVERAGE(C16:C20)</f>
        <v>7944.8</v>
      </c>
      <c r="F18" s="52">
        <f>SQRT(E18)</f>
        <v>89.133607578735422</v>
      </c>
      <c r="G18" s="52"/>
      <c r="H18" s="27">
        <f>A18</f>
        <v>1962</v>
      </c>
      <c r="I18" s="52">
        <f>E18-2*F18</f>
        <v>7766.5327848425295</v>
      </c>
      <c r="J18" s="52">
        <f>E18+2*F18</f>
        <v>8123.0672151574709</v>
      </c>
      <c r="K18" s="52">
        <f>C18</f>
        <v>7716</v>
      </c>
    </row>
    <row r="19" spans="1:11" ht="15">
      <c r="A19" s="24">
        <v>1963</v>
      </c>
      <c r="B19" s="23"/>
      <c r="C19" s="44">
        <v>7939</v>
      </c>
      <c r="D19" s="52"/>
      <c r="E19" s="52">
        <f>AVERAGE(C17:C21)</f>
        <v>8386.2000000000007</v>
      </c>
      <c r="F19" s="52">
        <f>SQRT(E19)</f>
        <v>91.576197780864433</v>
      </c>
      <c r="G19" s="52"/>
      <c r="H19" s="27">
        <f>A19</f>
        <v>1963</v>
      </c>
      <c r="I19" s="52">
        <f>E19-2*F19</f>
        <v>8203.0476044382722</v>
      </c>
      <c r="J19" s="52">
        <f>E19+2*F19</f>
        <v>8569.3523955617293</v>
      </c>
      <c r="K19" s="52">
        <f>C19</f>
        <v>7939</v>
      </c>
    </row>
    <row r="20" spans="1:11" ht="15">
      <c r="A20" s="24">
        <v>1964</v>
      </c>
      <c r="B20" s="23"/>
      <c r="C20" s="44">
        <v>8890</v>
      </c>
      <c r="D20" s="52"/>
      <c r="E20" s="52">
        <f>AVERAGE(C18:C22)</f>
        <v>8815</v>
      </c>
      <c r="F20" s="52">
        <f>SQRT(E20)</f>
        <v>93.888231424390995</v>
      </c>
      <c r="G20" s="52"/>
      <c r="H20" s="27">
        <f>A20</f>
        <v>1964</v>
      </c>
      <c r="I20" s="52">
        <f>E20-2*F20</f>
        <v>8627.2235371512179</v>
      </c>
      <c r="J20" s="52">
        <f>E20+2*F20</f>
        <v>9002.7764628487821</v>
      </c>
      <c r="K20" s="52">
        <f>C20</f>
        <v>8890</v>
      </c>
    </row>
    <row r="21" spans="1:11" s="25" customFormat="1" ht="15.75">
      <c r="A21" s="51">
        <v>1965</v>
      </c>
      <c r="B21" s="50"/>
      <c r="C21" s="48">
        <v>9487</v>
      </c>
      <c r="D21" s="47"/>
      <c r="E21" s="52">
        <f>AVERAGE(C19:C23)</f>
        <v>9279</v>
      </c>
      <c r="F21" s="52">
        <f>SQRT(E21)</f>
        <v>96.327566148013929</v>
      </c>
      <c r="G21" s="47"/>
      <c r="H21" s="27">
        <f>A21</f>
        <v>1965</v>
      </c>
      <c r="I21" s="52">
        <f>E21-2*F21</f>
        <v>9086.3448677039723</v>
      </c>
      <c r="J21" s="52">
        <f>E21+2*F21</f>
        <v>9471.6551322960277</v>
      </c>
      <c r="K21" s="52">
        <f>C21</f>
        <v>9487</v>
      </c>
    </row>
    <row r="22" spans="1:11" ht="15">
      <c r="A22" s="24">
        <v>1966</v>
      </c>
      <c r="B22" s="23"/>
      <c r="C22" s="44">
        <v>10043</v>
      </c>
      <c r="D22" s="52"/>
      <c r="E22" s="52">
        <f>AVERAGE(C20:C24)</f>
        <v>9743.6</v>
      </c>
      <c r="F22" s="52">
        <f>SQRT(E22)</f>
        <v>98.709675310984593</v>
      </c>
      <c r="G22" s="52"/>
      <c r="H22" s="27">
        <f>A22</f>
        <v>1966</v>
      </c>
      <c r="I22" s="52">
        <f>E22-2*F22</f>
        <v>9546.1806493780314</v>
      </c>
      <c r="J22" s="52">
        <f>E22+2*F22</f>
        <v>9941.0193506219694</v>
      </c>
      <c r="K22" s="52">
        <f>C22</f>
        <v>10043</v>
      </c>
    </row>
    <row r="23" spans="1:11" ht="15">
      <c r="A23" s="24">
        <v>1967</v>
      </c>
      <c r="B23" s="23"/>
      <c r="C23" s="44">
        <v>10036</v>
      </c>
      <c r="D23" s="52"/>
      <c r="E23" s="52">
        <f>AVERAGE(C21:C25)</f>
        <v>10110.200000000001</v>
      </c>
      <c r="F23" s="52">
        <f>SQRT(E23)</f>
        <v>100.54949030203983</v>
      </c>
      <c r="G23" s="52"/>
      <c r="H23" s="27">
        <f>A23</f>
        <v>1967</v>
      </c>
      <c r="I23" s="52">
        <f>E23-2*F23</f>
        <v>9909.101019395921</v>
      </c>
      <c r="J23" s="52">
        <f>E23+2*F23</f>
        <v>10311.29898060408</v>
      </c>
      <c r="K23" s="52">
        <f>C23</f>
        <v>10036</v>
      </c>
    </row>
    <row r="24" spans="1:11" ht="15">
      <c r="A24" s="24">
        <v>1968</v>
      </c>
      <c r="B24" s="23"/>
      <c r="C24" s="44">
        <v>10262</v>
      </c>
      <c r="D24" s="52"/>
      <c r="E24" s="52">
        <f>AVERAGE(C22:C26)</f>
        <v>10381.200000000001</v>
      </c>
      <c r="F24" s="52">
        <f>SQRT(E24)</f>
        <v>101.88817399482632</v>
      </c>
      <c r="G24" s="52"/>
      <c r="H24" s="27">
        <f>A24</f>
        <v>1968</v>
      </c>
      <c r="I24" s="52">
        <f>E24-2*F24</f>
        <v>10177.423652010348</v>
      </c>
      <c r="J24" s="52">
        <f>E24+2*F24</f>
        <v>10584.976347989654</v>
      </c>
      <c r="K24" s="52">
        <f>C24</f>
        <v>10262</v>
      </c>
    </row>
    <row r="25" spans="1:11" ht="15">
      <c r="A25" s="24">
        <v>1969</v>
      </c>
      <c r="B25" s="23"/>
      <c r="C25" s="44">
        <v>10723</v>
      </c>
      <c r="D25" s="52"/>
      <c r="E25" s="52">
        <f>AVERAGE(C23:C27)</f>
        <v>10535.2</v>
      </c>
      <c r="F25" s="52">
        <f>SQRT(E25)</f>
        <v>102.64112236331012</v>
      </c>
      <c r="G25" s="52"/>
      <c r="H25" s="27">
        <f>A25</f>
        <v>1969</v>
      </c>
      <c r="I25" s="52">
        <f>E25-2*F25</f>
        <v>10329.91775527338</v>
      </c>
      <c r="J25" s="52">
        <f>E25+2*F25</f>
        <v>10740.482244726622</v>
      </c>
      <c r="K25" s="52">
        <f>C25</f>
        <v>10723</v>
      </c>
    </row>
    <row r="26" spans="1:11" s="25" customFormat="1" ht="15.75">
      <c r="A26" s="51">
        <v>1970</v>
      </c>
      <c r="B26" s="50"/>
      <c r="C26" s="48">
        <v>10842</v>
      </c>
      <c r="D26" s="47"/>
      <c r="E26" s="52">
        <f>AVERAGE(C24:C28)</f>
        <v>10699</v>
      </c>
      <c r="F26" s="52">
        <f>SQRT(E26)</f>
        <v>103.435970532499</v>
      </c>
      <c r="G26" s="47"/>
      <c r="H26" s="27">
        <f>A26</f>
        <v>1970</v>
      </c>
      <c r="I26" s="52">
        <f>E26-2*F26</f>
        <v>10492.128058935003</v>
      </c>
      <c r="J26" s="52">
        <f>E26+2*F26</f>
        <v>10905.871941064997</v>
      </c>
      <c r="K26" s="52">
        <f>C26</f>
        <v>10842</v>
      </c>
    </row>
    <row r="27" spans="1:11" ht="15">
      <c r="A27" s="24">
        <v>1971</v>
      </c>
      <c r="B27" s="23"/>
      <c r="C27" s="44">
        <v>10813</v>
      </c>
      <c r="D27" s="52"/>
      <c r="E27" s="52">
        <f>AVERAGE(C25:C29)</f>
        <v>10836.4</v>
      </c>
      <c r="F27" s="52">
        <f>SQRT(E27)</f>
        <v>104.09803072104678</v>
      </c>
      <c r="G27" s="52"/>
      <c r="H27" s="27">
        <f>A27</f>
        <v>1971</v>
      </c>
      <c r="I27" s="52">
        <f>E27-2*F27</f>
        <v>10628.203938557906</v>
      </c>
      <c r="J27" s="52">
        <f>E27+2*F27</f>
        <v>11044.596061442093</v>
      </c>
      <c r="K27" s="52">
        <f>C27</f>
        <v>10813</v>
      </c>
    </row>
    <row r="28" spans="1:11" ht="15">
      <c r="A28" s="24">
        <v>1972</v>
      </c>
      <c r="B28" s="23"/>
      <c r="C28" s="44">
        <v>10855</v>
      </c>
      <c r="D28" s="52"/>
      <c r="E28" s="52">
        <f>AVERAGE(C26:C30)</f>
        <v>10761.2</v>
      </c>
      <c r="F28" s="52">
        <f>SQRT(E28)</f>
        <v>103.73620390201292</v>
      </c>
      <c r="G28" s="52"/>
      <c r="H28" s="27">
        <f>A28</f>
        <v>1972</v>
      </c>
      <c r="I28" s="52">
        <f>E28-2*F28</f>
        <v>10553.727592195975</v>
      </c>
      <c r="J28" s="52">
        <f>E28+2*F28</f>
        <v>10968.672407804026</v>
      </c>
      <c r="K28" s="52">
        <f>C28</f>
        <v>10855</v>
      </c>
    </row>
    <row r="29" spans="1:11" ht="15">
      <c r="A29" s="24">
        <v>1973</v>
      </c>
      <c r="B29" s="23"/>
      <c r="C29" s="44">
        <v>10949</v>
      </c>
      <c r="D29" s="52"/>
      <c r="E29" s="52">
        <f>AVERAGE(C27:C31)</f>
        <v>10502.4</v>
      </c>
      <c r="F29" s="52">
        <f>SQRT(E29)</f>
        <v>102.48121779135921</v>
      </c>
      <c r="G29" s="52"/>
      <c r="H29" s="27">
        <f>A29</f>
        <v>1973</v>
      </c>
      <c r="I29" s="52">
        <f>E29-2*F29</f>
        <v>10297.437564417281</v>
      </c>
      <c r="J29" s="52">
        <f>E29+2*F29</f>
        <v>10707.362435582718</v>
      </c>
      <c r="K29" s="52">
        <f>C29</f>
        <v>10949</v>
      </c>
    </row>
    <row r="30" spans="1:11" ht="15">
      <c r="A30" s="24">
        <v>1974</v>
      </c>
      <c r="B30" s="23"/>
      <c r="C30" s="44">
        <v>10347</v>
      </c>
      <c r="D30" s="52"/>
      <c r="E30" s="52">
        <f>AVERAGE(C28:C32)</f>
        <v>10240.4</v>
      </c>
      <c r="F30" s="52">
        <f>SQRT(E30)</f>
        <v>101.19486152962511</v>
      </c>
      <c r="G30" s="52"/>
      <c r="H30" s="27">
        <f>A30</f>
        <v>1974</v>
      </c>
      <c r="I30" s="52">
        <f>E30-2*F30</f>
        <v>10038.010276940749</v>
      </c>
      <c r="J30" s="52">
        <f>E30+2*F30</f>
        <v>10442.78972305925</v>
      </c>
      <c r="K30" s="52">
        <f>C30</f>
        <v>10347</v>
      </c>
    </row>
    <row r="31" spans="1:11" s="25" customFormat="1" ht="15.75">
      <c r="A31" s="51">
        <v>1975</v>
      </c>
      <c r="B31" s="50"/>
      <c r="C31" s="48">
        <v>9548</v>
      </c>
      <c r="D31" s="47"/>
      <c r="E31" s="52">
        <f>AVERAGE(C29:C33)</f>
        <v>10001.6</v>
      </c>
      <c r="F31" s="52">
        <f>SQRT(E31)</f>
        <v>100.00799968002561</v>
      </c>
      <c r="G31" s="47"/>
      <c r="H31" s="27">
        <f>A31</f>
        <v>1975</v>
      </c>
      <c r="I31" s="52">
        <f>E31-2*F31</f>
        <v>9801.5840006399485</v>
      </c>
      <c r="J31" s="52">
        <f>E31+2*F31</f>
        <v>10201.615999360052</v>
      </c>
      <c r="K31" s="52">
        <f>C31</f>
        <v>9548</v>
      </c>
    </row>
    <row r="32" spans="1:11" ht="15">
      <c r="A32" s="24">
        <v>1976</v>
      </c>
      <c r="B32" s="23"/>
      <c r="C32" s="44">
        <v>9503</v>
      </c>
      <c r="D32" s="52"/>
      <c r="E32" s="52">
        <f>AVERAGE(C30:C34)</f>
        <v>9845.6</v>
      </c>
      <c r="F32" s="52">
        <f>SQRT(E32)</f>
        <v>99.224996850592035</v>
      </c>
      <c r="G32" s="52"/>
      <c r="H32" s="27">
        <f>A32</f>
        <v>1976</v>
      </c>
      <c r="I32" s="52">
        <f>E32-2*F32</f>
        <v>9647.1500062988162</v>
      </c>
      <c r="J32" s="52">
        <f>E32+2*F32</f>
        <v>10044.049993701185</v>
      </c>
      <c r="K32" s="52">
        <f>C32</f>
        <v>9503</v>
      </c>
    </row>
    <row r="33" spans="1:21" ht="15">
      <c r="A33" s="24">
        <v>1977</v>
      </c>
      <c r="B33" s="23"/>
      <c r="C33" s="44">
        <v>9661</v>
      </c>
      <c r="D33" s="52"/>
      <c r="E33" s="52">
        <f>AVERAGE(C31:C35)</f>
        <v>9786.4</v>
      </c>
      <c r="F33" s="52">
        <f>SQRT(E33)</f>
        <v>98.926235145182801</v>
      </c>
      <c r="G33" s="52"/>
      <c r="H33" s="27">
        <f>A33</f>
        <v>1977</v>
      </c>
      <c r="I33" s="52">
        <f>E33-2*F33</f>
        <v>9588.5475297096345</v>
      </c>
      <c r="J33" s="52">
        <f>E33+2*F33</f>
        <v>9984.2524702903647</v>
      </c>
      <c r="K33" s="52">
        <f>C33</f>
        <v>9661</v>
      </c>
    </row>
    <row r="34" spans="1:21" ht="15">
      <c r="A34" s="24">
        <v>1978</v>
      </c>
      <c r="B34" s="23"/>
      <c r="C34" s="44">
        <v>10169</v>
      </c>
      <c r="D34" s="52"/>
      <c r="E34" s="52">
        <f>AVERAGE(C32:C36)</f>
        <v>9784.6</v>
      </c>
      <c r="F34" s="52">
        <f>SQRT(E34)</f>
        <v>98.917137039038892</v>
      </c>
      <c r="G34" s="52"/>
      <c r="H34" s="27">
        <f>A34</f>
        <v>1978</v>
      </c>
      <c r="I34" s="52">
        <f>E34-2*F34</f>
        <v>9586.7657259219231</v>
      </c>
      <c r="J34" s="52">
        <f>E34+2*F34</f>
        <v>9982.4342740780776</v>
      </c>
      <c r="K34" s="52">
        <f>C34</f>
        <v>10169</v>
      </c>
    </row>
    <row r="35" spans="1:21" ht="15">
      <c r="A35" s="24">
        <v>1979</v>
      </c>
      <c r="B35" s="23"/>
      <c r="C35" s="44">
        <v>10051</v>
      </c>
      <c r="D35" s="52"/>
      <c r="E35" s="52">
        <f>AVERAGE(C33:C37)</f>
        <v>9787.4</v>
      </c>
      <c r="F35" s="52">
        <f>SQRT(E35)</f>
        <v>98.931289287060238</v>
      </c>
      <c r="G35" s="52"/>
      <c r="H35" s="27">
        <f>A35</f>
        <v>1979</v>
      </c>
      <c r="I35" s="52">
        <f>E35-2*F35</f>
        <v>9589.5374214258791</v>
      </c>
      <c r="J35" s="52">
        <f>E35+2*F35</f>
        <v>9985.2625785741202</v>
      </c>
      <c r="K35" s="52">
        <f>C35</f>
        <v>10051</v>
      </c>
    </row>
    <row r="36" spans="1:21" s="25" customFormat="1" ht="15.75">
      <c r="A36" s="51">
        <v>1980</v>
      </c>
      <c r="B36" s="50"/>
      <c r="C36" s="48">
        <v>9539</v>
      </c>
      <c r="D36" s="47"/>
      <c r="E36" s="52">
        <f>AVERAGE(C34:C38)</f>
        <v>9847.4</v>
      </c>
      <c r="F36" s="52">
        <f>SQRT(E36)</f>
        <v>99.234066731138256</v>
      </c>
      <c r="G36" s="47"/>
      <c r="H36" s="27">
        <f>A36</f>
        <v>1980</v>
      </c>
      <c r="I36" s="52">
        <f>E36-2*F36</f>
        <v>9648.9318665377232</v>
      </c>
      <c r="J36" s="52">
        <f>E36+2*F36</f>
        <v>10045.868133462276</v>
      </c>
      <c r="K36" s="52">
        <f>C36</f>
        <v>9539</v>
      </c>
      <c r="S36" s="19" t="s">
        <v>49</v>
      </c>
      <c r="T36" s="19" t="s">
        <v>48</v>
      </c>
      <c r="U36" s="19" t="s">
        <v>61</v>
      </c>
    </row>
    <row r="37" spans="1:21" ht="15">
      <c r="A37" s="24">
        <v>1981</v>
      </c>
      <c r="B37" s="23"/>
      <c r="C37" s="44">
        <v>9517</v>
      </c>
      <c r="D37" s="52"/>
      <c r="E37" s="52">
        <f>AVERAGE(C35:C39)</f>
        <v>9465</v>
      </c>
      <c r="F37" s="52">
        <f>SQRT(E37)</f>
        <v>97.28823155962904</v>
      </c>
      <c r="G37" s="52"/>
      <c r="H37" s="27">
        <f>A37</f>
        <v>1981</v>
      </c>
      <c r="I37" s="52">
        <f>E37-2*F37</f>
        <v>9270.4235368807422</v>
      </c>
      <c r="J37" s="52">
        <f>E37+2*F37</f>
        <v>9659.5764631192578</v>
      </c>
      <c r="K37" s="52">
        <f>C37</f>
        <v>9517</v>
      </c>
      <c r="M37" s="89">
        <v>1457</v>
      </c>
      <c r="N37" s="89"/>
      <c r="R37" s="19">
        <f>A37</f>
        <v>1981</v>
      </c>
      <c r="U37" s="52">
        <f>M37</f>
        <v>1457</v>
      </c>
    </row>
    <row r="38" spans="1:21" ht="15">
      <c r="A38" s="24">
        <v>1982</v>
      </c>
      <c r="B38" s="23"/>
      <c r="C38" s="44">
        <v>9961</v>
      </c>
      <c r="D38" s="52"/>
      <c r="E38" s="52">
        <f>AVERAGE(C36:C40)</f>
        <v>9120</v>
      </c>
      <c r="F38" s="52">
        <f>SQRT(E38)</f>
        <v>95.498691090506583</v>
      </c>
      <c r="G38" s="52"/>
      <c r="H38" s="27">
        <f>A38</f>
        <v>1982</v>
      </c>
      <c r="I38" s="52">
        <f>E38-2*F38</f>
        <v>8929.0026178189873</v>
      </c>
      <c r="J38" s="52">
        <f>E38+2*F38</f>
        <v>9310.9973821810127</v>
      </c>
      <c r="K38" s="52">
        <f>C38</f>
        <v>9961</v>
      </c>
      <c r="M38" s="89">
        <v>1541</v>
      </c>
      <c r="N38" s="89"/>
      <c r="R38" s="19">
        <f>A38</f>
        <v>1982</v>
      </c>
      <c r="U38" s="52">
        <f>M38</f>
        <v>1541</v>
      </c>
    </row>
    <row r="39" spans="1:21" ht="15">
      <c r="A39" s="24">
        <v>1983</v>
      </c>
      <c r="B39" s="23"/>
      <c r="C39" s="44">
        <v>8257</v>
      </c>
      <c r="D39" s="52"/>
      <c r="E39" s="52">
        <f>AVERAGE(C37:C41)</f>
        <v>8889.7999999999993</v>
      </c>
      <c r="F39" s="52">
        <f>SQRT(E39)</f>
        <v>94.285735930733438</v>
      </c>
      <c r="G39" s="52"/>
      <c r="H39" s="27">
        <f>A39</f>
        <v>1983</v>
      </c>
      <c r="I39" s="52">
        <f>E39-2*F39</f>
        <v>8701.2285281385321</v>
      </c>
      <c r="J39" s="52">
        <f>E39+2*F39</f>
        <v>9078.3714718614665</v>
      </c>
      <c r="K39" s="52">
        <f>C39</f>
        <v>8257</v>
      </c>
      <c r="M39" s="89">
        <v>1511</v>
      </c>
      <c r="N39" s="89"/>
      <c r="O39" s="52">
        <f>AVERAGE(M37:M41)</f>
        <v>1510.8</v>
      </c>
      <c r="P39" s="52">
        <f>SQRT(O39)</f>
        <v>38.869010792661037</v>
      </c>
      <c r="R39" s="19">
        <f>A39</f>
        <v>1983</v>
      </c>
      <c r="S39" s="52">
        <f>O39-2*P39</f>
        <v>1433.0619784146779</v>
      </c>
      <c r="T39" s="52">
        <f>O39+2*P39</f>
        <v>1588.538021585322</v>
      </c>
      <c r="U39" s="52">
        <f>M39</f>
        <v>1511</v>
      </c>
    </row>
    <row r="40" spans="1:21" ht="15">
      <c r="A40" s="24">
        <v>1984</v>
      </c>
      <c r="B40" s="23"/>
      <c r="C40" s="44">
        <v>8326</v>
      </c>
      <c r="D40" s="52"/>
      <c r="E40" s="52">
        <f>AVERAGE(C38:C42)</f>
        <v>8591</v>
      </c>
      <c r="F40" s="52">
        <f>SQRT(E40)</f>
        <v>92.687647504939946</v>
      </c>
      <c r="G40" s="52"/>
      <c r="H40" s="27">
        <f>A40</f>
        <v>1984</v>
      </c>
      <c r="I40" s="52">
        <f>E40-2*F40</f>
        <v>8405.6247049901194</v>
      </c>
      <c r="J40" s="52">
        <f>E40+2*F40</f>
        <v>8776.3752950098806</v>
      </c>
      <c r="K40" s="52">
        <f>C40</f>
        <v>8326</v>
      </c>
      <c r="M40" s="89">
        <v>1523</v>
      </c>
      <c r="N40" s="89"/>
      <c r="O40" s="52">
        <f>AVERAGE(M38:M42)</f>
        <v>1493</v>
      </c>
      <c r="P40" s="52">
        <f>SQRT(O40)</f>
        <v>38.639358172723313</v>
      </c>
      <c r="R40" s="19">
        <f>A40</f>
        <v>1984</v>
      </c>
      <c r="S40" s="52">
        <f>O40-2*P40</f>
        <v>1415.7212836545534</v>
      </c>
      <c r="T40" s="52">
        <f>O40+2*P40</f>
        <v>1570.2787163454466</v>
      </c>
      <c r="U40" s="52">
        <f>M40</f>
        <v>1523</v>
      </c>
    </row>
    <row r="41" spans="1:21" s="25" customFormat="1" ht="15.75">
      <c r="A41" s="51">
        <v>1985</v>
      </c>
      <c r="B41" s="50"/>
      <c r="C41" s="48">
        <v>8388</v>
      </c>
      <c r="D41" s="47"/>
      <c r="E41" s="52">
        <f>AVERAGE(C39:C43)</f>
        <v>8051.4</v>
      </c>
      <c r="F41" s="52">
        <f>SQRT(E41)</f>
        <v>89.729593780424523</v>
      </c>
      <c r="G41" s="47"/>
      <c r="H41" s="27">
        <f>A41</f>
        <v>1985</v>
      </c>
      <c r="I41" s="52">
        <f>E41-2*F41</f>
        <v>7871.9408124391502</v>
      </c>
      <c r="J41" s="52">
        <f>E41+2*F41</f>
        <v>8230.859187560849</v>
      </c>
      <c r="K41" s="52">
        <f>C41</f>
        <v>8388</v>
      </c>
      <c r="M41" s="89">
        <v>1522</v>
      </c>
      <c r="N41" s="89"/>
      <c r="O41" s="52">
        <f>AVERAGE(M39:M43)</f>
        <v>1435</v>
      </c>
      <c r="P41" s="52">
        <f>SQRT(O41)</f>
        <v>37.881393849751625</v>
      </c>
      <c r="Q41" s="19"/>
      <c r="R41" s="19">
        <f>A41</f>
        <v>1985</v>
      </c>
      <c r="S41" s="52">
        <f>O41-2*P41</f>
        <v>1359.2372123004968</v>
      </c>
      <c r="T41" s="52">
        <f>O41+2*P41</f>
        <v>1510.7627876995032</v>
      </c>
      <c r="U41" s="52">
        <f>M41</f>
        <v>1522</v>
      </c>
    </row>
    <row r="42" spans="1:21" ht="15">
      <c r="A42" s="24">
        <v>1986</v>
      </c>
      <c r="B42" s="23"/>
      <c r="C42" s="44">
        <v>8023</v>
      </c>
      <c r="D42" s="52"/>
      <c r="E42" s="52">
        <f>AVERAGE(C40:C44)</f>
        <v>7857.2</v>
      </c>
      <c r="F42" s="52">
        <f>SQRT(E42)</f>
        <v>88.640848371391385</v>
      </c>
      <c r="G42" s="52"/>
      <c r="H42" s="27">
        <f>A42</f>
        <v>1986</v>
      </c>
      <c r="I42" s="52">
        <f>E42-2*F42</f>
        <v>7679.9183032572173</v>
      </c>
      <c r="J42" s="52">
        <f>E42+2*F42</f>
        <v>8034.4816967427823</v>
      </c>
      <c r="K42" s="52">
        <f>C42</f>
        <v>8023</v>
      </c>
      <c r="M42" s="89">
        <v>1368</v>
      </c>
      <c r="N42" s="89"/>
      <c r="O42" s="52">
        <f>AVERAGE(M40:M44)</f>
        <v>1377.2</v>
      </c>
      <c r="P42" s="52">
        <f>SQRT(O42)</f>
        <v>37.110645372992373</v>
      </c>
      <c r="R42" s="19">
        <f>A42</f>
        <v>1986</v>
      </c>
      <c r="S42" s="52">
        <f>O42-2*P42</f>
        <v>1302.9787092540153</v>
      </c>
      <c r="T42" s="52">
        <f>O42+2*P42</f>
        <v>1451.4212907459848</v>
      </c>
      <c r="U42" s="52">
        <f>M42</f>
        <v>1368</v>
      </c>
    </row>
    <row r="43" spans="1:21" ht="15">
      <c r="A43" s="24">
        <v>1987</v>
      </c>
      <c r="B43" s="23"/>
      <c r="C43" s="44">
        <v>7263</v>
      </c>
      <c r="D43" s="52"/>
      <c r="E43" s="52">
        <f>AVERAGE(C41:C45)</f>
        <v>7702.2</v>
      </c>
      <c r="F43" s="52">
        <f>SQRT(E43)</f>
        <v>87.762178642055147</v>
      </c>
      <c r="G43" s="52"/>
      <c r="H43" s="27">
        <f>A43</f>
        <v>1987</v>
      </c>
      <c r="I43" s="52">
        <f>E43-2*F43</f>
        <v>7526.6756427158898</v>
      </c>
      <c r="J43" s="52">
        <f>E43+2*F43</f>
        <v>7877.7243572841098</v>
      </c>
      <c r="K43" s="52">
        <f>C43</f>
        <v>7263</v>
      </c>
      <c r="M43" s="89">
        <v>1251</v>
      </c>
      <c r="N43" s="89"/>
      <c r="O43" s="52">
        <f>AVERAGE(M41:M45)</f>
        <v>1315.8</v>
      </c>
      <c r="P43" s="52">
        <f>SQRT(O43)</f>
        <v>36.273957600460413</v>
      </c>
      <c r="R43" s="19">
        <f>A43</f>
        <v>1987</v>
      </c>
      <c r="S43" s="52">
        <f>O43-2*P43</f>
        <v>1243.2520847990791</v>
      </c>
      <c r="T43" s="52">
        <f>O43+2*P43</f>
        <v>1388.3479152009209</v>
      </c>
      <c r="U43" s="52">
        <f>M43</f>
        <v>1251</v>
      </c>
    </row>
    <row r="44" spans="1:21" ht="15">
      <c r="A44" s="24">
        <v>1988</v>
      </c>
      <c r="B44" s="23"/>
      <c r="C44" s="44">
        <v>7286</v>
      </c>
      <c r="D44" s="52"/>
      <c r="E44" s="52">
        <f>AVERAGE(C42:C46)</f>
        <v>7384.2</v>
      </c>
      <c r="F44" s="52">
        <f>SQRT(E44)</f>
        <v>85.931367963043627</v>
      </c>
      <c r="G44" s="52"/>
      <c r="H44" s="27">
        <f>A44</f>
        <v>1988</v>
      </c>
      <c r="I44" s="52">
        <f>E44-2*F44</f>
        <v>7212.3372640739126</v>
      </c>
      <c r="J44" s="52">
        <f>E44+2*F44</f>
        <v>7556.062735926087</v>
      </c>
      <c r="K44" s="52">
        <f>C44</f>
        <v>7286</v>
      </c>
      <c r="M44" s="89">
        <v>1222</v>
      </c>
      <c r="N44" s="89"/>
      <c r="O44" s="52">
        <f>AVERAGE(M42:M46)</f>
        <v>1237.5999999999999</v>
      </c>
      <c r="P44" s="52">
        <f>SQRT(O44)</f>
        <v>35.179539508072018</v>
      </c>
      <c r="R44" s="19">
        <f>A44</f>
        <v>1988</v>
      </c>
      <c r="S44" s="52">
        <f>O44-2*P44</f>
        <v>1167.2409209838559</v>
      </c>
      <c r="T44" s="52">
        <f>O44+2*P44</f>
        <v>1307.959079016144</v>
      </c>
      <c r="U44" s="52">
        <f>M44</f>
        <v>1222</v>
      </c>
    </row>
    <row r="45" spans="1:21" ht="15">
      <c r="A45" s="24">
        <v>1989</v>
      </c>
      <c r="B45" s="23"/>
      <c r="C45" s="44">
        <v>7551</v>
      </c>
      <c r="D45" s="52"/>
      <c r="E45" s="52">
        <f>AVERAGE(C43:C47)</f>
        <v>7005.4</v>
      </c>
      <c r="F45" s="52">
        <f>SQRT(E45)</f>
        <v>83.698267604532887</v>
      </c>
      <c r="G45" s="52"/>
      <c r="H45" s="27">
        <f>A45</f>
        <v>1989</v>
      </c>
      <c r="I45" s="52">
        <f>E45-2*F45</f>
        <v>6838.0034647909342</v>
      </c>
      <c r="J45" s="52">
        <f>E45+2*F45</f>
        <v>7172.796535209065</v>
      </c>
      <c r="K45" s="52">
        <f>C45</f>
        <v>7551</v>
      </c>
      <c r="M45" s="89">
        <v>1216</v>
      </c>
      <c r="N45" s="89"/>
      <c r="O45" s="52">
        <f>AVERAGE(M43:M47)</f>
        <v>1168.2</v>
      </c>
      <c r="P45" s="52">
        <f>SQRT(O45)</f>
        <v>34.178940884702676</v>
      </c>
      <c r="R45" s="19">
        <f>A45</f>
        <v>1989</v>
      </c>
      <c r="S45" s="52">
        <f>O45-2*P45</f>
        <v>1099.8421182305947</v>
      </c>
      <c r="T45" s="52">
        <f>O45+2*P45</f>
        <v>1236.5578817694054</v>
      </c>
      <c r="U45" s="52">
        <f>M45</f>
        <v>1216</v>
      </c>
    </row>
    <row r="46" spans="1:21" s="25" customFormat="1" ht="15.75">
      <c r="A46" s="51">
        <v>1990</v>
      </c>
      <c r="B46" s="50"/>
      <c r="C46" s="48">
        <v>6798</v>
      </c>
      <c r="D46" s="47"/>
      <c r="E46" s="52">
        <f>AVERAGE(C44:C48)</f>
        <v>6680.6</v>
      </c>
      <c r="F46" s="52">
        <f>SQRT(E46)</f>
        <v>81.734937450272753</v>
      </c>
      <c r="G46" s="47"/>
      <c r="H46" s="27">
        <f>A46</f>
        <v>1990</v>
      </c>
      <c r="I46" s="52">
        <f>E46-2*F46</f>
        <v>6517.1301250994547</v>
      </c>
      <c r="J46" s="52">
        <f>E46+2*F46</f>
        <v>6844.069874900546</v>
      </c>
      <c r="K46" s="52">
        <f>C46</f>
        <v>6798</v>
      </c>
      <c r="M46" s="89">
        <v>1131</v>
      </c>
      <c r="N46" s="89"/>
      <c r="O46" s="52">
        <f>AVERAGE(M44:M48)</f>
        <v>1097.4000000000001</v>
      </c>
      <c r="P46" s="52">
        <f>SQRT(O46)</f>
        <v>33.127028239792352</v>
      </c>
      <c r="Q46" s="19"/>
      <c r="R46" s="19">
        <f>A46</f>
        <v>1990</v>
      </c>
      <c r="S46" s="52">
        <f>O46-2*P46</f>
        <v>1031.1459435204154</v>
      </c>
      <c r="T46" s="52">
        <f>O46+2*P46</f>
        <v>1163.6540564795848</v>
      </c>
      <c r="U46" s="52">
        <f>M46</f>
        <v>1131</v>
      </c>
    </row>
    <row r="47" spans="1:21" ht="15">
      <c r="A47" s="24">
        <v>1991</v>
      </c>
      <c r="B47" s="23"/>
      <c r="C47" s="44">
        <v>6129</v>
      </c>
      <c r="D47" s="52"/>
      <c r="E47" s="52">
        <f>AVERAGE(C45:C49)</f>
        <v>6194</v>
      </c>
      <c r="F47" s="52">
        <f>SQRT(E47)</f>
        <v>78.701969479803992</v>
      </c>
      <c r="G47" s="52"/>
      <c r="H47" s="27">
        <f>A47</f>
        <v>1991</v>
      </c>
      <c r="I47" s="52">
        <f>E47-2*F47</f>
        <v>6036.5960610403918</v>
      </c>
      <c r="J47" s="52">
        <f>E47+2*F47</f>
        <v>6351.4039389596082</v>
      </c>
      <c r="K47" s="52">
        <f>C47</f>
        <v>6129</v>
      </c>
      <c r="M47" s="89">
        <v>1021</v>
      </c>
      <c r="N47" s="89"/>
      <c r="O47" s="52">
        <f>AVERAGE(M45:M49)</f>
        <v>1008.2</v>
      </c>
      <c r="P47" s="52">
        <f>SQRT(O47)</f>
        <v>31.752165280497014</v>
      </c>
      <c r="R47" s="19">
        <f>A47</f>
        <v>1991</v>
      </c>
      <c r="S47" s="52">
        <f>O47-2*P47</f>
        <v>944.695669439006</v>
      </c>
      <c r="T47" s="52">
        <f>O47+2*P47</f>
        <v>1071.7043305609941</v>
      </c>
      <c r="U47" s="52">
        <f>M47</f>
        <v>1021</v>
      </c>
    </row>
    <row r="48" spans="1:21" ht="15">
      <c r="A48" s="24">
        <v>1992</v>
      </c>
      <c r="B48" s="23"/>
      <c r="C48" s="44">
        <v>5639</v>
      </c>
      <c r="D48" s="52"/>
      <c r="E48" s="52">
        <f>AVERAGE(C46:C50)</f>
        <v>5798</v>
      </c>
      <c r="F48" s="52">
        <f>SQRT(E48)</f>
        <v>76.144599283205892</v>
      </c>
      <c r="G48" s="52"/>
      <c r="H48" s="27">
        <f>A48</f>
        <v>1992</v>
      </c>
      <c r="I48" s="52">
        <f>E48-2*F48</f>
        <v>5645.7108014335881</v>
      </c>
      <c r="J48" s="52">
        <f>E48+2*F48</f>
        <v>5950.2891985664119</v>
      </c>
      <c r="K48" s="52">
        <f>C48</f>
        <v>5639</v>
      </c>
      <c r="M48" s="89">
        <v>897</v>
      </c>
      <c r="N48" s="89"/>
      <c r="O48" s="52">
        <f>AVERAGE(M46:M50)</f>
        <v>970.8</v>
      </c>
      <c r="P48" s="52">
        <f>SQRT(O48)</f>
        <v>31.157663583779833</v>
      </c>
      <c r="R48" s="19">
        <f>A48</f>
        <v>1992</v>
      </c>
      <c r="S48" s="52">
        <f>O48-2*P48</f>
        <v>908.48467283244031</v>
      </c>
      <c r="T48" s="52">
        <f>O48+2*P48</f>
        <v>1033.1153271675596</v>
      </c>
      <c r="U48" s="52">
        <f>M48</f>
        <v>897</v>
      </c>
    </row>
    <row r="49" spans="1:21" ht="15">
      <c r="A49" s="24">
        <v>1993</v>
      </c>
      <c r="B49" s="23"/>
      <c r="C49" s="44">
        <v>4853</v>
      </c>
      <c r="D49" s="52"/>
      <c r="E49" s="52">
        <f>AVERAGE(C47:C51)</f>
        <v>5506.2</v>
      </c>
      <c r="F49" s="52">
        <f>SQRT(E49)</f>
        <v>74.203773488954056</v>
      </c>
      <c r="G49" s="52"/>
      <c r="H49" s="27">
        <f>A49</f>
        <v>1993</v>
      </c>
      <c r="I49" s="52">
        <f>E49-2*F49</f>
        <v>5357.7924530220916</v>
      </c>
      <c r="J49" s="52">
        <f>E49+2*F49</f>
        <v>5654.607546977908</v>
      </c>
      <c r="K49" s="52">
        <f>C49</f>
        <v>4853</v>
      </c>
      <c r="M49" s="89">
        <v>776</v>
      </c>
      <c r="N49" s="89"/>
      <c r="O49" s="52">
        <f>AVERAGE(M47:M51)</f>
        <v>934.6</v>
      </c>
      <c r="P49" s="52">
        <f>SQRT(O49)</f>
        <v>30.571228303749916</v>
      </c>
      <c r="R49" s="19">
        <f>A49</f>
        <v>1993</v>
      </c>
      <c r="S49" s="52">
        <f>O49-2*P49</f>
        <v>873.45754339250016</v>
      </c>
      <c r="T49" s="52">
        <f>O49+2*P49</f>
        <v>995.74245660749989</v>
      </c>
      <c r="U49" s="52">
        <f>M49</f>
        <v>776</v>
      </c>
    </row>
    <row r="50" spans="1:21" ht="15">
      <c r="A50" s="24">
        <v>1994</v>
      </c>
      <c r="B50" s="23"/>
      <c r="C50" s="44">
        <v>5571</v>
      </c>
      <c r="D50" s="52"/>
      <c r="E50" s="52">
        <f>AVERAGE(C48:C52)</f>
        <v>5160</v>
      </c>
      <c r="F50" s="52">
        <f>SQRT(E50)</f>
        <v>71.833139984271881</v>
      </c>
      <c r="G50" s="52"/>
      <c r="H50" s="27">
        <f>A50</f>
        <v>1994</v>
      </c>
      <c r="I50" s="52">
        <f>E50-2*F50</f>
        <v>5016.3337200314563</v>
      </c>
      <c r="J50" s="52">
        <f>E50+2*F50</f>
        <v>5303.6662799685437</v>
      </c>
      <c r="K50" s="52">
        <f>C50</f>
        <v>5571</v>
      </c>
      <c r="M50" s="89">
        <v>1029</v>
      </c>
      <c r="N50" s="89"/>
      <c r="O50" s="52">
        <f>AVERAGE(M48:M52)</f>
        <v>888.4</v>
      </c>
      <c r="P50" s="52">
        <f>SQRT(O50)</f>
        <v>29.80603965641863</v>
      </c>
      <c r="R50" s="19">
        <f>A50</f>
        <v>1994</v>
      </c>
      <c r="S50" s="52">
        <f>O50-2*P50</f>
        <v>828.78792068716268</v>
      </c>
      <c r="T50" s="52">
        <f>O50+2*P50</f>
        <v>948.01207931283727</v>
      </c>
      <c r="U50" s="52">
        <f>M50</f>
        <v>1029</v>
      </c>
    </row>
    <row r="51" spans="1:21" s="25" customFormat="1" ht="15.75">
      <c r="A51" s="51">
        <v>1995</v>
      </c>
      <c r="B51" s="50"/>
      <c r="C51" s="48">
        <v>5339</v>
      </c>
      <c r="D51" s="47"/>
      <c r="E51" s="52">
        <f>AVERAGE(C49:C53)</f>
        <v>4917</v>
      </c>
      <c r="F51" s="52">
        <f>SQRT(E51)</f>
        <v>70.121323433032842</v>
      </c>
      <c r="G51" s="47"/>
      <c r="H51" s="27">
        <f>A51</f>
        <v>1995</v>
      </c>
      <c r="I51" s="52">
        <f>E51-2*F51</f>
        <v>4776.757353133934</v>
      </c>
      <c r="J51" s="52">
        <f>E51+2*F51</f>
        <v>5057.242646866066</v>
      </c>
      <c r="K51" s="52">
        <f>C51</f>
        <v>5339</v>
      </c>
      <c r="M51" s="89">
        <v>950</v>
      </c>
      <c r="N51" s="89"/>
      <c r="O51" s="52">
        <f>AVERAGE(M49:M53)</f>
        <v>858</v>
      </c>
      <c r="P51" s="52">
        <f>SQRT(O51)</f>
        <v>29.29163703175362</v>
      </c>
      <c r="Q51" s="19"/>
      <c r="R51" s="19">
        <f>A51</f>
        <v>1995</v>
      </c>
      <c r="S51" s="52">
        <f>O51-2*P51</f>
        <v>799.41672593649275</v>
      </c>
      <c r="T51" s="52">
        <f>O51+2*P51</f>
        <v>916.58327406350725</v>
      </c>
      <c r="U51" s="52">
        <f>M51</f>
        <v>950</v>
      </c>
    </row>
    <row r="52" spans="1:21" ht="15">
      <c r="A52" s="24">
        <v>1996</v>
      </c>
      <c r="B52" s="23"/>
      <c r="C52" s="44">
        <v>4398</v>
      </c>
      <c r="E52" s="52">
        <f>AVERAGE(C50:C54)</f>
        <v>4837.8</v>
      </c>
      <c r="F52" s="52">
        <f>SQRT(E52)</f>
        <v>69.554295338246362</v>
      </c>
      <c r="H52" s="27">
        <f>A52</f>
        <v>1996</v>
      </c>
      <c r="I52" s="52">
        <f>E52-2*F52</f>
        <v>4698.6914093235073</v>
      </c>
      <c r="J52" s="52">
        <f>E52+2*F52</f>
        <v>4976.9085906764931</v>
      </c>
      <c r="K52" s="52">
        <f>C52</f>
        <v>4398</v>
      </c>
      <c r="M52" s="89">
        <v>790</v>
      </c>
      <c r="N52" s="89"/>
      <c r="O52" s="52">
        <f>AVERAGE(M50:M54)</f>
        <v>842.4</v>
      </c>
      <c r="P52" s="52">
        <f>SQRT(O52)</f>
        <v>29.024127893874777</v>
      </c>
      <c r="R52" s="19">
        <f>A52</f>
        <v>1996</v>
      </c>
      <c r="S52" s="52">
        <f>O52-2*P52</f>
        <v>784.35174421225042</v>
      </c>
      <c r="T52" s="52">
        <f>O52+2*P52</f>
        <v>900.44825578774953</v>
      </c>
      <c r="U52" s="52">
        <f>M52</f>
        <v>790</v>
      </c>
    </row>
    <row r="53" spans="1:21" ht="15">
      <c r="A53" s="24">
        <v>1997</v>
      </c>
      <c r="B53" s="23"/>
      <c r="C53" s="44">
        <v>4424</v>
      </c>
      <c r="E53" s="52">
        <f>AVERAGE(C51:C55)</f>
        <v>4538.6000000000004</v>
      </c>
      <c r="F53" s="52">
        <f>SQRT(E53)</f>
        <v>67.369132397560236</v>
      </c>
      <c r="H53" s="27">
        <f>A53</f>
        <v>1997</v>
      </c>
      <c r="I53" s="52">
        <f>E53-2*F53</f>
        <v>4403.8617352048796</v>
      </c>
      <c r="J53" s="52">
        <f>E53+2*F53</f>
        <v>4673.3382647951212</v>
      </c>
      <c r="K53" s="52">
        <f>C53</f>
        <v>4424</v>
      </c>
      <c r="M53" s="89">
        <v>745</v>
      </c>
      <c r="N53" s="89"/>
      <c r="O53" s="52">
        <f>AVERAGE(M51:M55)</f>
        <v>761.6</v>
      </c>
      <c r="P53" s="52">
        <f>SQRT(O53)</f>
        <v>27.597101297056543</v>
      </c>
      <c r="R53" s="19">
        <f>A53</f>
        <v>1997</v>
      </c>
      <c r="S53" s="52">
        <f>O53-2*P53</f>
        <v>706.40579740588691</v>
      </c>
      <c r="T53" s="52">
        <f>O53+2*P53</f>
        <v>816.79420259411313</v>
      </c>
      <c r="U53" s="52">
        <f>M53</f>
        <v>745</v>
      </c>
    </row>
    <row r="54" spans="1:21" ht="15">
      <c r="A54" s="35">
        <v>1998</v>
      </c>
      <c r="B54" s="45"/>
      <c r="C54" s="31">
        <v>4457</v>
      </c>
      <c r="E54" s="52">
        <f>AVERAGE(C52:C56)</f>
        <v>4249.6000000000004</v>
      </c>
      <c r="F54" s="52">
        <f>SQRT(E54)</f>
        <v>65.188956119882761</v>
      </c>
      <c r="H54" s="27">
        <f>A54</f>
        <v>1998</v>
      </c>
      <c r="I54" s="52">
        <f>E54-2*F54</f>
        <v>4119.2220877602349</v>
      </c>
      <c r="J54" s="52">
        <f>E54+2*F54</f>
        <v>4379.9779122397658</v>
      </c>
      <c r="K54" s="52">
        <f>C54</f>
        <v>4457</v>
      </c>
      <c r="M54" s="89">
        <v>698</v>
      </c>
      <c r="N54" s="89"/>
      <c r="O54" s="52">
        <f>AVERAGE(M52:M56)</f>
        <v>683.8</v>
      </c>
      <c r="P54" s="52">
        <f>SQRT(O54)</f>
        <v>26.149569786136063</v>
      </c>
      <c r="R54" s="19">
        <f>A54</f>
        <v>1998</v>
      </c>
      <c r="S54" s="52">
        <f>O54-2*P54</f>
        <v>631.50086042772784</v>
      </c>
      <c r="T54" s="52">
        <f>O54+2*P54</f>
        <v>736.09913957227207</v>
      </c>
      <c r="U54" s="52">
        <f>M54</f>
        <v>698</v>
      </c>
    </row>
    <row r="55" spans="1:21" s="43" customFormat="1" ht="15">
      <c r="A55" s="35">
        <v>1999</v>
      </c>
      <c r="C55" s="31">
        <v>4075</v>
      </c>
      <c r="E55" s="52">
        <f>AVERAGE(C53:C57)</f>
        <v>4121.6000000000004</v>
      </c>
      <c r="F55" s="52">
        <f>SQRT(E55)</f>
        <v>64.199688472764421</v>
      </c>
      <c r="H55" s="27">
        <f>A55</f>
        <v>1999</v>
      </c>
      <c r="I55" s="52">
        <f>E55-2*F55</f>
        <v>3993.2006230544716</v>
      </c>
      <c r="J55" s="52">
        <f>E55+2*F55</f>
        <v>4249.9993769455295</v>
      </c>
      <c r="K55" s="52">
        <f>C55</f>
        <v>4075</v>
      </c>
      <c r="M55" s="89">
        <v>625</v>
      </c>
      <c r="N55" s="89"/>
      <c r="O55" s="52">
        <f>AVERAGE(M53:M57)</f>
        <v>634.6</v>
      </c>
      <c r="P55" s="52">
        <f>SQRT(O55)</f>
        <v>25.191268328530025</v>
      </c>
      <c r="Q55" s="19"/>
      <c r="R55" s="19">
        <f>A55</f>
        <v>1999</v>
      </c>
      <c r="S55" s="52">
        <f>O55-2*P55</f>
        <v>584.21746334293994</v>
      </c>
      <c r="T55" s="52">
        <f>O55+2*P55</f>
        <v>684.98253665706011</v>
      </c>
      <c r="U55" s="52">
        <f>M55</f>
        <v>625</v>
      </c>
    </row>
    <row r="56" spans="1:21" s="30" customFormat="1" ht="15.75">
      <c r="A56" s="42">
        <v>2000</v>
      </c>
      <c r="C56" s="41">
        <f>[1]Table2!L63</f>
        <v>3894</v>
      </c>
      <c r="E56" s="52">
        <f>AVERAGE(C54:C58)</f>
        <v>3943.4</v>
      </c>
      <c r="F56" s="52">
        <f>SQRT(E56)</f>
        <v>62.796496717571756</v>
      </c>
      <c r="H56" s="27">
        <f>A56</f>
        <v>2000</v>
      </c>
      <c r="I56" s="52">
        <f>E56-2*F56</f>
        <v>3817.8070065648567</v>
      </c>
      <c r="J56" s="52">
        <f>E56+2*F56</f>
        <v>4068.9929934351435</v>
      </c>
      <c r="K56" s="88">
        <f>C56</f>
        <v>3894</v>
      </c>
      <c r="M56" s="89">
        <v>561</v>
      </c>
      <c r="N56" s="89"/>
      <c r="O56" s="52">
        <f>AVERAGE(M54:M58)</f>
        <v>572</v>
      </c>
      <c r="P56" s="52">
        <f>SQRT(O56)</f>
        <v>23.916521486202797</v>
      </c>
      <c r="Q56" s="19"/>
      <c r="R56" s="19">
        <f>A56</f>
        <v>2000</v>
      </c>
      <c r="S56" s="52">
        <f>O56-2*P56</f>
        <v>524.16695702759444</v>
      </c>
      <c r="T56" s="52">
        <f>O56+2*P56</f>
        <v>619.83304297240556</v>
      </c>
      <c r="U56" s="52">
        <f>M56</f>
        <v>561</v>
      </c>
    </row>
    <row r="57" spans="1:21" s="25" customFormat="1" ht="15.75">
      <c r="A57" s="35">
        <v>2001</v>
      </c>
      <c r="B57" s="30"/>
      <c r="C57" s="41">
        <f>[1]Table2!L64</f>
        <v>3758</v>
      </c>
      <c r="D57" s="30"/>
      <c r="E57" s="52">
        <f>AVERAGE(C55:C59)</f>
        <v>3710.6</v>
      </c>
      <c r="F57" s="52">
        <f>SQRT(E57)</f>
        <v>60.914694450518262</v>
      </c>
      <c r="G57" s="30"/>
      <c r="H57" s="27">
        <f>A57</f>
        <v>2001</v>
      </c>
      <c r="I57" s="52">
        <f>E57-2*F57</f>
        <v>3588.7706110989634</v>
      </c>
      <c r="J57" s="52">
        <f>E57+2*F57</f>
        <v>3832.4293889010364</v>
      </c>
      <c r="K57" s="88">
        <f>C57</f>
        <v>3758</v>
      </c>
      <c r="M57" s="89">
        <v>544</v>
      </c>
      <c r="N57" s="89"/>
      <c r="O57" s="52">
        <f>AVERAGE(M55:M59)</f>
        <v>518.79999999999995</v>
      </c>
      <c r="P57" s="52">
        <f>SQRT(O57)</f>
        <v>22.777181564012697</v>
      </c>
      <c r="Q57" s="19"/>
      <c r="R57" s="19">
        <f>A57</f>
        <v>2001</v>
      </c>
      <c r="S57" s="52">
        <f>O57-2*P57</f>
        <v>473.24563687197457</v>
      </c>
      <c r="T57" s="52">
        <f>O57+2*P57</f>
        <v>564.3543631280254</v>
      </c>
      <c r="U57" s="88">
        <f>M57</f>
        <v>544</v>
      </c>
    </row>
    <row r="58" spans="1:21" s="25" customFormat="1" ht="15.75">
      <c r="A58" s="35">
        <v>2002</v>
      </c>
      <c r="B58" s="30"/>
      <c r="C58" s="41">
        <f>[1]Table2!L65</f>
        <v>3533</v>
      </c>
      <c r="D58" s="30"/>
      <c r="E58" s="52">
        <f>AVERAGE(C56:C60)</f>
        <v>3510.4</v>
      </c>
      <c r="F58" s="52">
        <f>SQRT(E58)</f>
        <v>59.248628676113675</v>
      </c>
      <c r="G58" s="30"/>
      <c r="H58" s="27">
        <f>A58</f>
        <v>2002</v>
      </c>
      <c r="I58" s="52">
        <f>E58-2*F58</f>
        <v>3391.9027426477728</v>
      </c>
      <c r="J58" s="52">
        <f>E58+2*F58</f>
        <v>3628.8972573522274</v>
      </c>
      <c r="K58" s="88">
        <f>C58</f>
        <v>3533</v>
      </c>
      <c r="M58" s="52">
        <v>432</v>
      </c>
      <c r="N58" s="89"/>
      <c r="O58" s="52">
        <f>AVERAGE(M56:M60)</f>
        <v>470.6</v>
      </c>
      <c r="P58" s="52">
        <f>SQRT(O58)</f>
        <v>21.693316943243143</v>
      </c>
      <c r="Q58" s="19"/>
      <c r="R58" s="19">
        <f>A58</f>
        <v>2002</v>
      </c>
      <c r="S58" s="52">
        <f>O58-2*P58</f>
        <v>427.21336611351376</v>
      </c>
      <c r="T58" s="52">
        <f>O58+2*P58</f>
        <v>513.98663388648629</v>
      </c>
      <c r="U58" s="88">
        <f>M58</f>
        <v>432</v>
      </c>
    </row>
    <row r="59" spans="1:21" s="25" customFormat="1" ht="15.75">
      <c r="A59" s="35">
        <v>2003</v>
      </c>
      <c r="B59" s="30"/>
      <c r="C59" s="41">
        <f>[1]Table2!L66</f>
        <v>3293</v>
      </c>
      <c r="D59" s="30"/>
      <c r="E59" s="52">
        <f>AVERAGE(C57:C61)</f>
        <v>3322</v>
      </c>
      <c r="F59" s="52">
        <f>SQRT(E59)</f>
        <v>57.636793803958248</v>
      </c>
      <c r="G59" s="30"/>
      <c r="H59" s="27">
        <f>A59</f>
        <v>2003</v>
      </c>
      <c r="I59" s="52">
        <f>E59-2*F59</f>
        <v>3206.7264123920836</v>
      </c>
      <c r="J59" s="52">
        <f>E59+2*F59</f>
        <v>3437.2735876079164</v>
      </c>
      <c r="K59" s="88">
        <f>C59</f>
        <v>3293</v>
      </c>
      <c r="M59" s="88">
        <f>'[2]Table A'!C70+'[2]Table A'!C77</f>
        <v>432</v>
      </c>
      <c r="N59" s="89"/>
      <c r="O59" s="52">
        <f>AVERAGE(M57:M61)</f>
        <v>432</v>
      </c>
      <c r="P59" s="52">
        <f>SQRT(O59)</f>
        <v>20.784609690826528</v>
      </c>
      <c r="R59" s="19">
        <f>A59</f>
        <v>2003</v>
      </c>
      <c r="S59" s="52">
        <f>O59-2*P59</f>
        <v>390.43078061834694</v>
      </c>
      <c r="T59" s="52">
        <f>O59+2*P59</f>
        <v>473.56921938165306</v>
      </c>
      <c r="U59" s="88">
        <f>M59</f>
        <v>432</v>
      </c>
    </row>
    <row r="60" spans="1:21" ht="15.75">
      <c r="A60" s="35">
        <v>2004</v>
      </c>
      <c r="B60" s="43"/>
      <c r="C60" s="41">
        <f>[1]Table2!L67</f>
        <v>3074</v>
      </c>
      <c r="E60" s="52">
        <f>AVERAGE(C58:C62)</f>
        <v>3160.2</v>
      </c>
      <c r="F60" s="52">
        <f>SQRT(E60)</f>
        <v>56.215656182241617</v>
      </c>
      <c r="H60" s="27">
        <f>A60</f>
        <v>2004</v>
      </c>
      <c r="I60" s="52">
        <f>E60-2*F60</f>
        <v>3047.7686876355165</v>
      </c>
      <c r="J60" s="52">
        <f>E60+2*F60</f>
        <v>3272.6313123644832</v>
      </c>
      <c r="K60" s="88">
        <f>C60</f>
        <v>3074</v>
      </c>
      <c r="M60" s="88">
        <f>'[2]Table A'!D70+'[2]Table A'!D77</f>
        <v>384</v>
      </c>
      <c r="N60" s="89"/>
      <c r="O60" s="52">
        <f>AVERAGE(M58:M62)</f>
        <v>398.2</v>
      </c>
      <c r="P60" s="52">
        <f>SQRT(O60)</f>
        <v>19.954949260772377</v>
      </c>
      <c r="R60" s="19">
        <f>A60</f>
        <v>2004</v>
      </c>
      <c r="S60" s="52">
        <f>O60-2*P60</f>
        <v>358.29010147845526</v>
      </c>
      <c r="T60" s="52">
        <f>O60+2*P60</f>
        <v>438.10989852154472</v>
      </c>
      <c r="U60" s="88">
        <f>M60</f>
        <v>384</v>
      </c>
    </row>
    <row r="61" spans="1:21" ht="15.75">
      <c r="A61" s="24">
        <v>2005</v>
      </c>
      <c r="B61" s="23"/>
      <c r="C61" s="41">
        <f>[1]Table2!L68</f>
        <v>2952</v>
      </c>
      <c r="E61" s="52">
        <f>AVERAGE(C59:C63)</f>
        <v>2986.8</v>
      </c>
      <c r="F61" s="52">
        <f>SQRT(E61)</f>
        <v>54.651623946594675</v>
      </c>
      <c r="H61" s="19">
        <f>A61</f>
        <v>2005</v>
      </c>
      <c r="I61" s="52">
        <f>E61-2*F61</f>
        <v>2877.4967521068106</v>
      </c>
      <c r="J61" s="52">
        <f>E61+2*F61</f>
        <v>3096.1032478931897</v>
      </c>
      <c r="K61" s="87">
        <f>C61</f>
        <v>2952</v>
      </c>
      <c r="M61" s="88">
        <f>'[2]Table A'!E70+'[2]Table A'!E77</f>
        <v>368</v>
      </c>
      <c r="O61" s="52">
        <f>AVERAGE(M59:M63)</f>
        <v>367.4</v>
      </c>
      <c r="P61" s="52">
        <f>SQRT(O61)</f>
        <v>19.167681132573129</v>
      </c>
      <c r="R61" s="19">
        <f>A61</f>
        <v>2005</v>
      </c>
      <c r="S61" s="52">
        <f>O61-2*P61</f>
        <v>329.0646377348537</v>
      </c>
      <c r="T61" s="52">
        <f>O61+2*P61</f>
        <v>405.73536226514625</v>
      </c>
      <c r="U61" s="87">
        <f>M61</f>
        <v>368</v>
      </c>
    </row>
    <row r="62" spans="1:21" ht="15.75">
      <c r="A62" s="35">
        <v>2006</v>
      </c>
      <c r="B62" s="23"/>
      <c r="C62" s="41">
        <f>[1]Table2!L69</f>
        <v>2949</v>
      </c>
      <c r="E62" s="52">
        <f>AVERAGE(C60:C64)</f>
        <v>2897.2</v>
      </c>
      <c r="F62" s="52">
        <f>SQRT(E62)</f>
        <v>53.82564444574723</v>
      </c>
      <c r="H62" s="19">
        <f>A62</f>
        <v>2006</v>
      </c>
      <c r="I62" s="52">
        <f>E62-2*F62</f>
        <v>2789.5487111085054</v>
      </c>
      <c r="J62" s="52">
        <f>E62+2*F62</f>
        <v>3004.8512888914943</v>
      </c>
      <c r="K62" s="87">
        <f>C62</f>
        <v>2949</v>
      </c>
      <c r="M62" s="88">
        <f>'[2]Table A'!F70+'[2]Table A'!F77</f>
        <v>375</v>
      </c>
      <c r="O62" s="52">
        <f>AVERAGE(M60:M64)</f>
        <v>340.8</v>
      </c>
      <c r="P62" s="52">
        <f>SQRT(O62)</f>
        <v>18.460769214742921</v>
      </c>
      <c r="R62" s="19">
        <f>A62</f>
        <v>2006</v>
      </c>
      <c r="S62" s="52">
        <f>O62-2*P62</f>
        <v>303.87846157051416</v>
      </c>
      <c r="T62" s="52">
        <f>O62+2*P62</f>
        <v>377.72153842948586</v>
      </c>
      <c r="U62" s="87">
        <f>M62</f>
        <v>375</v>
      </c>
    </row>
    <row r="63" spans="1:21" ht="15.75">
      <c r="A63" s="35">
        <v>2007</v>
      </c>
      <c r="B63" s="23"/>
      <c r="C63" s="41">
        <f>[1]Table2!L70</f>
        <v>2666</v>
      </c>
      <c r="E63" s="52">
        <f>AVERAGE(C61:C65)</f>
        <v>2783</v>
      </c>
      <c r="F63" s="52">
        <f>SQRT(E63)</f>
        <v>52.754146756439916</v>
      </c>
      <c r="H63" s="27">
        <f>A63</f>
        <v>2007</v>
      </c>
      <c r="I63" s="52">
        <f>E63-2*F63</f>
        <v>2677.4917064871202</v>
      </c>
      <c r="J63" s="52">
        <f>E63+2*F63</f>
        <v>2888.5082935128798</v>
      </c>
      <c r="K63" s="87">
        <f>C63</f>
        <v>2666</v>
      </c>
      <c r="M63" s="88">
        <f>'[2]Table A'!G70+'[2]Table A'!G77</f>
        <v>278</v>
      </c>
      <c r="O63" s="52">
        <f>AVERAGE(M61:M65)</f>
        <v>315.60000000000002</v>
      </c>
      <c r="P63" s="52">
        <f>SQRT(O63)</f>
        <v>17.765134392961965</v>
      </c>
      <c r="R63" s="19">
        <f>A63</f>
        <v>2007</v>
      </c>
      <c r="S63" s="52">
        <f>O63-2*P63</f>
        <v>280.06973121407611</v>
      </c>
      <c r="T63" s="52">
        <f>O63+2*P63</f>
        <v>351.13026878592393</v>
      </c>
      <c r="U63" s="87">
        <f>M63</f>
        <v>278</v>
      </c>
    </row>
    <row r="64" spans="1:21" ht="15.75">
      <c r="A64" s="24">
        <v>2008</v>
      </c>
      <c r="B64" s="23"/>
      <c r="C64" s="41">
        <f>[1]Table2!L71</f>
        <v>2845</v>
      </c>
      <c r="E64" s="52">
        <f>AVERAGE(C62:C66)</f>
        <v>2628</v>
      </c>
      <c r="F64" s="52">
        <f>SQRT(E64)</f>
        <v>51.264022471905186</v>
      </c>
      <c r="H64" s="19">
        <f>A64</f>
        <v>2008</v>
      </c>
      <c r="I64" s="52">
        <f>E64-2*F64</f>
        <v>2525.4719550561895</v>
      </c>
      <c r="J64" s="52">
        <f>E64+2*F64</f>
        <v>2730.5280449438105</v>
      </c>
      <c r="K64" s="88">
        <f>C64</f>
        <v>2845</v>
      </c>
      <c r="M64" s="88">
        <f>'[2]Table A'!H70+'[2]Table A'!H77</f>
        <v>299</v>
      </c>
      <c r="O64" s="52">
        <f>AVERAGE(M62:M66)</f>
        <v>287.39999999999998</v>
      </c>
      <c r="P64" s="52">
        <f>SQRT(O64)</f>
        <v>16.952875862224673</v>
      </c>
      <c r="R64" s="19">
        <f>A64</f>
        <v>2008</v>
      </c>
      <c r="S64" s="52">
        <f>O64-2*P64</f>
        <v>253.49424827555063</v>
      </c>
      <c r="T64" s="52">
        <f>O64+2*P64</f>
        <v>321.30575172444935</v>
      </c>
      <c r="U64" s="87">
        <f>M64</f>
        <v>299</v>
      </c>
    </row>
    <row r="65" spans="1:21" ht="15.75">
      <c r="A65" s="35">
        <v>2009</v>
      </c>
      <c r="B65" s="23"/>
      <c r="C65" s="41">
        <f>[1]Table2!L72</f>
        <v>2503</v>
      </c>
      <c r="E65" s="52">
        <f>AVERAGE(C63:C67)</f>
        <v>2451.1999999999998</v>
      </c>
      <c r="F65" s="52">
        <f>SQRT(E65)</f>
        <v>49.509595029650562</v>
      </c>
      <c r="H65" s="27">
        <f>A65</f>
        <v>2009</v>
      </c>
      <c r="I65" s="52">
        <f>E65-2*F65</f>
        <v>2352.1808099406985</v>
      </c>
      <c r="J65" s="52">
        <f>E65+2*F65</f>
        <v>2550.2191900593011</v>
      </c>
      <c r="K65" s="88">
        <f>C65</f>
        <v>2503</v>
      </c>
      <c r="M65" s="88">
        <f>'[2]Table A'!I70+'[2]Table A'!I77</f>
        <v>258</v>
      </c>
      <c r="O65" s="52">
        <f>AVERAGE(M63:M67)</f>
        <v>254.4</v>
      </c>
      <c r="P65" s="52">
        <f>SQRT(O65)</f>
        <v>15.949921629901509</v>
      </c>
      <c r="R65" s="19">
        <f>A65</f>
        <v>2009</v>
      </c>
      <c r="S65" s="52">
        <f>O65-2*P65</f>
        <v>222.50015674019699</v>
      </c>
      <c r="T65" s="52">
        <f>O65+2*P65</f>
        <v>286.29984325980303</v>
      </c>
      <c r="U65" s="87">
        <f>M65</f>
        <v>258</v>
      </c>
    </row>
    <row r="66" spans="1:21" ht="15.75">
      <c r="A66" s="24">
        <v>2010</v>
      </c>
      <c r="C66" s="41">
        <f>[1]Table2!L73</f>
        <v>2177</v>
      </c>
      <c r="E66" s="52">
        <f>AVERAGE(C64:C68)</f>
        <v>2349.6</v>
      </c>
      <c r="F66" s="52">
        <f>SQRT(E66)</f>
        <v>48.47267271360225</v>
      </c>
      <c r="H66" s="19">
        <f>A66</f>
        <v>2010</v>
      </c>
      <c r="I66" s="52">
        <f>E66-2*F66</f>
        <v>2252.6546545727956</v>
      </c>
      <c r="J66" s="52">
        <f>E66+2*F66</f>
        <v>2446.5453454272042</v>
      </c>
      <c r="K66" s="88">
        <f>C66</f>
        <v>2177</v>
      </c>
      <c r="M66" s="88">
        <f>'[2]Table A'!J70+'[2]Table A'!J77</f>
        <v>227</v>
      </c>
      <c r="O66" s="52">
        <f>AVERAGE(M64:M68)</f>
        <v>238</v>
      </c>
      <c r="P66" s="52">
        <f>SQRT(O66)</f>
        <v>15.427248620541512</v>
      </c>
      <c r="R66" s="19">
        <f>A66</f>
        <v>2010</v>
      </c>
      <c r="S66" s="52">
        <f>O66-2*P66</f>
        <v>207.14550275891696</v>
      </c>
      <c r="T66" s="52">
        <f>O66+2*P66</f>
        <v>268.85449724108304</v>
      </c>
      <c r="U66" s="87">
        <f>M66</f>
        <v>227</v>
      </c>
    </row>
    <row r="67" spans="1:21" ht="15.75">
      <c r="A67" s="35">
        <v>2011</v>
      </c>
      <c r="C67" s="41">
        <f>[1]Table2!L74</f>
        <v>2065</v>
      </c>
      <c r="E67" s="52">
        <f>AVERAGE(C65:C69)</f>
        <v>2149.4</v>
      </c>
      <c r="F67" s="52">
        <f>SQRT(E67)</f>
        <v>46.361622059630314</v>
      </c>
      <c r="H67" s="27">
        <f>A67</f>
        <v>2011</v>
      </c>
      <c r="I67" s="52">
        <f>E67-2*F67</f>
        <v>2056.6767558807396</v>
      </c>
      <c r="J67" s="52">
        <f>E67+2*F67</f>
        <v>2242.1232441192606</v>
      </c>
      <c r="K67" s="88">
        <f>C67</f>
        <v>2065</v>
      </c>
      <c r="M67" s="88">
        <f>'[2]Table A'!K70+'[2]Table A'!K77</f>
        <v>210</v>
      </c>
      <c r="O67" s="52">
        <f>AVERAGE(M65:M69)</f>
        <v>208.6</v>
      </c>
      <c r="P67" s="52">
        <f>SQRT(O67)</f>
        <v>14.442991379904649</v>
      </c>
      <c r="R67" s="19">
        <f>A67</f>
        <v>2011</v>
      </c>
      <c r="S67" s="52">
        <f>O67-2*P67</f>
        <v>179.71401724019069</v>
      </c>
      <c r="T67" s="52">
        <f>O67+2*P67</f>
        <v>237.4859827598093</v>
      </c>
      <c r="U67" s="87">
        <f>M67</f>
        <v>210</v>
      </c>
    </row>
    <row r="68" spans="1:21" ht="15.75">
      <c r="A68" s="35">
        <v>2012</v>
      </c>
      <c r="C68" s="41">
        <f>[1]Table2!L75</f>
        <v>2158</v>
      </c>
      <c r="E68" s="52"/>
      <c r="F68" s="52"/>
      <c r="H68" s="27">
        <f>A68</f>
        <v>2012</v>
      </c>
      <c r="I68" s="52"/>
      <c r="J68" s="52"/>
      <c r="K68" s="88">
        <f>C68</f>
        <v>2158</v>
      </c>
      <c r="M68" s="88">
        <f>'[2]Table A'!L70+'[2]Table A'!L77</f>
        <v>196</v>
      </c>
      <c r="O68" s="52"/>
      <c r="P68" s="52"/>
      <c r="R68" s="19">
        <f>A68</f>
        <v>2012</v>
      </c>
      <c r="S68" s="52"/>
      <c r="T68" s="52"/>
      <c r="U68" s="87">
        <f>M68</f>
        <v>196</v>
      </c>
    </row>
    <row r="69" spans="1:21" ht="15.75">
      <c r="A69" s="35">
        <v>2013</v>
      </c>
      <c r="C69" s="41">
        <f>[1]Table2!L76</f>
        <v>1844</v>
      </c>
      <c r="E69" s="52"/>
      <c r="F69" s="52"/>
      <c r="H69" s="27">
        <f>A69</f>
        <v>2013</v>
      </c>
      <c r="I69" s="52"/>
      <c r="J69" s="52"/>
      <c r="K69" s="88">
        <f>C69</f>
        <v>1844</v>
      </c>
      <c r="M69" s="88">
        <f>'[2]Table A'!M70+'[2]Table A'!M77</f>
        <v>152</v>
      </c>
      <c r="O69" s="52"/>
      <c r="P69" s="52"/>
      <c r="R69" s="19">
        <f>A69</f>
        <v>2013</v>
      </c>
      <c r="S69" s="52"/>
      <c r="T69" s="52"/>
      <c r="U69" s="87">
        <f>M69</f>
        <v>152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49"/>
  <sheetViews>
    <sheetView zoomScaleNormal="100" workbookViewId="0">
      <selection activeCell="B41" sqref="B41"/>
    </sheetView>
  </sheetViews>
  <sheetFormatPr defaultRowHeight="12.75"/>
  <cols>
    <col min="1" max="16384" width="9.140625" style="16"/>
  </cols>
  <sheetData>
    <row r="1" spans="1:1" ht="23.25">
      <c r="A1" s="90" t="s">
        <v>67</v>
      </c>
    </row>
    <row r="49" spans="1:1" ht="23.25">
      <c r="A49" s="90" t="s">
        <v>66</v>
      </c>
    </row>
  </sheetData>
  <pageMargins left="0.75" right="0.75" top="1" bottom="1" header="0.5" footer="0.5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68"/>
  <sheetViews>
    <sheetView zoomScale="75" workbookViewId="0">
      <selection activeCell="B41" sqref="B41"/>
    </sheetView>
  </sheetViews>
  <sheetFormatPr defaultRowHeight="12.75"/>
  <cols>
    <col min="1" max="16384" width="9.140625" style="16"/>
  </cols>
  <sheetData>
    <row r="4" spans="1:10" ht="83.25" customHeight="1">
      <c r="B4" s="97" t="s">
        <v>72</v>
      </c>
      <c r="E4" s="97" t="s">
        <v>71</v>
      </c>
      <c r="F4" s="97" t="s">
        <v>70</v>
      </c>
      <c r="G4" s="97"/>
      <c r="I4" s="97" t="s">
        <v>69</v>
      </c>
      <c r="J4" s="97" t="s">
        <v>68</v>
      </c>
    </row>
    <row r="5" spans="1:10">
      <c r="A5" s="96">
        <v>1950</v>
      </c>
      <c r="B5" s="16">
        <v>529</v>
      </c>
      <c r="D5" s="87">
        <f>A5</f>
        <v>1950</v>
      </c>
      <c r="E5" s="91">
        <f>B5+F5</f>
        <v>5082</v>
      </c>
      <c r="F5" s="95">
        <v>4553</v>
      </c>
      <c r="G5" s="91"/>
      <c r="H5" s="87">
        <f>D5</f>
        <v>1950</v>
      </c>
      <c r="I5" s="91">
        <f>E5+J5</f>
        <v>15856</v>
      </c>
      <c r="J5" s="95">
        <v>10774</v>
      </c>
    </row>
    <row r="6" spans="1:10">
      <c r="A6" s="93">
        <v>1951</v>
      </c>
      <c r="B6" s="16">
        <v>544</v>
      </c>
      <c r="D6" s="87">
        <f>A6</f>
        <v>1951</v>
      </c>
      <c r="E6" s="91">
        <f>B6+F6</f>
        <v>5089</v>
      </c>
      <c r="F6" s="95">
        <v>4545</v>
      </c>
      <c r="G6" s="91"/>
      <c r="H6" s="87">
        <f>D6</f>
        <v>1951</v>
      </c>
      <c r="I6" s="91">
        <f>E6+J6</f>
        <v>16895</v>
      </c>
      <c r="J6" s="95">
        <v>11806</v>
      </c>
    </row>
    <row r="7" spans="1:10">
      <c r="A7" s="93">
        <v>1952</v>
      </c>
      <c r="B7" s="16">
        <v>485</v>
      </c>
      <c r="D7" s="87">
        <f>A7</f>
        <v>1952</v>
      </c>
      <c r="E7" s="91">
        <f>B7+F7</f>
        <v>4909</v>
      </c>
      <c r="F7" s="95">
        <v>4424</v>
      </c>
      <c r="G7" s="91"/>
      <c r="H7" s="87">
        <f>D7</f>
        <v>1952</v>
      </c>
      <c r="I7" s="91">
        <f>E7+J7</f>
        <v>16547</v>
      </c>
      <c r="J7" s="95">
        <v>11638</v>
      </c>
    </row>
    <row r="8" spans="1:10">
      <c r="A8" s="93">
        <v>1953</v>
      </c>
      <c r="B8" s="16">
        <v>579</v>
      </c>
      <c r="D8" s="87">
        <f>A8</f>
        <v>1953</v>
      </c>
      <c r="E8" s="91">
        <f>B8+F8</f>
        <v>5749</v>
      </c>
      <c r="F8" s="95">
        <v>5170</v>
      </c>
      <c r="G8" s="91"/>
      <c r="H8" s="87">
        <f>D8</f>
        <v>1953</v>
      </c>
      <c r="I8" s="91">
        <f>E8+J8</f>
        <v>18343</v>
      </c>
      <c r="J8" s="95">
        <v>12594</v>
      </c>
    </row>
    <row r="9" spans="1:10">
      <c r="A9" s="93">
        <v>1954</v>
      </c>
      <c r="B9" s="16">
        <v>545</v>
      </c>
      <c r="D9" s="87">
        <f>A9</f>
        <v>1954</v>
      </c>
      <c r="E9" s="91">
        <f>B9+F9</f>
        <v>5420</v>
      </c>
      <c r="F9" s="95">
        <v>4875</v>
      </c>
      <c r="G9" s="91"/>
      <c r="H9" s="87">
        <f>D9</f>
        <v>1954</v>
      </c>
      <c r="I9" s="91">
        <f>E9+J9</f>
        <v>18901</v>
      </c>
      <c r="J9" s="95">
        <v>13481</v>
      </c>
    </row>
    <row r="10" spans="1:10">
      <c r="A10" s="96">
        <v>1955</v>
      </c>
      <c r="B10" s="16">
        <v>610</v>
      </c>
      <c r="D10" s="87">
        <f>A10</f>
        <v>1955</v>
      </c>
      <c r="E10" s="91">
        <f>B10+F10</f>
        <v>5706</v>
      </c>
      <c r="F10" s="95">
        <v>5096</v>
      </c>
      <c r="G10" s="91"/>
      <c r="H10" s="87">
        <f>D10</f>
        <v>1955</v>
      </c>
      <c r="I10" s="91">
        <f>E10+J10</f>
        <v>20899</v>
      </c>
      <c r="J10" s="95">
        <v>15193</v>
      </c>
    </row>
    <row r="11" spans="1:10">
      <c r="A11" s="93">
        <v>1956</v>
      </c>
      <c r="B11" s="16">
        <v>540</v>
      </c>
      <c r="D11" s="87">
        <f>A11</f>
        <v>1956</v>
      </c>
      <c r="E11" s="91">
        <f>B11+F11</f>
        <v>5589</v>
      </c>
      <c r="F11" s="95">
        <v>5049</v>
      </c>
      <c r="G11" s="91"/>
      <c r="H11" s="87">
        <f>D11</f>
        <v>1956</v>
      </c>
      <c r="I11" s="91">
        <f>E11+J11</f>
        <v>21459</v>
      </c>
      <c r="J11" s="95">
        <v>15870</v>
      </c>
    </row>
    <row r="12" spans="1:10">
      <c r="A12" s="93">
        <v>1957</v>
      </c>
      <c r="B12" s="16">
        <v>550</v>
      </c>
      <c r="D12" s="87">
        <f>A12</f>
        <v>1957</v>
      </c>
      <c r="E12" s="91">
        <f>B12+F12</f>
        <v>5556</v>
      </c>
      <c r="F12" s="95">
        <v>5006</v>
      </c>
      <c r="G12" s="91"/>
      <c r="H12" s="87">
        <f>D12</f>
        <v>1957</v>
      </c>
      <c r="I12" s="91">
        <f>E12+J12</f>
        <v>21417</v>
      </c>
      <c r="J12" s="95">
        <v>15861</v>
      </c>
    </row>
    <row r="13" spans="1:10">
      <c r="A13" s="93">
        <v>1958</v>
      </c>
      <c r="B13" s="16">
        <v>605</v>
      </c>
      <c r="D13" s="87">
        <f>A13</f>
        <v>1958</v>
      </c>
      <c r="E13" s="91">
        <f>B13+F13</f>
        <v>5907</v>
      </c>
      <c r="F13" s="95">
        <v>5302</v>
      </c>
      <c r="G13" s="91"/>
      <c r="H13" s="87">
        <f>D13</f>
        <v>1958</v>
      </c>
      <c r="I13" s="91">
        <f>E13+J13</f>
        <v>22830</v>
      </c>
      <c r="J13" s="95">
        <v>16923</v>
      </c>
    </row>
    <row r="14" spans="1:10">
      <c r="A14" s="93">
        <v>1959</v>
      </c>
      <c r="B14" s="16">
        <v>604</v>
      </c>
      <c r="D14" s="87">
        <f>A14</f>
        <v>1959</v>
      </c>
      <c r="E14" s="91">
        <f>B14+F14</f>
        <v>6940</v>
      </c>
      <c r="F14" s="95">
        <v>6336</v>
      </c>
      <c r="G14" s="91"/>
      <c r="H14" s="87">
        <f>D14</f>
        <v>1959</v>
      </c>
      <c r="I14" s="91">
        <f>E14+J14</f>
        <v>25011</v>
      </c>
      <c r="J14" s="95">
        <v>18071</v>
      </c>
    </row>
    <row r="15" spans="1:10">
      <c r="A15" s="96">
        <v>1960</v>
      </c>
      <c r="B15" s="16">
        <v>648</v>
      </c>
      <c r="D15" s="87">
        <f>A15</f>
        <v>1960</v>
      </c>
      <c r="E15" s="91">
        <f>B15+F15</f>
        <v>7280</v>
      </c>
      <c r="F15" s="95">
        <v>6632</v>
      </c>
      <c r="G15" s="91"/>
      <c r="H15" s="87">
        <f>D15</f>
        <v>1960</v>
      </c>
      <c r="I15" s="91">
        <f>E15+J15</f>
        <v>26315</v>
      </c>
      <c r="J15" s="95">
        <v>19035</v>
      </c>
    </row>
    <row r="16" spans="1:10">
      <c r="A16" s="93">
        <v>1961</v>
      </c>
      <c r="B16" s="16">
        <v>671</v>
      </c>
      <c r="D16" s="87">
        <f>A16</f>
        <v>1961</v>
      </c>
      <c r="E16" s="91">
        <f>B16+F16</f>
        <v>7899</v>
      </c>
      <c r="F16" s="95">
        <v>7228</v>
      </c>
      <c r="G16" s="91"/>
      <c r="H16" s="87">
        <f>D16</f>
        <v>1961</v>
      </c>
      <c r="I16" s="91">
        <f>E16+J16</f>
        <v>27362</v>
      </c>
      <c r="J16" s="95">
        <v>19463</v>
      </c>
    </row>
    <row r="17" spans="1:10">
      <c r="A17" s="93">
        <v>1962</v>
      </c>
      <c r="B17" s="16">
        <v>664</v>
      </c>
      <c r="D17" s="87">
        <f>A17</f>
        <v>1962</v>
      </c>
      <c r="E17" s="91">
        <f>B17+F17</f>
        <v>7716</v>
      </c>
      <c r="F17" s="95">
        <v>7052</v>
      </c>
      <c r="G17" s="91"/>
      <c r="H17" s="87">
        <f>D17</f>
        <v>1962</v>
      </c>
      <c r="I17" s="91">
        <f>E17+J17</f>
        <v>26703</v>
      </c>
      <c r="J17" s="95">
        <v>18987</v>
      </c>
    </row>
    <row r="18" spans="1:10">
      <c r="A18" s="93">
        <v>1963</v>
      </c>
      <c r="B18" s="16">
        <v>712</v>
      </c>
      <c r="D18" s="87">
        <f>A18</f>
        <v>1963</v>
      </c>
      <c r="E18" s="91">
        <f>B18+F18</f>
        <v>7939</v>
      </c>
      <c r="F18" s="95">
        <v>7227</v>
      </c>
      <c r="G18" s="91"/>
      <c r="H18" s="87">
        <f>D18</f>
        <v>1963</v>
      </c>
      <c r="I18" s="91">
        <f>E18+J18</f>
        <v>27728</v>
      </c>
      <c r="J18" s="95">
        <v>19789</v>
      </c>
    </row>
    <row r="19" spans="1:10">
      <c r="A19" s="93">
        <v>1964</v>
      </c>
      <c r="B19" s="16">
        <v>754</v>
      </c>
      <c r="D19" s="87">
        <f>A19</f>
        <v>1964</v>
      </c>
      <c r="E19" s="91">
        <f>B19+F19</f>
        <v>8890</v>
      </c>
      <c r="F19" s="95">
        <v>8136</v>
      </c>
      <c r="G19" s="91"/>
      <c r="H19" s="87">
        <f>D19</f>
        <v>1964</v>
      </c>
      <c r="I19" s="91">
        <f>E19+J19</f>
        <v>30527</v>
      </c>
      <c r="J19" s="95">
        <v>21637</v>
      </c>
    </row>
    <row r="20" spans="1:10">
      <c r="A20" s="96">
        <v>1965</v>
      </c>
      <c r="B20" s="16">
        <v>743</v>
      </c>
      <c r="D20" s="87">
        <f>A20</f>
        <v>1965</v>
      </c>
      <c r="E20" s="91">
        <f>B20+F20</f>
        <v>9487</v>
      </c>
      <c r="F20" s="95">
        <v>8744</v>
      </c>
      <c r="G20" s="91"/>
      <c r="H20" s="87">
        <f>D20</f>
        <v>1965</v>
      </c>
      <c r="I20" s="91">
        <f>E20+J20</f>
        <v>31827</v>
      </c>
      <c r="J20" s="95">
        <v>22340</v>
      </c>
    </row>
    <row r="21" spans="1:10">
      <c r="A21" s="93">
        <v>1966</v>
      </c>
      <c r="B21" s="16">
        <v>790</v>
      </c>
      <c r="D21" s="87">
        <f>A21</f>
        <v>1966</v>
      </c>
      <c r="E21" s="91">
        <f>B21+F21</f>
        <v>10043</v>
      </c>
      <c r="F21" s="95">
        <v>9253</v>
      </c>
      <c r="G21" s="91"/>
      <c r="H21" s="87">
        <f>D21</f>
        <v>1966</v>
      </c>
      <c r="I21" s="91">
        <f>E21+J21</f>
        <v>32280</v>
      </c>
      <c r="J21" s="95">
        <v>22237</v>
      </c>
    </row>
    <row r="22" spans="1:10">
      <c r="A22" s="93">
        <v>1967</v>
      </c>
      <c r="B22" s="16">
        <v>778</v>
      </c>
      <c r="D22" s="87">
        <f>A22</f>
        <v>1967</v>
      </c>
      <c r="E22" s="91">
        <f>B22+F22</f>
        <v>10036</v>
      </c>
      <c r="F22" s="95">
        <v>9258</v>
      </c>
      <c r="G22" s="91"/>
      <c r="H22" s="87">
        <f>D22</f>
        <v>1967</v>
      </c>
      <c r="I22" s="91">
        <f>E22+J22</f>
        <v>31760</v>
      </c>
      <c r="J22" s="95">
        <v>21724</v>
      </c>
    </row>
    <row r="23" spans="1:10">
      <c r="A23" s="93">
        <v>1968</v>
      </c>
      <c r="B23" s="16">
        <v>769</v>
      </c>
      <c r="D23" s="87">
        <f>A23</f>
        <v>1968</v>
      </c>
      <c r="E23" s="91">
        <f>B23+F23</f>
        <v>10262</v>
      </c>
      <c r="F23" s="95">
        <v>9493</v>
      </c>
      <c r="G23" s="91"/>
      <c r="H23" s="87">
        <f>D23</f>
        <v>1968</v>
      </c>
      <c r="I23" s="91">
        <f>E23+J23</f>
        <v>30649</v>
      </c>
      <c r="J23" s="95">
        <v>20387</v>
      </c>
    </row>
    <row r="24" spans="1:10">
      <c r="A24" s="93">
        <v>1969</v>
      </c>
      <c r="B24" s="16">
        <v>892</v>
      </c>
      <c r="D24" s="87">
        <f>A24</f>
        <v>1969</v>
      </c>
      <c r="E24" s="91">
        <f>B24+F24</f>
        <v>10723</v>
      </c>
      <c r="F24" s="95">
        <v>9831</v>
      </c>
      <c r="G24" s="91"/>
      <c r="H24" s="87">
        <f>D24</f>
        <v>1969</v>
      </c>
      <c r="I24" s="91">
        <f>E24+J24</f>
        <v>31056</v>
      </c>
      <c r="J24" s="95">
        <v>20333</v>
      </c>
    </row>
    <row r="25" spans="1:10">
      <c r="A25" s="96">
        <v>1970</v>
      </c>
      <c r="B25" s="16">
        <v>815</v>
      </c>
      <c r="D25" s="87">
        <f>A25</f>
        <v>1970</v>
      </c>
      <c r="E25" s="91">
        <f>B25+F25</f>
        <v>10842</v>
      </c>
      <c r="F25" s="95">
        <v>10027</v>
      </c>
      <c r="G25" s="91"/>
      <c r="H25" s="87">
        <f>D25</f>
        <v>1970</v>
      </c>
      <c r="I25" s="91">
        <f>E25+J25</f>
        <v>31240</v>
      </c>
      <c r="J25" s="95">
        <v>20398</v>
      </c>
    </row>
    <row r="26" spans="1:10">
      <c r="A26" s="93">
        <v>1971</v>
      </c>
      <c r="B26" s="16">
        <v>866</v>
      </c>
      <c r="D26" s="87">
        <f>A26</f>
        <v>1971</v>
      </c>
      <c r="E26" s="91">
        <f>B26+F26</f>
        <v>10813</v>
      </c>
      <c r="F26" s="95">
        <v>9947</v>
      </c>
      <c r="G26" s="91"/>
      <c r="H26" s="87">
        <f>D26</f>
        <v>1971</v>
      </c>
      <c r="I26" s="91">
        <f>E26+J26</f>
        <v>31194</v>
      </c>
      <c r="J26" s="95">
        <v>20381</v>
      </c>
    </row>
    <row r="27" spans="1:10">
      <c r="A27" s="93">
        <v>1972</v>
      </c>
      <c r="B27" s="16">
        <v>855</v>
      </c>
      <c r="D27" s="87">
        <f>A27</f>
        <v>1972</v>
      </c>
      <c r="E27" s="91">
        <f>B27+F27</f>
        <v>10855</v>
      </c>
      <c r="F27" s="95">
        <v>10000</v>
      </c>
      <c r="G27" s="91"/>
      <c r="H27" s="87">
        <f>D27</f>
        <v>1972</v>
      </c>
      <c r="I27" s="91">
        <f>E27+J27</f>
        <v>31762</v>
      </c>
      <c r="J27" s="95">
        <v>20907</v>
      </c>
    </row>
    <row r="28" spans="1:10">
      <c r="A28" s="93">
        <v>1973</v>
      </c>
      <c r="B28" s="16">
        <v>855</v>
      </c>
      <c r="D28" s="87">
        <f>A28</f>
        <v>1973</v>
      </c>
      <c r="E28" s="91">
        <f>B28+F28</f>
        <v>10949</v>
      </c>
      <c r="F28" s="95">
        <v>10094</v>
      </c>
      <c r="G28" s="91"/>
      <c r="H28" s="87">
        <f>D28</f>
        <v>1973</v>
      </c>
      <c r="I28" s="91">
        <f>E28+J28</f>
        <v>31404</v>
      </c>
      <c r="J28" s="95">
        <v>20455</v>
      </c>
    </row>
    <row r="29" spans="1:10">
      <c r="A29" s="93">
        <v>1974</v>
      </c>
      <c r="B29" s="16">
        <v>825</v>
      </c>
      <c r="D29" s="87">
        <f>A29</f>
        <v>1974</v>
      </c>
      <c r="E29" s="91">
        <f>B29+F29</f>
        <v>10347</v>
      </c>
      <c r="F29" s="95">
        <v>9522</v>
      </c>
      <c r="G29" s="91"/>
      <c r="H29" s="87">
        <f>D29</f>
        <v>1974</v>
      </c>
      <c r="I29" s="91">
        <f>E29+J29</f>
        <v>28783</v>
      </c>
      <c r="J29" s="95">
        <v>18436</v>
      </c>
    </row>
    <row r="30" spans="1:10">
      <c r="A30" s="96">
        <v>1975</v>
      </c>
      <c r="B30" s="16">
        <v>769</v>
      </c>
      <c r="D30" s="87">
        <f>A30</f>
        <v>1975</v>
      </c>
      <c r="E30" s="91">
        <f>B30+F30</f>
        <v>9548</v>
      </c>
      <c r="F30" s="95">
        <v>8779</v>
      </c>
      <c r="G30" s="91"/>
      <c r="H30" s="87">
        <f>D30</f>
        <v>1975</v>
      </c>
      <c r="I30" s="91">
        <f>E30+J30</f>
        <v>28621</v>
      </c>
      <c r="J30" s="95">
        <v>19073</v>
      </c>
    </row>
    <row r="31" spans="1:10">
      <c r="A31" s="93">
        <v>1976</v>
      </c>
      <c r="B31" s="16">
        <v>783</v>
      </c>
      <c r="D31" s="87">
        <f>A31</f>
        <v>1976</v>
      </c>
      <c r="E31" s="91">
        <f>B31+F31</f>
        <v>9503</v>
      </c>
      <c r="F31" s="95">
        <v>8720</v>
      </c>
      <c r="G31" s="91"/>
      <c r="H31" s="87">
        <f>D31</f>
        <v>1976</v>
      </c>
      <c r="I31" s="91">
        <f>E31+J31</f>
        <v>29933</v>
      </c>
      <c r="J31" s="95">
        <v>20430</v>
      </c>
    </row>
    <row r="32" spans="1:10">
      <c r="A32" s="93">
        <v>1977</v>
      </c>
      <c r="B32" s="16">
        <v>811</v>
      </c>
      <c r="D32" s="87">
        <f>A32</f>
        <v>1977</v>
      </c>
      <c r="E32" s="91">
        <f>B32+F32</f>
        <v>9661</v>
      </c>
      <c r="F32" s="95">
        <v>8850</v>
      </c>
      <c r="G32" s="91"/>
      <c r="H32" s="87">
        <f>D32</f>
        <v>1977</v>
      </c>
      <c r="I32" s="91">
        <f>E32+J32</f>
        <v>29783</v>
      </c>
      <c r="J32" s="95">
        <v>20122</v>
      </c>
    </row>
    <row r="33" spans="1:10">
      <c r="A33" s="93">
        <v>1978</v>
      </c>
      <c r="B33" s="16">
        <v>820</v>
      </c>
      <c r="D33" s="87">
        <f>A33</f>
        <v>1978</v>
      </c>
      <c r="E33" s="91">
        <f>B33+F33</f>
        <v>10169</v>
      </c>
      <c r="F33" s="95">
        <v>9349</v>
      </c>
      <c r="G33" s="91"/>
      <c r="H33" s="87">
        <f>D33</f>
        <v>1978</v>
      </c>
      <c r="I33" s="91">
        <f>E33+J33</f>
        <v>30506</v>
      </c>
      <c r="J33" s="95">
        <v>20337</v>
      </c>
    </row>
    <row r="34" spans="1:10">
      <c r="A34" s="93">
        <v>1979</v>
      </c>
      <c r="B34" s="16">
        <v>810</v>
      </c>
      <c r="D34" s="87">
        <f>A34</f>
        <v>1979</v>
      </c>
      <c r="E34" s="91">
        <f>B34+F34</f>
        <v>10051</v>
      </c>
      <c r="F34" s="95">
        <v>9241</v>
      </c>
      <c r="G34" s="91"/>
      <c r="H34" s="87">
        <f>D34</f>
        <v>1979</v>
      </c>
      <c r="I34" s="91">
        <f>E34+J34</f>
        <v>31387</v>
      </c>
      <c r="J34" s="95">
        <v>21336</v>
      </c>
    </row>
    <row r="35" spans="1:10">
      <c r="A35" s="96">
        <v>1980</v>
      </c>
      <c r="B35" s="16">
        <v>700</v>
      </c>
      <c r="D35" s="87">
        <f>A35</f>
        <v>1980</v>
      </c>
      <c r="E35" s="91">
        <f>B35+F35</f>
        <v>9539</v>
      </c>
      <c r="F35" s="95">
        <v>8839</v>
      </c>
      <c r="G35" s="91"/>
      <c r="H35" s="87">
        <f>D35</f>
        <v>1980</v>
      </c>
      <c r="I35" s="91">
        <f>E35+J35</f>
        <v>29286</v>
      </c>
      <c r="J35" s="95">
        <v>19747</v>
      </c>
    </row>
    <row r="36" spans="1:10">
      <c r="A36" s="93">
        <v>1981</v>
      </c>
      <c r="B36" s="16">
        <v>677</v>
      </c>
      <c r="D36" s="87">
        <f>A36</f>
        <v>1981</v>
      </c>
      <c r="E36" s="91">
        <f>B36+F36</f>
        <v>9517</v>
      </c>
      <c r="F36" s="95">
        <v>8840</v>
      </c>
      <c r="G36" s="91"/>
      <c r="H36" s="87">
        <f>D36</f>
        <v>1981</v>
      </c>
      <c r="I36" s="91">
        <f>E36+J36</f>
        <v>28766</v>
      </c>
      <c r="J36" s="95">
        <v>19249</v>
      </c>
    </row>
    <row r="37" spans="1:10">
      <c r="A37" s="93">
        <v>1982</v>
      </c>
      <c r="B37" s="16">
        <v>701</v>
      </c>
      <c r="D37" s="87">
        <f>A37</f>
        <v>1982</v>
      </c>
      <c r="E37" s="91">
        <f>B37+F37</f>
        <v>9961</v>
      </c>
      <c r="F37" s="95">
        <v>9260</v>
      </c>
      <c r="G37" s="91"/>
      <c r="H37" s="87">
        <f>D37</f>
        <v>1982</v>
      </c>
      <c r="I37" s="91">
        <f>E37+J37</f>
        <v>28273</v>
      </c>
      <c r="J37" s="95">
        <v>18312</v>
      </c>
    </row>
    <row r="38" spans="1:10">
      <c r="A38" s="93">
        <v>1983</v>
      </c>
      <c r="B38" s="16">
        <v>624</v>
      </c>
      <c r="D38" s="87">
        <f>A38</f>
        <v>1983</v>
      </c>
      <c r="E38" s="91">
        <f>B38+F38</f>
        <v>8257</v>
      </c>
      <c r="F38" s="95">
        <v>7633</v>
      </c>
      <c r="G38" s="91"/>
      <c r="H38" s="87">
        <f>D38</f>
        <v>1983</v>
      </c>
      <c r="I38" s="91">
        <f>E38+J38</f>
        <v>25224</v>
      </c>
      <c r="J38" s="95">
        <v>16967</v>
      </c>
    </row>
    <row r="39" spans="1:10">
      <c r="A39" s="93">
        <v>1984</v>
      </c>
      <c r="B39" s="16">
        <v>599</v>
      </c>
      <c r="D39" s="87">
        <f>A39</f>
        <v>1984</v>
      </c>
      <c r="E39" s="91">
        <f>B39+F39</f>
        <v>8326</v>
      </c>
      <c r="F39" s="95">
        <v>7727</v>
      </c>
      <c r="G39" s="91"/>
      <c r="H39" s="87">
        <f>D39</f>
        <v>1984</v>
      </c>
      <c r="I39" s="91">
        <f>E39+J39</f>
        <v>26158</v>
      </c>
      <c r="J39" s="95">
        <v>17832</v>
      </c>
    </row>
    <row r="40" spans="1:10">
      <c r="A40" s="93">
        <v>1985</v>
      </c>
      <c r="B40" s="94">
        <v>602</v>
      </c>
      <c r="D40" s="87">
        <f>A40</f>
        <v>1985</v>
      </c>
      <c r="E40" s="91">
        <f>B40+F40</f>
        <v>8388</v>
      </c>
      <c r="F40" s="94">
        <v>7786</v>
      </c>
      <c r="G40" s="91"/>
      <c r="H40" s="87">
        <f>D40</f>
        <v>1985</v>
      </c>
      <c r="I40" s="91">
        <f>E40+J40</f>
        <v>27287</v>
      </c>
      <c r="J40" s="94">
        <v>18899</v>
      </c>
    </row>
    <row r="41" spans="1:10">
      <c r="A41" s="93">
        <v>1986</v>
      </c>
      <c r="B41" s="94">
        <v>601</v>
      </c>
      <c r="D41" s="87">
        <f>A41</f>
        <v>1986</v>
      </c>
      <c r="E41" s="91">
        <f>B41+F41</f>
        <v>8023</v>
      </c>
      <c r="F41" s="94">
        <v>7422</v>
      </c>
      <c r="G41" s="91"/>
      <c r="H41" s="87">
        <f>D41</f>
        <v>1986</v>
      </c>
      <c r="I41" s="91">
        <f>E41+J41</f>
        <v>26117</v>
      </c>
      <c r="J41" s="94">
        <v>18094</v>
      </c>
    </row>
    <row r="42" spans="1:10">
      <c r="A42" s="93">
        <v>1987</v>
      </c>
      <c r="B42" s="94">
        <v>556</v>
      </c>
      <c r="D42" s="87">
        <f>A42</f>
        <v>1987</v>
      </c>
      <c r="E42" s="91">
        <f>B42+F42</f>
        <v>7263</v>
      </c>
      <c r="F42" s="94">
        <v>6707</v>
      </c>
      <c r="G42" s="91"/>
      <c r="H42" s="87">
        <f>D42</f>
        <v>1987</v>
      </c>
      <c r="I42" s="91">
        <f>E42+J42</f>
        <v>24748</v>
      </c>
      <c r="J42" s="94">
        <v>17485</v>
      </c>
    </row>
    <row r="43" spans="1:10">
      <c r="A43" s="93">
        <v>1988</v>
      </c>
      <c r="B43" s="94">
        <v>554</v>
      </c>
      <c r="D43" s="87">
        <f>A43</f>
        <v>1988</v>
      </c>
      <c r="E43" s="91">
        <f>B43+F43</f>
        <v>7286</v>
      </c>
      <c r="F43" s="94">
        <v>6732</v>
      </c>
      <c r="G43" s="91"/>
      <c r="H43" s="87">
        <f>D43</f>
        <v>1988</v>
      </c>
      <c r="I43" s="91">
        <f>E43+J43</f>
        <v>25425</v>
      </c>
      <c r="J43" s="94">
        <v>18139</v>
      </c>
    </row>
    <row r="44" spans="1:10">
      <c r="A44" s="93">
        <v>1989</v>
      </c>
      <c r="B44" s="94">
        <v>553</v>
      </c>
      <c r="D44" s="87">
        <f>A44</f>
        <v>1989</v>
      </c>
      <c r="E44" s="91">
        <f>B44+F44</f>
        <v>7551</v>
      </c>
      <c r="F44" s="94">
        <v>6998</v>
      </c>
      <c r="G44" s="91"/>
      <c r="H44" s="87">
        <f>D44</f>
        <v>1989</v>
      </c>
      <c r="I44" s="91">
        <f>E44+J44</f>
        <v>27532</v>
      </c>
      <c r="J44" s="94">
        <v>19981</v>
      </c>
    </row>
    <row r="45" spans="1:10">
      <c r="A45" s="93">
        <v>1990</v>
      </c>
      <c r="B45" s="94">
        <v>546</v>
      </c>
      <c r="D45" s="87">
        <f>A45</f>
        <v>1990</v>
      </c>
      <c r="E45" s="91">
        <f>B45+F45</f>
        <v>6798</v>
      </c>
      <c r="F45" s="94">
        <v>6252</v>
      </c>
      <c r="G45" s="91"/>
      <c r="H45" s="87">
        <f>D45</f>
        <v>1990</v>
      </c>
      <c r="I45" s="91">
        <f>E45+J45</f>
        <v>27228</v>
      </c>
      <c r="J45" s="94">
        <v>20430</v>
      </c>
    </row>
    <row r="46" spans="1:10">
      <c r="A46" s="93">
        <v>1991</v>
      </c>
      <c r="B46" s="94">
        <v>491</v>
      </c>
      <c r="D46" s="87">
        <f>A46</f>
        <v>1991</v>
      </c>
      <c r="E46" s="91">
        <f>B46+F46</f>
        <v>6129</v>
      </c>
      <c r="F46" s="94">
        <v>5638</v>
      </c>
      <c r="G46" s="91"/>
      <c r="H46" s="87">
        <f>D46</f>
        <v>1991</v>
      </c>
      <c r="I46" s="91">
        <f>E46+J46</f>
        <v>25346</v>
      </c>
      <c r="J46" s="94">
        <v>19217</v>
      </c>
    </row>
    <row r="47" spans="1:10">
      <c r="A47" s="93">
        <v>1992</v>
      </c>
      <c r="B47" s="94">
        <v>463</v>
      </c>
      <c r="D47" s="87">
        <f>A47</f>
        <v>1992</v>
      </c>
      <c r="E47" s="91">
        <f>B47+F47</f>
        <v>5639</v>
      </c>
      <c r="F47" s="94">
        <v>5176</v>
      </c>
      <c r="G47" s="91"/>
      <c r="H47" s="87">
        <f>D47</f>
        <v>1992</v>
      </c>
      <c r="I47" s="91">
        <f>E47+J47</f>
        <v>24173</v>
      </c>
      <c r="J47" s="94">
        <v>18534</v>
      </c>
    </row>
    <row r="48" spans="1:10">
      <c r="A48" s="93">
        <v>1993</v>
      </c>
      <c r="B48" s="94">
        <v>399</v>
      </c>
      <c r="D48" s="87">
        <f>A48</f>
        <v>1993</v>
      </c>
      <c r="E48" s="91">
        <f>B48+F48</f>
        <v>4853</v>
      </c>
      <c r="F48" s="94">
        <v>4454</v>
      </c>
      <c r="G48" s="91"/>
      <c r="H48" s="87">
        <f>D48</f>
        <v>1993</v>
      </c>
      <c r="I48" s="91">
        <f>E48+J48</f>
        <v>22414</v>
      </c>
      <c r="J48" s="94">
        <v>17561</v>
      </c>
    </row>
    <row r="49" spans="1:10">
      <c r="A49" s="93">
        <v>1994</v>
      </c>
      <c r="B49" s="94">
        <v>363</v>
      </c>
      <c r="D49" s="87">
        <f>A49</f>
        <v>1994</v>
      </c>
      <c r="E49" s="91">
        <f>B49+F49</f>
        <v>5571</v>
      </c>
      <c r="F49" s="94">
        <v>5208</v>
      </c>
      <c r="G49" s="91"/>
      <c r="H49" s="87">
        <f>D49</f>
        <v>1994</v>
      </c>
      <c r="I49" s="91">
        <f>E49+J49</f>
        <v>22573</v>
      </c>
      <c r="J49" s="88">
        <f>[1]Table2!K57</f>
        <v>17002</v>
      </c>
    </row>
    <row r="50" spans="1:10">
      <c r="A50" s="93">
        <v>1995</v>
      </c>
      <c r="B50" s="94">
        <v>409</v>
      </c>
      <c r="D50" s="87">
        <f>A50</f>
        <v>1995</v>
      </c>
      <c r="E50" s="91">
        <f>B50+F50</f>
        <v>5339</v>
      </c>
      <c r="F50" s="94">
        <v>4930</v>
      </c>
      <c r="G50" s="91"/>
      <c r="H50" s="87">
        <f>D50</f>
        <v>1995</v>
      </c>
      <c r="I50" s="91">
        <f>E50+J50</f>
        <v>22194</v>
      </c>
      <c r="J50" s="88">
        <f>[1]Table2!K58</f>
        <v>16855</v>
      </c>
    </row>
    <row r="51" spans="1:10">
      <c r="A51" s="93">
        <v>1996</v>
      </c>
      <c r="B51" s="91">
        <f>[1]Table2!I59</f>
        <v>357</v>
      </c>
      <c r="D51" s="87">
        <f>A51</f>
        <v>1996</v>
      </c>
      <c r="E51" s="91">
        <f>B51+F51</f>
        <v>4398</v>
      </c>
      <c r="F51" s="94">
        <v>4041</v>
      </c>
      <c r="G51" s="91"/>
      <c r="H51" s="87">
        <f>D51</f>
        <v>1996</v>
      </c>
      <c r="I51" s="91">
        <f>E51+J51</f>
        <v>21716</v>
      </c>
      <c r="J51" s="88">
        <f>[1]Table2!K59</f>
        <v>17318</v>
      </c>
    </row>
    <row r="52" spans="1:10">
      <c r="A52" s="93">
        <v>1997</v>
      </c>
      <c r="B52" s="91">
        <f>[1]Table2!I60</f>
        <v>377</v>
      </c>
      <c r="D52" s="87">
        <f>A52</f>
        <v>1997</v>
      </c>
      <c r="E52" s="91">
        <f>B52+F52</f>
        <v>4424</v>
      </c>
      <c r="F52" s="94">
        <v>4047</v>
      </c>
      <c r="G52" s="91"/>
      <c r="H52" s="87">
        <f>D52</f>
        <v>1997</v>
      </c>
      <c r="I52" s="91">
        <f>E52+J52</f>
        <v>22629</v>
      </c>
      <c r="J52" s="88">
        <f>[1]Table2!K60</f>
        <v>18205</v>
      </c>
    </row>
    <row r="53" spans="1:10">
      <c r="A53" s="93">
        <v>1998</v>
      </c>
      <c r="B53" s="91">
        <f>[1]Table2!I61</f>
        <v>385</v>
      </c>
      <c r="D53" s="87">
        <f>A53</f>
        <v>1998</v>
      </c>
      <c r="E53" s="91">
        <f>B53+F53</f>
        <v>4457</v>
      </c>
      <c r="F53" s="94">
        <v>4072</v>
      </c>
      <c r="G53" s="91"/>
      <c r="H53" s="87">
        <f>D53</f>
        <v>1998</v>
      </c>
      <c r="I53" s="91">
        <f>E53+J53</f>
        <v>22467</v>
      </c>
      <c r="J53" s="88">
        <f>[1]Table2!K61</f>
        <v>18010</v>
      </c>
    </row>
    <row r="54" spans="1:10">
      <c r="A54" s="93">
        <v>1999</v>
      </c>
      <c r="B54" s="91">
        <f>[1]Table2!I62</f>
        <v>310</v>
      </c>
      <c r="D54" s="87">
        <f>A54</f>
        <v>1999</v>
      </c>
      <c r="E54" s="91">
        <f>B54+F54</f>
        <v>4075</v>
      </c>
      <c r="F54" s="88">
        <f>[1]Table2!J62</f>
        <v>3765</v>
      </c>
      <c r="G54" s="91"/>
      <c r="H54" s="87">
        <f>D54</f>
        <v>1999</v>
      </c>
      <c r="I54" s="91">
        <f>E54+J54</f>
        <v>21002</v>
      </c>
      <c r="J54" s="88">
        <f>[1]Table2!K62</f>
        <v>16927</v>
      </c>
    </row>
    <row r="55" spans="1:10">
      <c r="A55" s="93">
        <v>2000</v>
      </c>
      <c r="B55" s="91">
        <f>[1]Table2!I63</f>
        <v>326</v>
      </c>
      <c r="D55" s="87">
        <f>A55</f>
        <v>2000</v>
      </c>
      <c r="E55" s="91">
        <f>B55+F55</f>
        <v>3894</v>
      </c>
      <c r="F55" s="88">
        <f>[1]Table2!J63</f>
        <v>3568</v>
      </c>
      <c r="G55" s="91"/>
      <c r="H55" s="87">
        <f>D55</f>
        <v>2000</v>
      </c>
      <c r="I55" s="91">
        <f>E55+J55</f>
        <v>20518</v>
      </c>
      <c r="J55" s="88">
        <f>[1]Table2!K63</f>
        <v>16624</v>
      </c>
    </row>
    <row r="56" spans="1:10">
      <c r="A56" s="93">
        <v>2001</v>
      </c>
      <c r="B56" s="91">
        <f>[1]Table2!I64</f>
        <v>348</v>
      </c>
      <c r="D56" s="87">
        <f>A56</f>
        <v>2001</v>
      </c>
      <c r="E56" s="91">
        <f>B56+F56</f>
        <v>3758</v>
      </c>
      <c r="F56" s="88">
        <f>[1]Table2!J64</f>
        <v>3410</v>
      </c>
      <c r="G56" s="91"/>
      <c r="H56" s="87">
        <f>D56</f>
        <v>2001</v>
      </c>
      <c r="I56" s="91">
        <f>E56+J56</f>
        <v>19911</v>
      </c>
      <c r="J56" s="88">
        <f>[1]Table2!K64</f>
        <v>16153</v>
      </c>
    </row>
    <row r="57" spans="1:10">
      <c r="A57" s="93">
        <v>2002</v>
      </c>
      <c r="B57" s="91">
        <f>[1]Table2!I65</f>
        <v>304</v>
      </c>
      <c r="D57" s="87">
        <f>A57</f>
        <v>2002</v>
      </c>
      <c r="E57" s="91">
        <f>B57+F57</f>
        <v>3533</v>
      </c>
      <c r="F57" s="88">
        <f>[1]Table2!J65</f>
        <v>3229</v>
      </c>
      <c r="G57" s="91"/>
      <c r="H57" s="87">
        <f>D57</f>
        <v>2002</v>
      </c>
      <c r="I57" s="91">
        <f>E57+J57</f>
        <v>19275</v>
      </c>
      <c r="J57" s="88">
        <f>[1]Table2!K65</f>
        <v>15742</v>
      </c>
    </row>
    <row r="58" spans="1:10">
      <c r="A58" s="93">
        <v>2003</v>
      </c>
      <c r="B58" s="91">
        <f>[1]Table2!I66</f>
        <v>336</v>
      </c>
      <c r="D58" s="87">
        <f>A58</f>
        <v>2003</v>
      </c>
      <c r="E58" s="91">
        <f>B58+F58</f>
        <v>3293</v>
      </c>
      <c r="F58" s="88">
        <f>[1]Table2!J66</f>
        <v>2957</v>
      </c>
      <c r="G58" s="91"/>
      <c r="H58" s="87">
        <f>D58</f>
        <v>2003</v>
      </c>
      <c r="I58" s="91">
        <f>E58+J58</f>
        <v>18756</v>
      </c>
      <c r="J58" s="88">
        <f>[1]Table2!K66</f>
        <v>15463</v>
      </c>
    </row>
    <row r="59" spans="1:10">
      <c r="A59" s="93">
        <v>2004</v>
      </c>
      <c r="B59" s="91">
        <f>[1]Table2!I67</f>
        <v>308</v>
      </c>
      <c r="D59" s="87">
        <f>A59</f>
        <v>2004</v>
      </c>
      <c r="E59" s="91">
        <f>B59+F59</f>
        <v>3074</v>
      </c>
      <c r="F59" s="88">
        <f>[1]Table2!J67</f>
        <v>2766</v>
      </c>
      <c r="G59" s="91"/>
      <c r="H59" s="87">
        <f>D59</f>
        <v>2004</v>
      </c>
      <c r="I59" s="91">
        <f>E59+J59</f>
        <v>18502</v>
      </c>
      <c r="J59" s="88">
        <f>[1]Table2!K67</f>
        <v>15428</v>
      </c>
    </row>
    <row r="60" spans="1:10">
      <c r="A60" s="93">
        <v>2005</v>
      </c>
      <c r="B60" s="91">
        <f>[1]Table2!I68</f>
        <v>286</v>
      </c>
      <c r="C60" s="92"/>
      <c r="D60" s="87">
        <f>A60</f>
        <v>2005</v>
      </c>
      <c r="E60" s="91">
        <f>B60+F60</f>
        <v>2952</v>
      </c>
      <c r="F60" s="88">
        <f>[1]Table2!J68</f>
        <v>2666</v>
      </c>
      <c r="H60" s="87">
        <f>D60</f>
        <v>2005</v>
      </c>
      <c r="I60" s="91">
        <f>E60+J60</f>
        <v>17885</v>
      </c>
      <c r="J60" s="88">
        <f>[1]Table2!K68</f>
        <v>14933</v>
      </c>
    </row>
    <row r="61" spans="1:10">
      <c r="A61" s="93">
        <v>2006</v>
      </c>
      <c r="B61" s="91">
        <f>[1]Table2!I69</f>
        <v>314</v>
      </c>
      <c r="C61" s="92"/>
      <c r="D61" s="87">
        <f>A61</f>
        <v>2006</v>
      </c>
      <c r="E61" s="91">
        <f>B61+F61</f>
        <v>2949</v>
      </c>
      <c r="F61" s="88">
        <f>[1]Table2!J69</f>
        <v>2635</v>
      </c>
      <c r="H61" s="87">
        <f>D61</f>
        <v>2006</v>
      </c>
      <c r="I61" s="91">
        <f>E61+J61</f>
        <v>17269</v>
      </c>
      <c r="J61" s="88">
        <f>[1]Table2!K69</f>
        <v>14320</v>
      </c>
    </row>
    <row r="62" spans="1:10">
      <c r="A62" s="93">
        <v>2007</v>
      </c>
      <c r="B62" s="91">
        <f>[1]Table2!I70</f>
        <v>281</v>
      </c>
      <c r="C62" s="92"/>
      <c r="D62" s="87">
        <f>A62</f>
        <v>2007</v>
      </c>
      <c r="E62" s="91">
        <f>B62+F62</f>
        <v>2666</v>
      </c>
      <c r="F62" s="88">
        <f>[1]Table2!J70</f>
        <v>2385</v>
      </c>
      <c r="H62" s="87">
        <f>D62</f>
        <v>2007</v>
      </c>
      <c r="I62" s="91">
        <f>E62+J62</f>
        <v>16239</v>
      </c>
      <c r="J62" s="88">
        <f>[1]Table2!K70</f>
        <v>13573</v>
      </c>
    </row>
    <row r="63" spans="1:10">
      <c r="A63" s="93">
        <v>2008</v>
      </c>
      <c r="B63" s="91">
        <f>[1]Table2!I71</f>
        <v>270</v>
      </c>
      <c r="C63" s="92"/>
      <c r="D63" s="87">
        <f>A63</f>
        <v>2008</v>
      </c>
      <c r="E63" s="91">
        <f>B63+F63</f>
        <v>2845</v>
      </c>
      <c r="F63" s="88">
        <f>[1]Table2!J71</f>
        <v>2575</v>
      </c>
      <c r="H63" s="87">
        <f>D63</f>
        <v>2008</v>
      </c>
      <c r="I63" s="91">
        <f>E63+J63</f>
        <v>15592</v>
      </c>
      <c r="J63" s="88">
        <f>[1]Table2!K71</f>
        <v>12747</v>
      </c>
    </row>
    <row r="64" spans="1:10">
      <c r="A64" s="93">
        <v>2009</v>
      </c>
      <c r="B64" s="91">
        <f>[1]Table2!I72</f>
        <v>216</v>
      </c>
      <c r="C64" s="92"/>
      <c r="D64" s="87">
        <f>A64</f>
        <v>2009</v>
      </c>
      <c r="E64" s="91">
        <f>B64+F64</f>
        <v>2503</v>
      </c>
      <c r="F64" s="88">
        <f>[1]Table2!J72</f>
        <v>2287</v>
      </c>
      <c r="H64" s="87">
        <f>D64</f>
        <v>2009</v>
      </c>
      <c r="I64" s="91">
        <f>E64+J64</f>
        <v>15043</v>
      </c>
      <c r="J64" s="88">
        <f>[1]Table2!K72</f>
        <v>12540</v>
      </c>
    </row>
    <row r="65" spans="1:10">
      <c r="A65" s="93">
        <v>2010</v>
      </c>
      <c r="B65" s="91">
        <f>[1]Table2!I73</f>
        <v>208</v>
      </c>
      <c r="C65" s="92"/>
      <c r="D65" s="87">
        <f>A65</f>
        <v>2010</v>
      </c>
      <c r="E65" s="91">
        <f>B65+F65</f>
        <v>2177</v>
      </c>
      <c r="F65" s="88">
        <f>[1]Table2!J73</f>
        <v>1969</v>
      </c>
      <c r="H65" s="87">
        <f>D65</f>
        <v>2010</v>
      </c>
      <c r="I65" s="91">
        <f>E65+J65</f>
        <v>13338</v>
      </c>
      <c r="J65" s="88">
        <f>[1]Table2!K73</f>
        <v>11161</v>
      </c>
    </row>
    <row r="66" spans="1:10">
      <c r="A66" s="93">
        <v>2011</v>
      </c>
      <c r="B66" s="91">
        <f>[1]Table2!I74</f>
        <v>185</v>
      </c>
      <c r="C66" s="92"/>
      <c r="D66" s="87">
        <f>A66</f>
        <v>2011</v>
      </c>
      <c r="E66" s="91">
        <f>B66+F66</f>
        <v>2065</v>
      </c>
      <c r="F66" s="88">
        <f>[1]Table2!J74</f>
        <v>1880</v>
      </c>
      <c r="H66" s="87">
        <f>D66</f>
        <v>2011</v>
      </c>
      <c r="I66" s="91">
        <f>E66+J66</f>
        <v>12788</v>
      </c>
      <c r="J66" s="88">
        <f>[1]Table2!K74</f>
        <v>10723</v>
      </c>
    </row>
    <row r="67" spans="1:10">
      <c r="A67" s="93">
        <v>2012</v>
      </c>
      <c r="B67" s="91">
        <f>[1]Table2!I75</f>
        <v>178</v>
      </c>
      <c r="C67" s="92"/>
      <c r="D67" s="87">
        <f>A67</f>
        <v>2012</v>
      </c>
      <c r="E67" s="91">
        <f>B67+F67</f>
        <v>2158</v>
      </c>
      <c r="F67" s="88">
        <f>[1]Table2!J75</f>
        <v>1980</v>
      </c>
      <c r="H67" s="87">
        <f>D67</f>
        <v>2012</v>
      </c>
      <c r="I67" s="91">
        <f>E67+J67</f>
        <v>12721</v>
      </c>
      <c r="J67" s="88">
        <f>[1]Table2!K75</f>
        <v>10563</v>
      </c>
    </row>
    <row r="68" spans="1:10">
      <c r="A68" s="93">
        <v>2013</v>
      </c>
      <c r="B68" s="91">
        <f>[1]Table2!I76</f>
        <v>172</v>
      </c>
      <c r="C68" s="92"/>
      <c r="D68" s="87">
        <f>A68</f>
        <v>2013</v>
      </c>
      <c r="E68" s="91">
        <f>B68+F68</f>
        <v>1844</v>
      </c>
      <c r="F68" s="88">
        <f>[1]Table2!J76</f>
        <v>1672</v>
      </c>
      <c r="H68" s="87">
        <f>D68</f>
        <v>2013</v>
      </c>
      <c r="I68" s="91">
        <f>E68+J68</f>
        <v>11498</v>
      </c>
      <c r="J68" s="88">
        <f>[1]Table2!K76</f>
        <v>9654</v>
      </c>
    </row>
  </sheetData>
  <pageMargins left="0.75" right="0.75" top="1" bottom="1" header="0.5" footer="0.5"/>
  <pageSetup paperSize="9" scale="7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2:B3"/>
  <sheetViews>
    <sheetView zoomScale="75" zoomScaleNormal="75" workbookViewId="0">
      <selection activeCell="B41" sqref="B41"/>
    </sheetView>
  </sheetViews>
  <sheetFormatPr defaultRowHeight="12.75"/>
  <cols>
    <col min="1" max="1" width="2.85546875" style="16" customWidth="1"/>
    <col min="2" max="16384" width="9.140625" style="16"/>
  </cols>
  <sheetData>
    <row r="2" spans="1:2" ht="22.5" customHeight="1">
      <c r="B2" s="23" t="s">
        <v>73</v>
      </c>
    </row>
    <row r="3" spans="1:2" ht="20.25">
      <c r="A3" s="98"/>
    </row>
  </sheetData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Figure1Data</vt:lpstr>
      <vt:lpstr>Figure1</vt:lpstr>
      <vt:lpstr>figs2&amp;3data</vt:lpstr>
      <vt:lpstr>Figures 2&amp;3</vt:lpstr>
      <vt:lpstr>Fig4data</vt:lpstr>
      <vt:lpstr>Fig5data</vt:lpstr>
      <vt:lpstr>Figures 4&amp;5</vt:lpstr>
      <vt:lpstr>Fig6data</vt:lpstr>
      <vt:lpstr>Figure6</vt:lpstr>
      <vt:lpstr>Fig7data</vt:lpstr>
      <vt:lpstr>Figure7</vt:lpstr>
      <vt:lpstr>Figure8</vt:lpstr>
      <vt:lpstr>Figure 9</vt:lpstr>
      <vt:lpstr>Figure10</vt:lpstr>
      <vt:lpstr>Fig7data!Print_Area</vt:lpstr>
      <vt:lpstr>'figs2&amp;3data'!Print_Area</vt:lpstr>
      <vt:lpstr>Figure7!Print_Area</vt:lpstr>
      <vt:lpstr>Figure8!Print_Area</vt:lpstr>
      <vt:lpstr>'Figures 4&amp;5'!Print_Area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2014-10-15T14:45:13Z</dcterms:created>
  <dcterms:modified xsi:type="dcterms:W3CDTF">2014-10-15T14:46:57Z</dcterms:modified>
</cp:coreProperties>
</file>