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25" windowWidth="9600" windowHeight="5955" tabRatio="571" firstSheet="2" activeTab="2"/>
  </bookViews>
  <sheets>
    <sheet name="NB" sheetId="1" state="hidden" r:id="rId1"/>
    <sheet name="pop" sheetId="2" state="hidden" r:id="rId2"/>
    <sheet name="S1 Numbers" sheetId="3" r:id="rId3"/>
    <sheet name="Table S2 Index" sheetId="4" r:id="rId4"/>
    <sheet name="S3 SHS" sheetId="5" r:id="rId5"/>
    <sheet name="S4 Cross Border" sheetId="6" r:id="rId6"/>
    <sheet name="Table SGB1 comp num" sheetId="7" r:id="rId7"/>
    <sheet name="Table SGB2 comp index" sheetId="8" r:id="rId8"/>
    <sheet name="Table SGB3 comp rel. to pop." sheetId="9" r:id="rId9"/>
    <sheet name="H1 passenger" sheetId="10" r:id="rId10"/>
    <sheet name="h2 a freight tonnes" sheetId="11" r:id="rId11"/>
    <sheet name="H2 b freight tonne km" sheetId="12" r:id="rId12"/>
    <sheet name="H3 traffic" sheetId="13" r:id="rId13"/>
    <sheet name="H4 other" sheetId="14" r:id="rId14"/>
    <sheet name="Figs1,2" sheetId="15" r:id="rId15"/>
    <sheet name="Figs3,4" sheetId="16" r:id="rId16"/>
    <sheet name="Figs5,6" sheetId="17" r:id="rId17"/>
    <sheet name="Figs 7, 8, 9" sheetId="18" r:id="rId18"/>
    <sheet name="Figs10,11" sheetId="19" r:id="rId19"/>
    <sheet name="cross border - additional table" sheetId="20" r:id="rId20"/>
    <sheet name="Tsumm1" sheetId="21" state="hidden" r:id="rId21"/>
    <sheet name="Tsumm2" sheetId="22" state="hidden" r:id="rId22"/>
  </sheets>
  <externalReferences>
    <externalReference r:id="rId25"/>
  </externalReferences>
  <definedNames>
    <definedName name="compnum" localSheetId="5">'[1]Table SGB1 comp num'!#REF!</definedName>
    <definedName name="compnum">'Table SGB1 comp num'!#REF!</definedName>
    <definedName name="KEYA">'S1 Numbers'!$Y$31</definedName>
    <definedName name="_xlnm.Print_Area" localSheetId="17">'Figs 7, 8, 9'!$A$1:$G$55</definedName>
    <definedName name="_xlnm.Print_Area" localSheetId="14">'Figs1,2'!$A$1:$Q$91</definedName>
    <definedName name="_xlnm.Print_Area" localSheetId="18">'Figs10,11'!$A$1:$R$69</definedName>
    <definedName name="_xlnm.Print_Area" localSheetId="15">'Figs3,4'!$A$1:$R$89</definedName>
    <definedName name="_xlnm.Print_Area" localSheetId="16">'Figs5,6'!$A$1:$S$104</definedName>
    <definedName name="_xlnm.Print_Area" localSheetId="9">'H1 passenger'!$A$1:$M$68</definedName>
    <definedName name="_xlnm.Print_Area" localSheetId="10">'h2 a freight tonnes'!$A$1:$O$78</definedName>
    <definedName name="_xlnm.Print_Area" localSheetId="11">'H2 b freight tonne km'!$A$1:$G$77</definedName>
    <definedName name="_xlnm.Print_Area" localSheetId="13">'H4 other'!$A$1:$I$66</definedName>
    <definedName name="_xlnm.Print_Area" localSheetId="2">'S1 Numbers'!$A$1:$N$65</definedName>
    <definedName name="_xlnm.Print_Area" localSheetId="4">'S3 SHS'!$A$1:$O$92</definedName>
    <definedName name="_xlnm.Print_Area" localSheetId="5">'S4 Cross Border'!$A$1:$O$80</definedName>
    <definedName name="_xlnm.Print_Area" localSheetId="3">'Table S2 Index'!$A$1:$M$67</definedName>
    <definedName name="_xlnm.Print_Area" localSheetId="6">'Table SGB1 comp num'!$A$1:$N$75</definedName>
    <definedName name="_xlnm.Print_Area" localSheetId="7">'Table SGB2 comp index'!$A$1:$O$76</definedName>
    <definedName name="_xlnm.Print_Area" localSheetId="8">'Table SGB3 comp rel. to pop.'!$A$1:$O$65</definedName>
  </definedNames>
  <calcPr fullCalcOnLoad="1"/>
</workbook>
</file>

<file path=xl/sharedStrings.xml><?xml version="1.0" encoding="utf-8"?>
<sst xmlns="http://schemas.openxmlformats.org/spreadsheetml/2006/main" count="1756" uniqueCount="470">
  <si>
    <t>thousands</t>
  </si>
  <si>
    <t xml:space="preserve">All Vehicles  </t>
  </si>
  <si>
    <t>Trunk (A and M)</t>
  </si>
  <si>
    <t>Other Major (A and M)</t>
  </si>
  <si>
    <t>Minor Roads</t>
  </si>
  <si>
    <t>All Roads</t>
  </si>
  <si>
    <t>Air Transport</t>
  </si>
  <si>
    <t>Terminal Passengers</t>
  </si>
  <si>
    <t>thousand tonnes</t>
  </si>
  <si>
    <t>Transport Movements</t>
  </si>
  <si>
    <t>Passengers</t>
  </si>
  <si>
    <t>Vehicles</t>
  </si>
  <si>
    <t>..</t>
  </si>
  <si>
    <t>A Roads</t>
  </si>
  <si>
    <t>millions</t>
  </si>
  <si>
    <t>£ million</t>
  </si>
  <si>
    <t>million tonnes</t>
  </si>
  <si>
    <t>Freight Lifted</t>
  </si>
  <si>
    <t>kilometres</t>
  </si>
  <si>
    <t>Private and Light Goods</t>
  </si>
  <si>
    <t>million vehicle-kilometres</t>
  </si>
  <si>
    <t>Motorways</t>
  </si>
  <si>
    <t>Freight</t>
  </si>
  <si>
    <t>thousand</t>
  </si>
  <si>
    <t>Scotland</t>
  </si>
  <si>
    <t>GB</t>
  </si>
  <si>
    <t>percent</t>
  </si>
  <si>
    <t>thousand kilometres</t>
  </si>
  <si>
    <t>million vehicle kilometres</t>
  </si>
  <si>
    <t>billion vehicle kilometres</t>
  </si>
  <si>
    <t xml:space="preserve">Motorway </t>
  </si>
  <si>
    <t>million</t>
  </si>
  <si>
    <t>Air terminal passengers</t>
  </si>
  <si>
    <t xml:space="preserve">Freight Lifted </t>
  </si>
  <si>
    <t>Road</t>
  </si>
  <si>
    <t xml:space="preserve">Average household expenditure </t>
  </si>
  <si>
    <t>£ per week</t>
  </si>
  <si>
    <t>Car (or van, minibus, works van)</t>
  </si>
  <si>
    <t>Public transport (bus, rail, underground)</t>
  </si>
  <si>
    <t>Average household expenditure</t>
  </si>
  <si>
    <t>per 100 population</t>
  </si>
  <si>
    <t>Population Estimates</t>
  </si>
  <si>
    <r>
      <t xml:space="preserve">Public Road Lengths  </t>
    </r>
    <r>
      <rPr>
        <sz val="10"/>
        <rFont val="Arial"/>
        <family val="2"/>
      </rPr>
      <t>(all roads)</t>
    </r>
  </si>
  <si>
    <r>
      <t>on transport and vehicles</t>
    </r>
    <r>
      <rPr>
        <b/>
        <vertAlign val="superscript"/>
        <sz val="10"/>
        <rFont val="Arial"/>
        <family val="2"/>
      </rPr>
      <t>3</t>
    </r>
  </si>
  <si>
    <t>UK</t>
  </si>
  <si>
    <t>All vehicles licensed</t>
  </si>
  <si>
    <t>Passenger Journeys</t>
  </si>
  <si>
    <t>Air (Sco)</t>
  </si>
  <si>
    <t>Air (UK)</t>
  </si>
  <si>
    <t xml:space="preserve"> </t>
  </si>
  <si>
    <t>* * * * * *        Please note two points:</t>
  </si>
  <si>
    <t>in order that (e.g.) index values will be calculated more accurately</t>
  </si>
  <si>
    <t>1.  In some cases, enter figures with more decimal places than are displayed in the printed table</t>
  </si>
  <si>
    <t>2.  In some cases, the end of a side-heading appears to be cut-off by the number in the first column</t>
  </si>
  <si>
    <t xml:space="preserve">but the column containing that heading should NOT be widened if the side-heading  </t>
  </si>
  <si>
    <t>appears in full when the table is printed.</t>
  </si>
  <si>
    <t>Receipts</t>
  </si>
  <si>
    <t>2000</t>
  </si>
  <si>
    <t>Local bus: GB</t>
  </si>
  <si>
    <t>Local bus: Scot</t>
  </si>
  <si>
    <t>Rail: Scot</t>
  </si>
  <si>
    <t>Rail: GB</t>
  </si>
  <si>
    <t>Air: Scot</t>
  </si>
  <si>
    <t>Air: UK</t>
  </si>
  <si>
    <t>Numbers</t>
  </si>
  <si>
    <t>Car</t>
  </si>
  <si>
    <t>Bus</t>
  </si>
  <si>
    <t>Rail</t>
  </si>
  <si>
    <t>Air</t>
  </si>
  <si>
    <t>Ferry</t>
  </si>
  <si>
    <t>vehicle</t>
  </si>
  <si>
    <t>passenger</t>
  </si>
  <si>
    <t>terminal</t>
  </si>
  <si>
    <t>passengers</t>
  </si>
  <si>
    <t>journeys</t>
  </si>
  <si>
    <t>on selected</t>
  </si>
  <si>
    <t>on major</t>
  </si>
  <si>
    <t>on</t>
  </si>
  <si>
    <t>originating</t>
  </si>
  <si>
    <t>at</t>
  </si>
  <si>
    <t>ferry</t>
  </si>
  <si>
    <t>local</t>
  </si>
  <si>
    <t>in</t>
  </si>
  <si>
    <t>airports</t>
  </si>
  <si>
    <t>(M and A)</t>
  </si>
  <si>
    <t>Index,  1985 = 100</t>
  </si>
  <si>
    <t>(a)  freight lifted  - millions of tonnes</t>
  </si>
  <si>
    <r>
      <t xml:space="preserve">Year </t>
    </r>
    <r>
      <rPr>
        <b/>
        <vertAlign val="superscript"/>
        <sz val="10"/>
        <rFont val="Arial"/>
        <family val="2"/>
      </rPr>
      <t>2</t>
    </r>
  </si>
  <si>
    <t>Coastal</t>
  </si>
  <si>
    <t>Coast-</t>
  </si>
  <si>
    <t>Inland</t>
  </si>
  <si>
    <t>Pipeline</t>
  </si>
  <si>
    <t>ship-</t>
  </si>
  <si>
    <t>wise</t>
  </si>
  <si>
    <t>water-</t>
  </si>
  <si>
    <t>ping</t>
  </si>
  <si>
    <t>way</t>
  </si>
  <si>
    <t>lifted in</t>
  </si>
  <si>
    <t>see</t>
  </si>
  <si>
    <t>notes</t>
  </si>
  <si>
    <t>millions of tonnes lifted</t>
  </si>
  <si>
    <t>Index, 1985 = 100</t>
  </si>
  <si>
    <t>1968</t>
  </si>
  <si>
    <t>1. The figures for 'road', 'rail', 'coastwise shipping' and 'inland waterways' are the total amounts lifted in Scotland.</t>
  </si>
  <si>
    <t xml:space="preserve">     The category of 'coastal shipping' is shown for historical reasons.  It is defined in a different way:</t>
  </si>
  <si>
    <t>2.  The figures are all for calendar years except for the figures for "rail" from 1985,</t>
  </si>
  <si>
    <t xml:space="preserve">       which are for the financial years which start in the specified calendar years </t>
  </si>
  <si>
    <t>Note: the columns for the index part of this table are hidden</t>
  </si>
  <si>
    <t>(b)  freight moved  - millions of tonne-kilometres</t>
  </si>
  <si>
    <t>Coastwise</t>
  </si>
  <si>
    <t>shipping</t>
  </si>
  <si>
    <t>waterway</t>
  </si>
  <si>
    <t>millions of tonne-kilometres</t>
  </si>
  <si>
    <t>1. The figures for 'road', 'rail', 'coastwise shipping' and 'inland waterways' relate to freight lifted in Scotland;</t>
  </si>
  <si>
    <t xml:space="preserve">Year </t>
  </si>
  <si>
    <t>New</t>
  </si>
  <si>
    <t>licensed</t>
  </si>
  <si>
    <t>of</t>
  </si>
  <si>
    <t>vehicles</t>
  </si>
  <si>
    <t>all severities</t>
  </si>
  <si>
    <t>number</t>
  </si>
  <si>
    <t>index 1985=100</t>
  </si>
  <si>
    <t>2</t>
  </si>
  <si>
    <t>3</t>
  </si>
  <si>
    <t xml:space="preserve">    of the transfer of licensing records from local offices to the then DVLC </t>
  </si>
  <si>
    <t xml:space="preserve">    estimates are taken from the Vehicle Information Database and are not consistent with previous years.</t>
  </si>
  <si>
    <t>Local Bus</t>
  </si>
  <si>
    <t>Ferries</t>
  </si>
  <si>
    <t>Injuries</t>
  </si>
  <si>
    <t>Inland waterway</t>
  </si>
  <si>
    <t>new registrations</t>
  </si>
  <si>
    <t>vehicles licensed</t>
  </si>
  <si>
    <t>Ferry (selected services)</t>
  </si>
  <si>
    <t>All roads</t>
  </si>
  <si>
    <t>Major roads (M &amp; A)</t>
  </si>
  <si>
    <t xml:space="preserve">A roads </t>
  </si>
  <si>
    <t>All roads (incl. B, C, unclassified)</t>
  </si>
  <si>
    <t>All roads (incl. B, C, uncl.)</t>
  </si>
  <si>
    <t>All roads (incl. B, C and unclassified)</t>
  </si>
  <si>
    <t xml:space="preserve">     the total lifted elsewhere in the UK which is delivered in Scotland.</t>
  </si>
  <si>
    <t>A roads</t>
  </si>
  <si>
    <t>All</t>
  </si>
  <si>
    <t>major</t>
  </si>
  <si>
    <t>roads</t>
  </si>
  <si>
    <t>(M &amp; A)</t>
  </si>
  <si>
    <t>Minor</t>
  </si>
  <si>
    <t>(B, C &amp;</t>
  </si>
  <si>
    <t>unclassif.)</t>
  </si>
  <si>
    <t xml:space="preserve"> at latest year's prices</t>
  </si>
  <si>
    <t>registr-</t>
  </si>
  <si>
    <t>ations</t>
  </si>
  <si>
    <t>casualties</t>
  </si>
  <si>
    <t xml:space="preserve">    estimated using post town area data.  The vehicle taxation system was subject to major revisions from July 1995. </t>
  </si>
  <si>
    <t>Coastwise traffic</t>
  </si>
  <si>
    <t>One Port traffic</t>
  </si>
  <si>
    <t>Inland waterway traffic</t>
  </si>
  <si>
    <t>Killed</t>
  </si>
  <si>
    <t>Killed and Serious</t>
  </si>
  <si>
    <t>All (Killed, Serious, Slight)</t>
  </si>
  <si>
    <t>England</t>
  </si>
  <si>
    <t xml:space="preserve">Wales </t>
  </si>
  <si>
    <t>-</t>
  </si>
  <si>
    <t>NI</t>
  </si>
  <si>
    <t xml:space="preserve">     for 'pipeline' it is the estimated tonne-kilometres for crude oil carried by on-shore pipelines which are </t>
  </si>
  <si>
    <t>Detailed figures underlying the table - NB: the units used vary from topic to topic, and (in some cases) there are more decimal places than appear in the table</t>
  </si>
  <si>
    <t>RED BOLD = arbitrary estimate because "STS" did not separate "Rest of World" from "UK offshore" for those years</t>
  </si>
  <si>
    <t>Passenger numbers</t>
  </si>
  <si>
    <t>Table 8.1</t>
  </si>
  <si>
    <t>Originating in Scotland</t>
  </si>
  <si>
    <t>Table 8.2</t>
  </si>
  <si>
    <t>Into Scotland</t>
  </si>
  <si>
    <t>Total  - other UK</t>
  </si>
  <si>
    <t>Table 9.6</t>
  </si>
  <si>
    <t>To / from other UK airports</t>
  </si>
  <si>
    <t>To / from other countries</t>
  </si>
  <si>
    <t>Eire</t>
  </si>
  <si>
    <t>Europe</t>
  </si>
  <si>
    <t>North America</t>
  </si>
  <si>
    <t>Rest of World</t>
  </si>
  <si>
    <t>Total outwith UK</t>
  </si>
  <si>
    <t>Total cross-border (other UK and outwith UK)</t>
  </si>
  <si>
    <t>To / from N Ireland - other UK</t>
  </si>
  <si>
    <t>Freight lifted</t>
  </si>
  <si>
    <r>
      <t xml:space="preserve">Road   </t>
    </r>
    <r>
      <rPr>
        <u val="single"/>
        <sz val="10"/>
        <rFont val="Arial"/>
        <family val="2"/>
      </rPr>
      <t xml:space="preserve"> (freight lifted by UK HGVs)</t>
    </r>
  </si>
  <si>
    <t>Table 3.1</t>
  </si>
  <si>
    <t>Total - to elsewhere in UK</t>
  </si>
  <si>
    <t>Outwith UK</t>
  </si>
  <si>
    <t>Total leaving Scotland</t>
  </si>
  <si>
    <t>With a destination in Scotland</t>
  </si>
  <si>
    <t>Total - from elsewhere in UK</t>
  </si>
  <si>
    <t>Total entering Scotland</t>
  </si>
  <si>
    <t>Total cross-border to/from</t>
  </si>
  <si>
    <t>to/from elsewhere in UK</t>
  </si>
  <si>
    <t>to/from outwith UK</t>
  </si>
  <si>
    <t>DfT Waterborne Freight bulletin</t>
  </si>
  <si>
    <t>Table 3.9</t>
  </si>
  <si>
    <t>Scotland West Coast</t>
  </si>
  <si>
    <t>plus</t>
  </si>
  <si>
    <t>Scotland East Coast</t>
  </si>
  <si>
    <t>less</t>
  </si>
  <si>
    <t>destination within Scotland</t>
  </si>
  <si>
    <t>gives</t>
  </si>
  <si>
    <t>Destination in Scotland</t>
  </si>
  <si>
    <t>origin within Scotland</t>
  </si>
  <si>
    <t>(major) Ports</t>
  </si>
  <si>
    <t>Table 10.2</t>
  </si>
  <si>
    <t>Exports</t>
  </si>
  <si>
    <t>'000 tonnes</t>
  </si>
  <si>
    <t>Imports</t>
  </si>
  <si>
    <t>All water</t>
  </si>
  <si>
    <t>(calc'd)</t>
  </si>
  <si>
    <t>Rosyth / Zeebrugge &amp; Shetland Europe - outwith UK</t>
  </si>
  <si>
    <t>Vehicles Licensed</t>
  </si>
  <si>
    <t>Road Traffic</t>
  </si>
  <si>
    <t xml:space="preserve">GB </t>
  </si>
  <si>
    <r>
      <t xml:space="preserve">Travel to Work   </t>
    </r>
    <r>
      <rPr>
        <sz val="10"/>
        <rFont val="Arial"/>
        <family val="2"/>
      </rPr>
      <t>(Autumn: Labour Force Survey)</t>
    </r>
  </si>
  <si>
    <t xml:space="preserve">Road Traffic </t>
  </si>
  <si>
    <t xml:space="preserve">UK </t>
  </si>
  <si>
    <r>
      <t xml:space="preserve">Year </t>
    </r>
    <r>
      <rPr>
        <vertAlign val="superscript"/>
        <sz val="12"/>
        <rFont val="Arial"/>
        <family val="2"/>
      </rPr>
      <t>1</t>
    </r>
  </si>
  <si>
    <t xml:space="preserve">roads </t>
  </si>
  <si>
    <t>new basis</t>
  </si>
  <si>
    <t>NB: the "1992" figure of 1.84 million on the new basis comes from "STS 2003" page 43, para 4.1.2</t>
  </si>
  <si>
    <t xml:space="preserve">    The VID figure for 1992 was 1,840,000 compared with the DVLA figure of 1,884,000. </t>
  </si>
  <si>
    <t>Coastwise shipping</t>
  </si>
  <si>
    <t>Cars on major roads (M &amp; A)</t>
  </si>
  <si>
    <t>continued</t>
  </si>
  <si>
    <t>(in 2003)</t>
  </si>
  <si>
    <r>
      <t xml:space="preserve">Vehicles Licensed  </t>
    </r>
    <r>
      <rPr>
        <sz val="10"/>
        <rFont val="Arial"/>
        <family val="2"/>
      </rPr>
      <t>(all vehicles)</t>
    </r>
  </si>
  <si>
    <t>Vehicles Licensed  (all vehicles)</t>
  </si>
  <si>
    <t>Table 10.12(a,b)</t>
  </si>
  <si>
    <t>All rail</t>
  </si>
  <si>
    <t>ScotRail</t>
  </si>
  <si>
    <t>**** NOT LINKED   *****</t>
  </si>
  <si>
    <t>All passenger journeys</t>
  </si>
  <si>
    <t xml:space="preserve">Caledonian MacBrayne, P&amp;O Scottish Ferries / NorthLink Orkney &amp; Shetland, and Orkney Ferries.  </t>
  </si>
  <si>
    <t xml:space="preserve">     The 'pipeline' figure is the estimated amount of crude oil carried by on-shore pipelines which are </t>
  </si>
  <si>
    <t xml:space="preserve">     over 50km in length. </t>
  </si>
  <si>
    <t xml:space="preserve">index 1985=100 </t>
  </si>
  <si>
    <t>WARNING - NOT YET CHECKED / UPDATED PROPERLY</t>
  </si>
  <si>
    <t>percentages</t>
  </si>
  <si>
    <t>No car</t>
  </si>
  <si>
    <t>One car</t>
  </si>
  <si>
    <t>Two Cars</t>
  </si>
  <si>
    <t>Three or more cars</t>
  </si>
  <si>
    <t>Men</t>
  </si>
  <si>
    <t>Women</t>
  </si>
  <si>
    <t>Every day</t>
  </si>
  <si>
    <t>At least three times a week</t>
  </si>
  <si>
    <t>Once or twice a week</t>
  </si>
  <si>
    <t>One or more cars</t>
  </si>
  <si>
    <t>Two or more cars</t>
  </si>
  <si>
    <t>At least 2-3 times a month</t>
  </si>
  <si>
    <t>Less than once a month</t>
  </si>
  <si>
    <t>Holds full licence, never drives</t>
  </si>
  <si>
    <t>Does not have a full driving licence</t>
  </si>
  <si>
    <t>Walking as a means of transport</t>
  </si>
  <si>
    <t xml:space="preserve">Walking just for pleasure or to keep fit </t>
  </si>
  <si>
    <t>Walking</t>
  </si>
  <si>
    <t xml:space="preserve">Car or Van </t>
  </si>
  <si>
    <t>Driver</t>
  </si>
  <si>
    <t>Passenger</t>
  </si>
  <si>
    <t>Bicycle</t>
  </si>
  <si>
    <t>Other</t>
  </si>
  <si>
    <t>Travel to school</t>
  </si>
  <si>
    <t>Bus (school or service)</t>
  </si>
  <si>
    <t>Every day or almost every day</t>
  </si>
  <si>
    <t>2 or 3 times per week</t>
  </si>
  <si>
    <t>About once a week</t>
  </si>
  <si>
    <t>Once or twice a month</t>
  </si>
  <si>
    <t>Bus service</t>
  </si>
  <si>
    <t>Up to 6 minutes walk to the nearest stop</t>
  </si>
  <si>
    <t>1+ Bicycles which can be used by adults</t>
  </si>
  <si>
    <t xml:space="preserve">At least one bus every 13 mins </t>
  </si>
  <si>
    <t>At least once a month</t>
  </si>
  <si>
    <t>Not used in the past month</t>
  </si>
  <si>
    <t>kilometres per 1,000 population</t>
  </si>
  <si>
    <t>vehicle kilometres per head</t>
  </si>
  <si>
    <t>per 1,000 population</t>
  </si>
  <si>
    <t>per head</t>
  </si>
  <si>
    <t>tonnes per head</t>
  </si>
  <si>
    <t>(1) The UK,GB, NI and E &amp; W figures are based on 2005 mid-year estimates as 2006 not due to be published until August 2007.</t>
  </si>
  <si>
    <t>3. Over 50km</t>
  </si>
  <si>
    <r>
      <t xml:space="preserve">Pipeline </t>
    </r>
    <r>
      <rPr>
        <b/>
        <vertAlign val="superscript"/>
        <sz val="10"/>
        <rFont val="Arial"/>
        <family val="2"/>
      </rPr>
      <t>3</t>
    </r>
  </si>
  <si>
    <t>Passenger journeys</t>
  </si>
  <si>
    <t>to / from other parts of UK</t>
  </si>
  <si>
    <t xml:space="preserve">Rail </t>
  </si>
  <si>
    <t>Total these modes</t>
  </si>
  <si>
    <t>to / from other countries</t>
  </si>
  <si>
    <t xml:space="preserve">Freight </t>
  </si>
  <si>
    <t>to other parts of UK</t>
  </si>
  <si>
    <t>Water</t>
  </si>
  <si>
    <t>from other parts of UK</t>
  </si>
  <si>
    <t>Total to / from other parts of UK</t>
  </si>
  <si>
    <t>to other countries</t>
  </si>
  <si>
    <t>from other countries</t>
  </si>
  <si>
    <t>Total to / from other countries</t>
  </si>
  <si>
    <t>Total</t>
  </si>
  <si>
    <t>Scotland / Northern Ireland ferries</t>
  </si>
  <si>
    <t>The Rosyth / Zeebrugge service started in May 2002.  Figures for services between Lerwick and other countries are available from 1998.</t>
  </si>
  <si>
    <t>Freight lifted by UK HGVs only - does not include freight carried by other HGVs or by other types of vehicle (such as light goods vehicles)</t>
  </si>
  <si>
    <t>Table 8.13</t>
  </si>
  <si>
    <t>New Registrations</t>
  </si>
  <si>
    <r>
      <t>3.</t>
    </r>
    <r>
      <rPr>
        <vertAlign val="superscript"/>
        <sz val="10"/>
        <rFont val="Arial"/>
        <family val="2"/>
      </rPr>
      <t xml:space="preserve"> </t>
    </r>
    <r>
      <rPr>
        <sz val="10"/>
        <rFont val="Arial MT"/>
        <family val="0"/>
      </rPr>
      <t xml:space="preserve"> As a result of changes arising from the 1968 Transport Act, figures from 1968 onwards are not comparable with those of previous years.</t>
    </r>
  </si>
  <si>
    <r>
      <t xml:space="preserve">     the 'coastal shipping' figure is the total lifted in Scotland </t>
    </r>
    <r>
      <rPr>
        <i/>
        <sz val="10"/>
        <rFont val="Arial MT"/>
        <family val="0"/>
      </rPr>
      <t>plus</t>
    </r>
  </si>
  <si>
    <r>
      <t>1999</t>
    </r>
    <r>
      <rPr>
        <vertAlign val="superscript"/>
        <sz val="12"/>
        <rFont val="Arial"/>
        <family val="2"/>
      </rPr>
      <t>4</t>
    </r>
  </si>
  <si>
    <r>
      <t>2003</t>
    </r>
    <r>
      <rPr>
        <vertAlign val="superscript"/>
        <sz val="12"/>
        <rFont val="Arial"/>
        <family val="2"/>
      </rPr>
      <t>5</t>
    </r>
  </si>
  <si>
    <t>4. A new system for collecting port statistics was introduced in 2000. Data prior to that are on a different basis.</t>
  </si>
  <si>
    <t>5. Changes to the methodology for collecting road freight data mean that previous figures are not comparable.</t>
  </si>
  <si>
    <t>1. The apparent year-to-year fluctuations in some of the figures may be due to sampling variability.</t>
  </si>
  <si>
    <r>
      <t xml:space="preserve">England, Wales or Northern Ireland - for the purposes of this table, UK offshore </t>
    </r>
    <r>
      <rPr>
        <i/>
        <sz val="10"/>
        <rFont val="Arial MT"/>
        <family val="0"/>
      </rPr>
      <t>is not</t>
    </r>
    <r>
      <rPr>
        <sz val="10"/>
        <rFont val="Arial MT"/>
        <family val="0"/>
      </rPr>
      <t xml:space="preserve"> counted as another part of the UK. </t>
    </r>
  </si>
  <si>
    <r>
      <t xml:space="preserve">GB </t>
    </r>
    <r>
      <rPr>
        <vertAlign val="superscript"/>
        <sz val="10"/>
        <rFont val="Arial"/>
        <family val="2"/>
      </rPr>
      <t>4</t>
    </r>
  </si>
  <si>
    <r>
      <t xml:space="preserve">Rail </t>
    </r>
    <r>
      <rPr>
        <vertAlign val="superscript"/>
        <sz val="10"/>
        <rFont val="Arial"/>
        <family val="2"/>
      </rPr>
      <t>5</t>
    </r>
  </si>
  <si>
    <t xml:space="preserve">Total cross-border passengers </t>
  </si>
  <si>
    <t>Total cross-border freight</t>
  </si>
  <si>
    <t>N/A</t>
  </si>
  <si>
    <r>
      <t xml:space="preserve">Table SGB1   </t>
    </r>
    <r>
      <rPr>
        <sz val="12"/>
        <rFont val="Arial"/>
        <family val="2"/>
      </rPr>
      <t>Comparisons of Scotland and Great Britain (or the UK) - numbers</t>
    </r>
  </si>
  <si>
    <r>
      <t xml:space="preserve">Table SGB2   </t>
    </r>
    <r>
      <rPr>
        <sz val="12"/>
        <rFont val="Arial"/>
        <family val="2"/>
      </rPr>
      <t>Comparisons of Scotland and Great Britain (or UK) - index numbers</t>
    </r>
  </si>
  <si>
    <r>
      <t xml:space="preserve">Table SGB3 </t>
    </r>
    <r>
      <rPr>
        <sz val="12"/>
        <rFont val="Arial"/>
        <family val="2"/>
      </rPr>
      <t xml:space="preserve"> Comparisons of Scotland and Great Britain (or UK) - relative to the population</t>
    </r>
  </si>
  <si>
    <r>
      <t>Table H1</t>
    </r>
    <r>
      <rPr>
        <sz val="12"/>
        <rFont val="Arial"/>
        <family val="2"/>
      </rPr>
      <t xml:space="preserve">   Summary of passenger traffic</t>
    </r>
  </si>
  <si>
    <r>
      <t>Table H2</t>
    </r>
    <r>
      <rPr>
        <sz val="12"/>
        <rFont val="Arial"/>
        <family val="2"/>
      </rPr>
      <t xml:space="preserve">  Summary of freight traffic</t>
    </r>
    <r>
      <rPr>
        <vertAlign val="superscript"/>
        <sz val="12"/>
        <rFont val="Arial"/>
        <family val="2"/>
      </rPr>
      <t>1</t>
    </r>
  </si>
  <si>
    <t xml:space="preserve">     This table does not show one port traffic to / from oil rigs and the sea bed.</t>
  </si>
  <si>
    <t xml:space="preserve">       (e.g. the rail figures for 1997 are for 1997-98).</t>
  </si>
  <si>
    <t xml:space="preserve">     over 50km in length.  This table does not show the tonne-kilometres for one port traffic to / from oil rigs </t>
  </si>
  <si>
    <t xml:space="preserve">     and the sea bed or for coastal shipping (as defined in part [a] of this table).</t>
  </si>
  <si>
    <t>2.  The figures are all for calendar years except for the figures for rail,</t>
  </si>
  <si>
    <r>
      <t>Table H4</t>
    </r>
    <r>
      <rPr>
        <sz val="12"/>
        <rFont val="Arial"/>
        <family val="2"/>
      </rPr>
      <t xml:space="preserve">   Other vehicle related statistics </t>
    </r>
  </si>
  <si>
    <r>
      <t>Figure 2</t>
    </r>
    <r>
      <rPr>
        <sz val="24"/>
        <rFont val="Arial MT"/>
        <family val="0"/>
      </rPr>
      <t xml:space="preserve">  New registrations of vehicles</t>
    </r>
  </si>
  <si>
    <r>
      <t>Figure 1</t>
    </r>
    <r>
      <rPr>
        <sz val="24"/>
        <rFont val="Arial MT"/>
        <family val="0"/>
      </rPr>
      <t xml:space="preserve">  Vehicles licensed</t>
    </r>
  </si>
  <si>
    <r>
      <t>Figure 5</t>
    </r>
    <r>
      <rPr>
        <sz val="24"/>
        <rFont val="Arial MT"/>
        <family val="0"/>
      </rPr>
      <t xml:space="preserve">  Passenger numbers: local bus and rail</t>
    </r>
  </si>
  <si>
    <r>
      <t>Figure 6</t>
    </r>
    <r>
      <rPr>
        <sz val="24"/>
        <rFont val="Arial MT"/>
        <family val="0"/>
      </rPr>
      <t xml:space="preserve">  Passenger numbers: rail, air and ferry (selected services)</t>
    </r>
  </si>
  <si>
    <r>
      <t>Figure 7</t>
    </r>
    <r>
      <rPr>
        <sz val="12"/>
        <rFont val="Arial MT"/>
        <family val="0"/>
      </rPr>
      <t xml:space="preserve">  Vehicles licensed per 100 population</t>
    </r>
  </si>
  <si>
    <r>
      <t>Figure 8</t>
    </r>
    <r>
      <rPr>
        <sz val="12"/>
        <rFont val="Arial MT"/>
        <family val="0"/>
      </rPr>
      <t xml:space="preserve">  Passenger numbers per head of population: local bus and rail</t>
    </r>
  </si>
  <si>
    <r>
      <t>Figure 9</t>
    </r>
    <r>
      <rPr>
        <sz val="12"/>
        <rFont val="Arial MT"/>
        <family val="0"/>
      </rPr>
      <t xml:space="preserve">  Passenger numbers per head of population: rail and air</t>
    </r>
  </si>
  <si>
    <r>
      <t>Figure 10</t>
    </r>
    <r>
      <rPr>
        <sz val="24"/>
        <rFont val="Arial MT"/>
        <family val="0"/>
      </rPr>
      <t xml:space="preserve">  Freight lifted: road and coastwise shipping</t>
    </r>
  </si>
  <si>
    <r>
      <t>Figure 11</t>
    </r>
    <r>
      <rPr>
        <sz val="24"/>
        <rFont val="Arial MT"/>
        <family val="0"/>
      </rPr>
      <t xml:space="preserve">  Freight lifted: coastwise shipping, pipelines, inland waterway, rail</t>
    </r>
  </si>
  <si>
    <r>
      <t>Figure 3</t>
    </r>
    <r>
      <rPr>
        <sz val="24"/>
        <rFont val="Arial MT"/>
        <family val="0"/>
      </rPr>
      <t xml:space="preserve">  Traffic (vehicle kilometres)</t>
    </r>
  </si>
  <si>
    <r>
      <t xml:space="preserve">Air </t>
    </r>
    <r>
      <rPr>
        <vertAlign val="superscript"/>
        <sz val="14"/>
        <rFont val="Arial"/>
        <family val="2"/>
      </rPr>
      <t>1</t>
    </r>
  </si>
  <si>
    <r>
      <t xml:space="preserve">Ferry </t>
    </r>
    <r>
      <rPr>
        <vertAlign val="superscript"/>
        <sz val="14"/>
        <rFont val="Arial"/>
        <family val="2"/>
      </rPr>
      <t>2</t>
    </r>
  </si>
  <si>
    <r>
      <t xml:space="preserve">Air </t>
    </r>
    <r>
      <rPr>
        <vertAlign val="superscript"/>
        <sz val="14"/>
        <rFont val="Arial"/>
        <family val="2"/>
      </rPr>
      <t>3</t>
    </r>
  </si>
  <si>
    <r>
      <t xml:space="preserve">Ferry </t>
    </r>
    <r>
      <rPr>
        <vertAlign val="superscript"/>
        <sz val="14"/>
        <rFont val="Arial"/>
        <family val="2"/>
      </rPr>
      <t>4</t>
    </r>
  </si>
  <si>
    <r>
      <t xml:space="preserve">Road </t>
    </r>
    <r>
      <rPr>
        <vertAlign val="superscript"/>
        <sz val="14"/>
        <rFont val="Arial"/>
        <family val="2"/>
      </rPr>
      <t>5</t>
    </r>
  </si>
  <si>
    <r>
      <t xml:space="preserve">Rail </t>
    </r>
    <r>
      <rPr>
        <vertAlign val="superscript"/>
        <sz val="14"/>
        <rFont val="Arial"/>
        <family val="2"/>
      </rPr>
      <t>6</t>
    </r>
  </si>
  <si>
    <r>
      <t xml:space="preserve">Water </t>
    </r>
    <r>
      <rPr>
        <vertAlign val="superscript"/>
        <sz val="14"/>
        <rFont val="Arial"/>
        <family val="2"/>
      </rPr>
      <t>7</t>
    </r>
  </si>
  <si>
    <r>
      <t xml:space="preserve">Rail </t>
    </r>
    <r>
      <rPr>
        <vertAlign val="superscript"/>
        <sz val="14"/>
        <rFont val="Arial"/>
        <family val="2"/>
      </rPr>
      <t>8</t>
    </r>
  </si>
  <si>
    <r>
      <t>Table S4</t>
    </r>
    <r>
      <rPr>
        <sz val="16"/>
        <rFont val="Arial"/>
        <family val="2"/>
      </rPr>
      <t xml:space="preserve">   Summary of cross-border transport </t>
    </r>
  </si>
  <si>
    <t>Freight lifted in Scotland by UK-registered hauliers, regardless of whether the destination is in Scotland, elsewhere in the UK or outwith the UK.</t>
  </si>
  <si>
    <t>Scotrail revised</t>
  </si>
  <si>
    <t xml:space="preserve">  </t>
  </si>
  <si>
    <t>The figures for 2004 onwards are not compatible with those for earlier years due to changes in methodology and processing system for the survey.</t>
  </si>
  <si>
    <r>
      <t>Reported Road Accident Casualties Killed or Seriously Injured</t>
    </r>
    <r>
      <rPr>
        <b/>
        <vertAlign val="superscript"/>
        <sz val="10"/>
        <rFont val="Arial"/>
        <family val="2"/>
      </rPr>
      <t>3</t>
    </r>
  </si>
  <si>
    <t xml:space="preserve">    estimates of the population for 2008 were used to calculate the GB/UK figures for 2009 in this table. The mid-year</t>
  </si>
  <si>
    <t xml:space="preserve">    population estimates for Scotland for 2009 were available and have been used</t>
  </si>
  <si>
    <r>
      <t xml:space="preserve">Table S1 </t>
    </r>
    <r>
      <rPr>
        <sz val="12"/>
        <rFont val="Arial"/>
        <family val="2"/>
      </rPr>
      <t xml:space="preserve"> Summary of Transport in Scotland</t>
    </r>
  </si>
  <si>
    <r>
      <t xml:space="preserve">Table S3   Summary of Scottish Household Survey results </t>
    </r>
    <r>
      <rPr>
        <b/>
        <vertAlign val="superscript"/>
        <sz val="16"/>
        <rFont val="Arial"/>
        <family val="2"/>
      </rPr>
      <t>1</t>
    </r>
  </si>
  <si>
    <t>6. Pipeline figures for 2009 are estimated.</t>
  </si>
  <si>
    <r>
      <t xml:space="preserve">Pipeline </t>
    </r>
    <r>
      <rPr>
        <b/>
        <vertAlign val="superscript"/>
        <sz val="10"/>
        <rFont val="Arial"/>
        <family val="2"/>
      </rPr>
      <t>3,6</t>
    </r>
  </si>
  <si>
    <t xml:space="preserve">1. The figures for vehicles licensed for 1974 to 1978 are on different bases, due to the effect on the annual "census" </t>
  </si>
  <si>
    <t xml:space="preserve">2. For years up to 1992 estimates are taken from the DVLA annual vehicle census, from 1993 onwards </t>
  </si>
  <si>
    <t xml:space="preserve">3. New registration results to 1994 are taken from geographical analysis provided by DVLA.  Results for 1995 onwards are </t>
  </si>
  <si>
    <t>1</t>
  </si>
  <si>
    <t>road</t>
  </si>
  <si>
    <t xml:space="preserve">Reported </t>
  </si>
  <si>
    <r>
      <t>Figure 4</t>
    </r>
    <r>
      <rPr>
        <sz val="24"/>
        <rFont val="Arial MT"/>
        <family val="0"/>
      </rPr>
      <t xml:space="preserve">  Reported road casualties</t>
    </r>
  </si>
  <si>
    <t>The DfT are currently reviewing this data and an updated series will be published by the DfT on 21 October 2010.</t>
  </si>
  <si>
    <t>2008 Scotland estimates will be published by the DfT in September 2010</t>
  </si>
  <si>
    <t>Sample size (=100%)</t>
  </si>
  <si>
    <t>Household access to car/bike</t>
  </si>
  <si>
    <t>Sample size</t>
  </si>
  <si>
    <t xml:space="preserve">Driving (aged 17+) </t>
  </si>
  <si>
    <t>Those with a full driving licence</t>
  </si>
  <si>
    <t xml:space="preserve">Frequency of driving </t>
  </si>
  <si>
    <t xml:space="preserve">Sample size </t>
  </si>
  <si>
    <t>Household access to bus service</t>
  </si>
  <si>
    <t>Frequency of use of local bus/train service (aged 16+)</t>
  </si>
  <si>
    <t>Train service</t>
  </si>
  <si>
    <t xml:space="preserve">Sample size (=100%) </t>
  </si>
  <si>
    <t>2.  Employed adults (aged 16+) not working from home</t>
  </si>
  <si>
    <t>3.  Those who had made a trip of more than quarter of a mile for the specified purpose on at least one of the previous seven days</t>
  </si>
  <si>
    <r>
      <t xml:space="preserve">Travel to work </t>
    </r>
    <r>
      <rPr>
        <b/>
        <vertAlign val="superscript"/>
        <sz val="14"/>
        <rFont val="Arial"/>
        <family val="2"/>
      </rPr>
      <t>2</t>
    </r>
  </si>
  <si>
    <r>
      <t xml:space="preserve">Walking in the past seven days (aged 16+) </t>
    </r>
    <r>
      <rPr>
        <b/>
        <vertAlign val="superscript"/>
        <sz val="14"/>
        <rFont val="Arial"/>
        <family val="2"/>
      </rPr>
      <t xml:space="preserve">3 </t>
    </r>
  </si>
  <si>
    <t>* figures for 2009 are provisional</t>
  </si>
  <si>
    <t xml:space="preserve">NB: a break in the series exists in 1994. Results prior to this are taken from DVLA geographical analysis.  Results for 1995 onwards </t>
  </si>
  <si>
    <t>are estimated using post town area data.</t>
  </si>
  <si>
    <t xml:space="preserve">NB: breaks exist in the series due to changes in the collection method. In 1978 collection moved from local taxation offices to the DVLA </t>
  </si>
  <si>
    <t>(annual vehicle census) while figures from 1993 onwards originate from the DfT Vehicle Information Database.</t>
  </si>
  <si>
    <t>NB: breaks in the series exist as the DfT revised its method of estimating traffic volumes from 1993. Estimates of traffic on minor roads</t>
  </si>
  <si>
    <t>are not available prior to 1993.</t>
  </si>
  <si>
    <t>NB: The DfT have revised bus figures from 2004/05 onwards as a result of methodological improvements.</t>
  </si>
  <si>
    <t>NB: ScotRail took over the franchise in 2003 therefore figures prior to then do not exist.</t>
  </si>
  <si>
    <r>
      <t>Local Bus Services</t>
    </r>
    <r>
      <rPr>
        <b/>
        <vertAlign val="superscript"/>
        <sz val="10"/>
        <rFont val="Arial"/>
        <family val="2"/>
      </rPr>
      <t>1</t>
    </r>
  </si>
  <si>
    <r>
      <t>Passenger Journeys (boardings)</t>
    </r>
    <r>
      <rPr>
        <vertAlign val="superscript"/>
        <sz val="10"/>
        <rFont val="Arial"/>
        <family val="2"/>
      </rPr>
      <t>2</t>
    </r>
  </si>
  <si>
    <r>
      <t>Vehicle Kilometres</t>
    </r>
    <r>
      <rPr>
        <vertAlign val="superscript"/>
        <sz val="10"/>
        <rFont val="Arial"/>
        <family val="2"/>
      </rPr>
      <t>2</t>
    </r>
  </si>
  <si>
    <r>
      <t>at latest year's prices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</si>
  <si>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t>Financial years</t>
  </si>
  <si>
    <t>2009/10 Scotland figures will be published by the DfT on 21 October 2010. See section 2, paragraph 4.3 for more detail.</t>
  </si>
  <si>
    <r>
      <t xml:space="preserve">Pipelines </t>
    </r>
    <r>
      <rPr>
        <vertAlign val="superscript"/>
        <sz val="10"/>
        <rFont val="Arial"/>
        <family val="2"/>
      </rPr>
      <t>5</t>
    </r>
  </si>
  <si>
    <r>
      <t xml:space="preserve">Road </t>
    </r>
    <r>
      <rPr>
        <vertAlign val="superscript"/>
        <sz val="10"/>
        <rFont val="Arial"/>
        <family val="2"/>
      </rPr>
      <t>4</t>
    </r>
  </si>
  <si>
    <t xml:space="preserve">Those services for which figures are (at least) available back to 1975: </t>
  </si>
  <si>
    <t xml:space="preserve">The estimated amounts of crude oil and products carried by pipelines over 50km in length. 2009 figure has been estimated. </t>
  </si>
  <si>
    <t>At 1 April. 2009 figures are provisional and will be updated in December in Scottish Transport Statistics.</t>
  </si>
  <si>
    <r>
      <t xml:space="preserve">Public Road Lengths (provisional) </t>
    </r>
    <r>
      <rPr>
        <b/>
        <vertAlign val="superscript"/>
        <sz val="10"/>
        <rFont val="Arial"/>
        <family val="2"/>
      </rPr>
      <t>6</t>
    </r>
  </si>
  <si>
    <t xml:space="preserve">Reported Road Accident Casualties </t>
  </si>
  <si>
    <t xml:space="preserve">To allow meaningful year on year comparisons all passenger journeys have been adjusted to include the impact of ScotRail's revised methdology. </t>
  </si>
  <si>
    <r>
      <t>ScotRail passenger journeys</t>
    </r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 xml:space="preserve"> </t>
    </r>
  </si>
  <si>
    <r>
      <t>originating in Scotland</t>
    </r>
    <r>
      <rPr>
        <vertAlign val="superscript"/>
        <sz val="10"/>
        <rFont val="Arial"/>
        <family val="2"/>
      </rPr>
      <t>8</t>
    </r>
  </si>
  <si>
    <r>
      <t xml:space="preserve">Ferries  </t>
    </r>
    <r>
      <rPr>
        <sz val="10"/>
        <rFont val="Arial"/>
        <family val="2"/>
      </rPr>
      <t xml:space="preserve">(selected services </t>
    </r>
    <r>
      <rPr>
        <vertAlign val="superscript"/>
        <sz val="10"/>
        <rFont val="Arial"/>
        <family val="2"/>
      </rPr>
      <t xml:space="preserve">9 </t>
    </r>
    <r>
      <rPr>
        <sz val="10"/>
        <rFont val="Arial"/>
        <family val="2"/>
      </rPr>
      <t>)</t>
    </r>
  </si>
  <si>
    <t>The DfT have revised figures from 2004/05 onwards as a result of methodological improvements. Figures prior to this period are not directly comparable.</t>
  </si>
  <si>
    <r>
      <t>Passenger Receipts</t>
    </r>
    <r>
      <rPr>
        <vertAlign val="superscript"/>
        <sz val="10"/>
        <rFont val="Arial"/>
        <family val="2"/>
      </rPr>
      <t xml:space="preserve"> </t>
    </r>
  </si>
  <si>
    <r>
      <t xml:space="preserve">Rail </t>
    </r>
    <r>
      <rPr>
        <vertAlign val="superscript"/>
        <sz val="10"/>
        <rFont val="Arial"/>
        <family val="2"/>
      </rPr>
      <t>1</t>
    </r>
  </si>
  <si>
    <r>
      <t xml:space="preserve">Passenger Rail Services </t>
    </r>
    <r>
      <rPr>
        <b/>
        <vertAlign val="superscript"/>
        <sz val="10"/>
        <rFont val="Arial"/>
        <family val="2"/>
      </rPr>
      <t>1,7</t>
    </r>
  </si>
  <si>
    <t>Figures for 1999 and earlier years are approximate as they include an element of estimation.</t>
  </si>
  <si>
    <t>The figures for 2004 onwards are not directly comparable with earlier years, due to changes to the survey's methodology &amp; processing.</t>
  </si>
  <si>
    <t>The Rail figures for "outwith UK" include freight  taken to Scottish, English or Welsh ports for export.</t>
  </si>
  <si>
    <t>Figures relate only to exports/imports from major ports only.  Note these have increased over the years.</t>
  </si>
  <si>
    <t>The Rail figures for "outwith UK" include freight  imported at an English or Welsh port, then brought into Scotland by rail.</t>
  </si>
  <si>
    <r>
      <t xml:space="preserve">Households with a Car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(National Travel Survey, etc)</t>
    </r>
  </si>
  <si>
    <r>
      <t>Scotland</t>
    </r>
    <r>
      <rPr>
        <vertAlign val="superscript"/>
        <sz val="10"/>
        <rFont val="Arial"/>
        <family val="2"/>
      </rPr>
      <t>2</t>
    </r>
  </si>
  <si>
    <r>
      <t xml:space="preserve">GB </t>
    </r>
    <r>
      <rPr>
        <vertAlign val="superscript"/>
        <sz val="10"/>
        <rFont val="Arial"/>
        <family val="2"/>
      </rPr>
      <t>3</t>
    </r>
  </si>
  <si>
    <t>Reported Road Accident Casualties: Killed or Seriously Injured</t>
  </si>
  <si>
    <t xml:space="preserve">Air terminal passengers </t>
  </si>
  <si>
    <t xml:space="preserve">Figures are based on combined data sources – Family Expenditure Survey (ONS), General Household Survey (ONS) and National Travel Survey (DfT). </t>
  </si>
  <si>
    <t xml:space="preserve"> Provisional.</t>
  </si>
  <si>
    <t>The GB figures relate to motor vehicle traffic only, and therefore exclude a small amount of pedal cycle traffic.</t>
  </si>
  <si>
    <t xml:space="preserve">To allow meaningful year on year comparisons  journeys have been adjusted to include the impact of ScotRail's revised methdology. </t>
  </si>
  <si>
    <t>The estimated amounts of crude oil and products carried by pipelines of length 50+ km. Pipeline figures for 2009 are estimated.</t>
  </si>
  <si>
    <t>These figures are for freight lifted by Heavy Goods Vehicles.  The GB figures are for freight transported within GB; the Scottish</t>
  </si>
  <si>
    <t xml:space="preserve">figures include small amounts of freight destined for Northern Ireland and outside the UK. </t>
  </si>
  <si>
    <r>
      <t xml:space="preserve">Pipelines </t>
    </r>
    <r>
      <rPr>
        <vertAlign val="superscript"/>
        <sz val="10"/>
        <rFont val="Arial"/>
        <family val="2"/>
      </rPr>
      <t>8</t>
    </r>
  </si>
  <si>
    <r>
      <t xml:space="preserve">Households with a Car </t>
    </r>
    <r>
      <rPr>
        <b/>
        <vertAlign val="superscript"/>
        <sz val="10"/>
        <rFont val="Arial"/>
        <family val="2"/>
      </rPr>
      <t>1</t>
    </r>
  </si>
  <si>
    <r>
      <t>GB</t>
    </r>
    <r>
      <rPr>
        <vertAlign val="superscript"/>
        <sz val="10"/>
        <rFont val="Arial"/>
        <family val="2"/>
      </rPr>
      <t>3</t>
    </r>
  </si>
  <si>
    <r>
      <t xml:space="preserve">Rail passenger journeys </t>
    </r>
    <r>
      <rPr>
        <b/>
        <vertAlign val="superscript"/>
        <sz val="10"/>
        <rFont val="Arial"/>
        <family val="2"/>
      </rPr>
      <t>5,6</t>
    </r>
  </si>
  <si>
    <t>DfT  revised its methodlogy from 2004, causing a break in the series.</t>
  </si>
  <si>
    <r>
      <t>Road</t>
    </r>
    <r>
      <rPr>
        <vertAlign val="superscript"/>
        <sz val="10"/>
        <rFont val="Arial"/>
        <family val="2"/>
      </rPr>
      <t>7</t>
    </r>
  </si>
  <si>
    <r>
      <t>Public Road Lengths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(all roads)</t>
    </r>
  </si>
  <si>
    <r>
      <t xml:space="preserve">Local bus passenger journeys </t>
    </r>
    <r>
      <rPr>
        <b/>
        <vertAlign val="superscript"/>
        <sz val="10"/>
        <rFont val="Arial"/>
        <family val="2"/>
      </rPr>
      <t>3,5</t>
    </r>
  </si>
  <si>
    <t>Index 1999=100</t>
  </si>
  <si>
    <r>
      <t xml:space="preserve">Rail </t>
    </r>
    <r>
      <rPr>
        <vertAlign val="superscript"/>
        <sz val="10"/>
        <rFont val="Arial"/>
        <family val="2"/>
      </rPr>
      <t>5,7</t>
    </r>
  </si>
  <si>
    <r>
      <t>Relative to the population</t>
    </r>
    <r>
      <rPr>
        <vertAlign val="superscript"/>
        <sz val="12"/>
        <rFont val="Arial"/>
        <family val="2"/>
      </rPr>
      <t xml:space="preserve"> 1</t>
    </r>
  </si>
  <si>
    <t>1. As population estimates for Great Britain and UK for 2009 were not available at the time of going to press, the mid-year</t>
  </si>
  <si>
    <t>Provisional</t>
  </si>
  <si>
    <t>GB 3</t>
  </si>
  <si>
    <t xml:space="preserve">The GB figures relate to motor vehicle traffic only, and therefore exclude a small amount of pedal cycle traffic. </t>
  </si>
  <si>
    <r>
      <t>Road Accident Casualties Killed or Seriously Injured</t>
    </r>
    <r>
      <rPr>
        <b/>
        <vertAlign val="superscript"/>
        <sz val="10"/>
        <rFont val="Arial"/>
        <family val="2"/>
      </rPr>
      <t>2</t>
    </r>
  </si>
  <si>
    <t>Bus patronage figures are provisional and should be treated with caution. See note 1 of Table S1.</t>
  </si>
  <si>
    <r>
      <t>Local bus passenger journeys</t>
    </r>
    <r>
      <rPr>
        <b/>
        <vertAlign val="superscript"/>
        <sz val="10"/>
        <rFont val="Arial"/>
        <family val="2"/>
      </rPr>
      <t>4,5</t>
    </r>
  </si>
  <si>
    <t>Financial Year</t>
  </si>
  <si>
    <t xml:space="preserve">Rail patronage trend presented here does not incorporate Scotrail's revised methodology. See notes to Table S1. </t>
  </si>
  <si>
    <t>Pipeline figures for 2009 are estimated.</t>
  </si>
  <si>
    <r>
      <t xml:space="preserve">Pipelines </t>
    </r>
    <r>
      <rPr>
        <vertAlign val="superscript"/>
        <sz val="10"/>
        <rFont val="Arial"/>
        <family val="2"/>
      </rPr>
      <t>7</t>
    </r>
  </si>
  <si>
    <t xml:space="preserve">Figures from 2004 onwards have been subject to revision due to methodological improvements </t>
  </si>
  <si>
    <r>
      <t xml:space="preserve">services </t>
    </r>
    <r>
      <rPr>
        <vertAlign val="superscript"/>
        <sz val="10"/>
        <rFont val="Arial"/>
        <family val="2"/>
      </rPr>
      <t>2</t>
    </r>
  </si>
  <si>
    <t>The figures for Car and Air are for calendar years; latterly, the figures for Bus and Rail</t>
  </si>
  <si>
    <t xml:space="preserve">Pre-1975, the figures are the totals of passenger journeys for the Scottish Bus Group and the four city corporations.  Therefore, </t>
  </si>
  <si>
    <t xml:space="preserve">Rail patronage trend from 2003 onward incorporates Scotrail's revised methodology. See notes to Table S1. </t>
  </si>
  <si>
    <t xml:space="preserve">Those routes for which figures are available back to 1973: Caledonian MacBrayne, P&amp;O Scottish Ferries / </t>
  </si>
  <si>
    <t xml:space="preserve">are for the financial years which start in the specified calendar years (eg the 1996 figures are for 1996-97) </t>
  </si>
  <si>
    <t>they include any non-stage (non-local) services run by these operators, and exclude other operators' stage (local) services.</t>
  </si>
  <si>
    <t>Glasgow Corporation's figures may have included passenger journeys on trolley buses and the Glasgow Underground.</t>
  </si>
  <si>
    <t xml:space="preserve">NorthLink Orkney and Shetland Ferries, and Orkney Ferries. The figures from 1995 are affected by the reduction in traffic </t>
  </si>
  <si>
    <t>caused by the withdrawal of the Kyle-Kyleakin service when the Skye Bridge opened in October 1995.</t>
  </si>
  <si>
    <r>
      <t>Scotland</t>
    </r>
    <r>
      <rPr>
        <vertAlign val="superscript"/>
        <sz val="10"/>
        <rFont val="Arial"/>
        <family val="2"/>
      </rPr>
      <t>3</t>
    </r>
  </si>
  <si>
    <r>
      <t xml:space="preserve">services </t>
    </r>
    <r>
      <rPr>
        <vertAlign val="superscript"/>
        <sz val="10"/>
        <rFont val="Arial"/>
        <family val="2"/>
      </rPr>
      <t>4</t>
    </r>
  </si>
  <si>
    <t xml:space="preserve">ScotRail introduced a new methodology which better estimates Strathclyde Zonecard journeys from 2009/10. Figures from 2003/04 onwards </t>
  </si>
  <si>
    <t>present the impact of this on previously reported data to provide a more meaningful year on year comparison. Note that this has no impact on actual</t>
  </si>
  <si>
    <t xml:space="preserve"> journeys undertaken. Further detail on this can be found from paragraphs 4.3 onwards.</t>
  </si>
  <si>
    <t xml:space="preserve">3. The estimated amounts of crude oil and products carried by pipelines over 50km in length. 2009 figure has been estimated. </t>
  </si>
  <si>
    <t>NB: breaks appear in the series due to changes in the survey methodology and processing.</t>
  </si>
  <si>
    <t>NB: breaks appear in the series due to changes in the survey methodology and processing. The increase in pipeline figures between 1989 and 1990 is believed to be due to a change in coverage.</t>
  </si>
  <si>
    <r>
      <t>Table H3:</t>
    </r>
    <r>
      <rPr>
        <sz val="12"/>
        <rFont val="Arial"/>
        <family val="2"/>
      </rPr>
      <t xml:space="preserve"> Traffic estimates</t>
    </r>
  </si>
  <si>
    <r>
      <t xml:space="preserve">Table S2 </t>
    </r>
    <r>
      <rPr>
        <sz val="12"/>
        <rFont val="Arial"/>
        <family val="2"/>
      </rPr>
      <t xml:space="preserve"> Summary of Transport in Scotland - index numbers</t>
    </r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</si>
</sst>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_)"/>
    <numFmt numFmtId="165" formatCode="0_)"/>
    <numFmt numFmtId="166" formatCode="#,##0_);\(#,##0\)"/>
    <numFmt numFmtId="167" formatCode="0.000_)"/>
    <numFmt numFmtId="168" formatCode="#,##0.0_);\(#,##0.0\)"/>
    <numFmt numFmtId="169" formatCode="General_)"/>
    <numFmt numFmtId="170" formatCode="0.0"/>
    <numFmt numFmtId="171" formatCode="0.000"/>
    <numFmt numFmtId="172" formatCode="#,##0.0"/>
    <numFmt numFmtId="173" formatCode="_-* #,##0_-;\-* #,##0_-;_-* &quot;-&quot;??_-;_-@_-"/>
    <numFmt numFmtId="174" formatCode="#,##0.000"/>
    <numFmt numFmtId="175" formatCode="#,##0_ ;\-#,##0\ "/>
    <numFmt numFmtId="176" formatCode="#\ ##0"/>
    <numFmt numFmtId="177" formatCode="#,##0.0_ ;\-#,##0.0\ "/>
    <numFmt numFmtId="178" formatCode="0.0000_)"/>
    <numFmt numFmtId="179" formatCode="0.00_)"/>
    <numFmt numFmtId="180" formatCode="0.0_ ;\-0.0\ "/>
    <numFmt numFmtId="181" formatCode="#,##0.0;\-#,##0.0;\-"/>
    <numFmt numFmtId="182" formatCode="0.0;.."/>
    <numFmt numFmtId="183" formatCode="#,###.0,"/>
    <numFmt numFmtId="184" formatCode="###.0,,"/>
    <numFmt numFmtId="185" formatCode="#,###.00,"/>
    <numFmt numFmtId="186" formatCode="#,###.000,"/>
    <numFmt numFmtId="187" formatCode="#,###.0000,"/>
    <numFmt numFmtId="188" formatCode="_-* #,##0.0_-;\-* #,##0.0_-;_-* &quot;-&quot;??_-;_-@_-"/>
    <numFmt numFmtId="189" formatCode="#,##0.0;\-#,##0.0"/>
    <numFmt numFmtId="190" formatCode="0.00000"/>
    <numFmt numFmtId="191" formatCode="0.000000"/>
    <numFmt numFmtId="192" formatCode="0.0000"/>
    <numFmt numFmtId="193" formatCode="#,###.0,,"/>
    <numFmt numFmtId="194" formatCode="#,###,,"/>
    <numFmt numFmtId="195" formatCode="#,###.00000,"/>
    <numFmt numFmtId="196" formatCode="[$-809]dd\ mmmm\ 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%"/>
    <numFmt numFmtId="202" formatCode="0.000%"/>
    <numFmt numFmtId="203" formatCode="0.0000%"/>
  </numFmts>
  <fonts count="8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 MT"/>
      <family val="0"/>
    </font>
    <font>
      <sz val="2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8"/>
      <name val="Arial MT"/>
      <family val="0"/>
    </font>
    <font>
      <sz val="8"/>
      <name val="LinePrinter"/>
      <family val="0"/>
    </font>
    <font>
      <b/>
      <sz val="20"/>
      <name val="Arial MT"/>
      <family val="0"/>
    </font>
    <font>
      <sz val="12"/>
      <color indexed="12"/>
      <name val="Arial MT"/>
      <family val="0"/>
    </font>
    <font>
      <b/>
      <sz val="16"/>
      <name val="Arial MT"/>
      <family val="0"/>
    </font>
    <font>
      <sz val="14"/>
      <name val="Arial"/>
      <family val="2"/>
    </font>
    <font>
      <i/>
      <sz val="12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 MT"/>
      <family val="0"/>
    </font>
    <font>
      <sz val="10"/>
      <color indexed="12"/>
      <name val="Arial"/>
      <family val="2"/>
    </font>
    <font>
      <sz val="10"/>
      <name val="Arial MT"/>
      <family val="0"/>
    </font>
    <font>
      <sz val="12"/>
      <color indexed="56"/>
      <name val="Arial MT"/>
      <family val="0"/>
    </font>
    <font>
      <u val="single"/>
      <sz val="9.6"/>
      <color indexed="12"/>
      <name val="Arial MT"/>
      <family val="0"/>
    </font>
    <font>
      <u val="single"/>
      <sz val="9.6"/>
      <color indexed="36"/>
      <name val="Arial MT"/>
      <family val="0"/>
    </font>
    <font>
      <b/>
      <sz val="10"/>
      <name val="Arial MT"/>
      <family val="0"/>
    </font>
    <font>
      <b/>
      <sz val="10"/>
      <color indexed="53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0"/>
      <color indexed="48"/>
      <name val="Arial"/>
      <family val="0"/>
    </font>
    <font>
      <u val="single"/>
      <sz val="10"/>
      <name val="Arial"/>
      <family val="2"/>
    </font>
    <font>
      <sz val="12"/>
      <color indexed="39"/>
      <name val="Arial"/>
      <family val="2"/>
    </font>
    <font>
      <sz val="12"/>
      <color indexed="12"/>
      <name val="Arial"/>
      <family val="2"/>
    </font>
    <font>
      <sz val="10"/>
      <color indexed="56"/>
      <name val="Arial MT"/>
      <family val="0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.6"/>
      <name val="Arial MT"/>
      <family val="0"/>
    </font>
    <font>
      <b/>
      <sz val="24"/>
      <name val="Arial MT"/>
      <family val="0"/>
    </font>
    <font>
      <sz val="9"/>
      <color indexed="12"/>
      <name val="Arial"/>
      <family val="2"/>
    </font>
    <font>
      <sz val="10"/>
      <name val="Arial Unicode MS"/>
      <family val="2"/>
    </font>
    <font>
      <i/>
      <sz val="10"/>
      <name val="Arial MT"/>
      <family val="0"/>
    </font>
    <font>
      <sz val="8"/>
      <name val="Arial"/>
      <family val="0"/>
    </font>
    <font>
      <b/>
      <sz val="14.25"/>
      <name val="Arial"/>
      <family val="2"/>
    </font>
    <font>
      <sz val="8.75"/>
      <name val="Arial"/>
      <family val="0"/>
    </font>
    <font>
      <sz val="8.5"/>
      <name val="Arial"/>
      <family val="0"/>
    </font>
    <font>
      <sz val="9.25"/>
      <name val="Arial"/>
      <family val="0"/>
    </font>
    <font>
      <i/>
      <sz val="13.5"/>
      <name val="Arial"/>
      <family val="2"/>
    </font>
    <font>
      <b/>
      <sz val="13.5"/>
      <name val="Arial"/>
      <family val="2"/>
    </font>
    <font>
      <b/>
      <sz val="16.5"/>
      <name val="Arial"/>
      <family val="2"/>
    </font>
    <font>
      <b/>
      <sz val="17.25"/>
      <name val="Arial"/>
      <family val="2"/>
    </font>
    <font>
      <i/>
      <sz val="17.25"/>
      <name val="Arial"/>
      <family val="2"/>
    </font>
    <font>
      <b/>
      <i/>
      <sz val="14"/>
      <name val="Arial"/>
      <family val="2"/>
    </font>
    <font>
      <i/>
      <sz val="12"/>
      <name val="Arial MT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13.25"/>
      <name val="Arial"/>
      <family val="2"/>
    </font>
    <font>
      <b/>
      <sz val="13.75"/>
      <name val="Arial"/>
      <family val="2"/>
    </font>
    <font>
      <sz val="24"/>
      <name val="Arial MT"/>
      <family val="0"/>
    </font>
    <font>
      <vertAlign val="superscript"/>
      <sz val="14"/>
      <name val="Arial"/>
      <family val="2"/>
    </font>
    <font>
      <sz val="11"/>
      <name val="Arial MT"/>
      <family val="0"/>
    </font>
    <font>
      <b/>
      <sz val="16"/>
      <name val="Arial"/>
      <family val="2"/>
    </font>
    <font>
      <sz val="16"/>
      <name val="Arial"/>
      <family val="2"/>
    </font>
    <font>
      <sz val="14"/>
      <name val="Arial MT"/>
      <family val="0"/>
    </font>
    <font>
      <b/>
      <u val="single"/>
      <sz val="14"/>
      <name val="Arial"/>
      <family val="2"/>
    </font>
    <font>
      <i/>
      <sz val="14"/>
      <name val="Arial"/>
      <family val="2"/>
    </font>
    <font>
      <sz val="14"/>
      <color indexed="12"/>
      <name val="Arial"/>
      <family val="2"/>
    </font>
    <font>
      <sz val="14"/>
      <color indexed="12"/>
      <name val="Arial MT"/>
      <family val="0"/>
    </font>
    <font>
      <i/>
      <sz val="14"/>
      <color indexed="12"/>
      <name val="Arial"/>
      <family val="2"/>
    </font>
    <font>
      <sz val="9.5"/>
      <name val="Arial MT"/>
      <family val="0"/>
    </font>
    <font>
      <sz val="9.5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6"/>
      <name val="Arial"/>
      <family val="2"/>
    </font>
    <font>
      <sz val="10"/>
      <color indexed="10"/>
      <name val="Arial"/>
      <family val="2"/>
    </font>
    <font>
      <sz val="12"/>
      <color indexed="10"/>
      <name val="Arial MT"/>
      <family val="0"/>
    </font>
    <font>
      <b/>
      <sz val="12"/>
      <color indexed="10"/>
      <name val="Arial MT"/>
      <family val="0"/>
    </font>
    <font>
      <sz val="10"/>
      <color indexed="10"/>
      <name val="Arial MT"/>
      <family val="0"/>
    </font>
    <font>
      <i/>
      <sz val="14"/>
      <name val="Arial MT"/>
      <family val="0"/>
    </font>
    <font>
      <sz val="12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5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0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9" fontId="4" fillId="0" borderId="0" applyFont="0" applyFill="0" applyBorder="0" applyAlignment="0" applyProtection="0"/>
  </cellStyleXfs>
  <cellXfs count="473">
    <xf numFmtId="169" fontId="0" fillId="0" borderId="0" xfId="0" applyAlignment="1">
      <alignment/>
    </xf>
    <xf numFmtId="169" fontId="0" fillId="0" borderId="0" xfId="0" applyAlignment="1">
      <alignment horizontal="left"/>
    </xf>
    <xf numFmtId="169" fontId="0" fillId="0" borderId="0" xfId="0" applyAlignment="1">
      <alignment horizontal="right"/>
    </xf>
    <xf numFmtId="169" fontId="5" fillId="0" borderId="0" xfId="0" applyFont="1" applyAlignment="1">
      <alignment/>
    </xf>
    <xf numFmtId="169" fontId="6" fillId="0" borderId="0" xfId="0" applyFont="1" applyAlignment="1">
      <alignment/>
    </xf>
    <xf numFmtId="169" fontId="7" fillId="0" borderId="0" xfId="0" applyFont="1" applyAlignment="1">
      <alignment/>
    </xf>
    <xf numFmtId="1" fontId="7" fillId="0" borderId="0" xfId="0" applyNumberFormat="1" applyFont="1" applyAlignment="1">
      <alignment/>
    </xf>
    <xf numFmtId="169" fontId="4" fillId="0" borderId="0" xfId="0" applyFont="1" applyAlignment="1">
      <alignment horizontal="left"/>
    </xf>
    <xf numFmtId="169" fontId="4" fillId="0" borderId="0" xfId="0" applyFont="1" applyAlignment="1">
      <alignment/>
    </xf>
    <xf numFmtId="169" fontId="1" fillId="0" borderId="0" xfId="0" applyFont="1" applyAlignment="1">
      <alignment/>
    </xf>
    <xf numFmtId="169" fontId="1" fillId="0" borderId="0" xfId="0" applyFont="1" applyAlignment="1">
      <alignment horizontal="left"/>
    </xf>
    <xf numFmtId="169" fontId="4" fillId="0" borderId="0" xfId="0" applyFont="1" applyAlignment="1">
      <alignment horizontal="right"/>
    </xf>
    <xf numFmtId="169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169" fontId="2" fillId="0" borderId="0" xfId="0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169" fontId="7" fillId="0" borderId="0" xfId="0" applyFont="1" applyBorder="1" applyAlignment="1">
      <alignment horizontal="right"/>
    </xf>
    <xf numFmtId="170" fontId="7" fillId="0" borderId="0" xfId="0" applyNumberFormat="1" applyFont="1" applyAlignment="1">
      <alignment horizontal="right"/>
    </xf>
    <xf numFmtId="3" fontId="7" fillId="0" borderId="0" xfId="0" applyNumberFormat="1" applyFont="1" applyAlignment="1" applyProtection="1">
      <alignment horizontal="right"/>
      <protection/>
    </xf>
    <xf numFmtId="172" fontId="7" fillId="0" borderId="0" xfId="0" applyNumberFormat="1" applyFont="1" applyAlignment="1" applyProtection="1">
      <alignment horizontal="right"/>
      <protection/>
    </xf>
    <xf numFmtId="172" fontId="7" fillId="0" borderId="0" xfId="0" applyNumberFormat="1" applyFont="1" applyFill="1" applyAlignment="1">
      <alignment horizontal="right"/>
    </xf>
    <xf numFmtId="169" fontId="1" fillId="0" borderId="0" xfId="0" applyFont="1" applyBorder="1" applyAlignment="1">
      <alignment/>
    </xf>
    <xf numFmtId="3" fontId="7" fillId="0" borderId="0" xfId="0" applyNumberFormat="1" applyFont="1" applyFill="1" applyAlignment="1">
      <alignment horizontal="right"/>
    </xf>
    <xf numFmtId="169" fontId="2" fillId="0" borderId="0" xfId="0" applyFont="1" applyFill="1" applyAlignment="1">
      <alignment horizontal="right"/>
    </xf>
    <xf numFmtId="169" fontId="12" fillId="0" borderId="0" xfId="0" applyFont="1" applyAlignment="1">
      <alignment/>
    </xf>
    <xf numFmtId="3" fontId="7" fillId="0" borderId="0" xfId="0" applyNumberFormat="1" applyFont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170" fontId="2" fillId="0" borderId="0" xfId="0" applyNumberFormat="1" applyFont="1" applyAlignment="1" applyProtection="1">
      <alignment horizontal="right"/>
      <protection/>
    </xf>
    <xf numFmtId="1" fontId="7" fillId="0" borderId="0" xfId="0" applyNumberFormat="1" applyFont="1" applyAlignment="1" applyProtection="1">
      <alignment/>
      <protection/>
    </xf>
    <xf numFmtId="170" fontId="7" fillId="0" borderId="0" xfId="0" applyNumberFormat="1" applyFont="1" applyAlignment="1" applyProtection="1">
      <alignment horizontal="right"/>
      <protection/>
    </xf>
    <xf numFmtId="172" fontId="2" fillId="0" borderId="0" xfId="0" applyNumberFormat="1" applyFont="1" applyAlignment="1" applyProtection="1">
      <alignment horizontal="right"/>
      <protection/>
    </xf>
    <xf numFmtId="169" fontId="4" fillId="0" borderId="0" xfId="0" applyFont="1" applyBorder="1" applyAlignment="1">
      <alignment/>
    </xf>
    <xf numFmtId="173" fontId="7" fillId="0" borderId="0" xfId="15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7" fillId="0" borderId="0" xfId="0" applyNumberFormat="1" applyFont="1" applyAlignment="1" applyProtection="1">
      <alignment horizontal="right"/>
      <protection/>
    </xf>
    <xf numFmtId="1" fontId="1" fillId="0" borderId="0" xfId="0" applyNumberFormat="1" applyFont="1" applyBorder="1" applyAlignment="1">
      <alignment horizontal="right"/>
    </xf>
    <xf numFmtId="170" fontId="1" fillId="0" borderId="0" xfId="0" applyNumberFormat="1" applyFont="1" applyAlignment="1" applyProtection="1">
      <alignment/>
      <protection/>
    </xf>
    <xf numFmtId="169" fontId="4" fillId="0" borderId="0" xfId="0" applyFont="1" applyAlignment="1">
      <alignment/>
    </xf>
    <xf numFmtId="41" fontId="7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69" fontId="15" fillId="0" borderId="0" xfId="0" applyFont="1" applyAlignment="1">
      <alignment/>
    </xf>
    <xf numFmtId="3" fontId="7" fillId="0" borderId="0" xfId="0" applyNumberFormat="1" applyFont="1" applyAlignment="1">
      <alignment/>
    </xf>
    <xf numFmtId="169" fontId="14" fillId="0" borderId="0" xfId="0" applyFont="1" applyAlignment="1">
      <alignment horizontal="left" indent="9"/>
    </xf>
    <xf numFmtId="169" fontId="16" fillId="0" borderId="0" xfId="0" applyFont="1" applyAlignment="1">
      <alignment/>
    </xf>
    <xf numFmtId="169" fontId="17" fillId="0" borderId="0" xfId="0" applyFont="1" applyAlignment="1">
      <alignment/>
    </xf>
    <xf numFmtId="169" fontId="1" fillId="0" borderId="0" xfId="0" applyFont="1" applyAlignment="1" quotePrefix="1">
      <alignment horizontal="right"/>
    </xf>
    <xf numFmtId="169" fontId="4" fillId="0" borderId="0" xfId="0" applyFont="1" applyAlignment="1">
      <alignment horizontal="left" indent="1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 applyProtection="1">
      <alignment horizontal="right"/>
      <protection/>
    </xf>
    <xf numFmtId="169" fontId="0" fillId="0" borderId="0" xfId="0" applyFill="1" applyAlignment="1">
      <alignment horizontal="right"/>
    </xf>
    <xf numFmtId="183" fontId="7" fillId="0" borderId="0" xfId="0" applyNumberFormat="1" applyFont="1" applyAlignment="1">
      <alignment/>
    </xf>
    <xf numFmtId="172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Alignment="1">
      <alignment/>
    </xf>
    <xf numFmtId="170" fontId="7" fillId="0" borderId="1" xfId="0" applyNumberFormat="1" applyFont="1" applyBorder="1" applyAlignment="1" applyProtection="1">
      <alignment horizontal="right"/>
      <protection/>
    </xf>
    <xf numFmtId="169" fontId="7" fillId="0" borderId="0" xfId="0" applyFont="1" applyFill="1" applyAlignment="1">
      <alignment horizontal="right"/>
    </xf>
    <xf numFmtId="169" fontId="18" fillId="0" borderId="0" xfId="0" applyFont="1" applyAlignment="1">
      <alignment/>
    </xf>
    <xf numFmtId="169" fontId="19" fillId="0" borderId="0" xfId="0" applyFont="1" applyBorder="1" applyAlignment="1" quotePrefix="1">
      <alignment horizontal="left"/>
    </xf>
    <xf numFmtId="2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69" fontId="7" fillId="0" borderId="0" xfId="0" applyFont="1" applyAlignment="1">
      <alignment horizontal="center"/>
    </xf>
    <xf numFmtId="3" fontId="7" fillId="0" borderId="2" xfId="0" applyNumberFormat="1" applyFont="1" applyBorder="1" applyAlignment="1">
      <alignment horizontal="right"/>
    </xf>
    <xf numFmtId="1" fontId="7" fillId="0" borderId="2" xfId="0" applyNumberFormat="1" applyFont="1" applyBorder="1" applyAlignment="1">
      <alignment horizontal="right"/>
    </xf>
    <xf numFmtId="37" fontId="20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right"/>
    </xf>
    <xf numFmtId="37" fontId="20" fillId="0" borderId="2" xfId="0" applyNumberFormat="1" applyFont="1" applyBorder="1" applyAlignment="1">
      <alignment horizontal="right"/>
    </xf>
    <xf numFmtId="170" fontId="7" fillId="0" borderId="2" xfId="0" applyNumberFormat="1" applyFont="1" applyBorder="1" applyAlignment="1">
      <alignment horizontal="right"/>
    </xf>
    <xf numFmtId="170" fontId="7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37" fontId="7" fillId="0" borderId="2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/>
    </xf>
    <xf numFmtId="169" fontId="8" fillId="0" borderId="0" xfId="0" applyFont="1" applyBorder="1" applyAlignment="1" applyProtection="1" quotePrefix="1">
      <alignment horizontal="left"/>
      <protection locked="0"/>
    </xf>
    <xf numFmtId="37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169" fontId="7" fillId="0" borderId="0" xfId="0" applyFont="1" applyBorder="1" applyAlignment="1">
      <alignment horizontal="center"/>
    </xf>
    <xf numFmtId="169" fontId="4" fillId="0" borderId="0" xfId="0" applyFont="1" applyBorder="1" applyAlignment="1" quotePrefix="1">
      <alignment horizontal="left"/>
    </xf>
    <xf numFmtId="2" fontId="7" fillId="0" borderId="0" xfId="0" applyNumberFormat="1" applyFont="1" applyBorder="1" applyAlignment="1">
      <alignment/>
    </xf>
    <xf numFmtId="189" fontId="7" fillId="0" borderId="0" xfId="0" applyNumberFormat="1" applyFont="1" applyBorder="1" applyAlignment="1">
      <alignment horizontal="right"/>
    </xf>
    <xf numFmtId="1" fontId="7" fillId="0" borderId="3" xfId="0" applyNumberFormat="1" applyFont="1" applyBorder="1" applyAlignment="1">
      <alignment horizontal="right"/>
    </xf>
    <xf numFmtId="169" fontId="0" fillId="0" borderId="3" xfId="0" applyBorder="1" applyAlignment="1">
      <alignment/>
    </xf>
    <xf numFmtId="169" fontId="0" fillId="0" borderId="0" xfId="0" applyAlignment="1">
      <alignment horizontal="center"/>
    </xf>
    <xf numFmtId="169" fontId="1" fillId="0" borderId="0" xfId="0" applyFont="1" applyAlignment="1">
      <alignment horizontal="center"/>
    </xf>
    <xf numFmtId="169" fontId="1" fillId="0" borderId="0" xfId="0" applyFont="1" applyAlignment="1">
      <alignment horizontal="right"/>
    </xf>
    <xf numFmtId="169" fontId="1" fillId="0" borderId="0" xfId="0" applyFont="1" applyBorder="1" applyAlignment="1">
      <alignment horizontal="center"/>
    </xf>
    <xf numFmtId="169" fontId="2" fillId="0" borderId="0" xfId="0" applyFont="1" applyAlignment="1">
      <alignment horizontal="center"/>
    </xf>
    <xf numFmtId="169" fontId="2" fillId="0" borderId="0" xfId="0" applyFont="1" applyBorder="1" applyAlignment="1">
      <alignment horizontal="center"/>
    </xf>
    <xf numFmtId="169" fontId="2" fillId="0" borderId="3" xfId="0" applyFont="1" applyBorder="1" applyAlignment="1">
      <alignment horizontal="center"/>
    </xf>
    <xf numFmtId="169" fontId="0" fillId="0" borderId="0" xfId="0" applyBorder="1" applyAlignment="1">
      <alignment horizontal="center"/>
    </xf>
    <xf numFmtId="169" fontId="0" fillId="0" borderId="0" xfId="0" applyBorder="1" applyAlignment="1">
      <alignment horizontal="right"/>
    </xf>
    <xf numFmtId="169" fontId="2" fillId="0" borderId="0" xfId="0" applyFont="1" applyAlignment="1">
      <alignment horizontal="right"/>
    </xf>
    <xf numFmtId="170" fontId="0" fillId="0" borderId="0" xfId="0" applyNumberFormat="1" applyAlignment="1">
      <alignment horizontal="right"/>
    </xf>
    <xf numFmtId="170" fontId="20" fillId="0" borderId="0" xfId="0" applyNumberFormat="1" applyFont="1" applyAlignment="1">
      <alignment horizontal="right"/>
    </xf>
    <xf numFmtId="169" fontId="7" fillId="0" borderId="0" xfId="0" applyFont="1" applyAlignment="1" quotePrefix="1">
      <alignment horizontal="center"/>
    </xf>
    <xf numFmtId="1" fontId="0" fillId="0" borderId="0" xfId="0" applyNumberFormat="1" applyAlignment="1">
      <alignment/>
    </xf>
    <xf numFmtId="1" fontId="20" fillId="0" borderId="0" xfId="0" applyNumberFormat="1" applyFont="1" applyAlignment="1">
      <alignment horizontal="right"/>
    </xf>
    <xf numFmtId="170" fontId="7" fillId="0" borderId="0" xfId="0" applyNumberFormat="1" applyFont="1" applyFill="1" applyBorder="1" applyAlignment="1">
      <alignment horizontal="right"/>
    </xf>
    <xf numFmtId="170" fontId="7" fillId="0" borderId="2" xfId="0" applyNumberFormat="1" applyFont="1" applyFill="1" applyBorder="1" applyAlignment="1">
      <alignment horizontal="right"/>
    </xf>
    <xf numFmtId="169" fontId="21" fillId="0" borderId="0" xfId="0" applyFont="1" applyAlignment="1">
      <alignment/>
    </xf>
    <xf numFmtId="169" fontId="11" fillId="0" borderId="0" xfId="0" applyFont="1" applyAlignment="1">
      <alignment horizontal="left" indent="5"/>
    </xf>
    <xf numFmtId="169" fontId="0" fillId="0" borderId="0" xfId="0" applyBorder="1" applyAlignment="1">
      <alignment/>
    </xf>
    <xf numFmtId="169" fontId="4" fillId="0" borderId="0" xfId="0" applyFont="1" applyBorder="1" applyAlignment="1">
      <alignment horizontal="center"/>
    </xf>
    <xf numFmtId="1" fontId="7" fillId="0" borderId="0" xfId="0" applyNumberFormat="1" applyFont="1" applyAlignment="1">
      <alignment/>
    </xf>
    <xf numFmtId="169" fontId="8" fillId="0" borderId="0" xfId="0" applyFont="1" applyAlignment="1" quotePrefix="1">
      <alignment/>
    </xf>
    <xf numFmtId="169" fontId="8" fillId="0" borderId="0" xfId="0" applyFont="1" applyAlignment="1">
      <alignment horizontal="left"/>
    </xf>
    <xf numFmtId="1" fontId="7" fillId="0" borderId="2" xfId="0" applyNumberFormat="1" applyFont="1" applyBorder="1" applyAlignment="1">
      <alignment/>
    </xf>
    <xf numFmtId="169" fontId="8" fillId="0" borderId="0" xfId="0" applyFont="1" applyBorder="1" applyAlignment="1" applyProtection="1">
      <alignment horizontal="left"/>
      <protection locked="0"/>
    </xf>
    <xf numFmtId="37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9" fontId="24" fillId="0" borderId="0" xfId="0" applyFont="1" applyAlignment="1">
      <alignment/>
    </xf>
    <xf numFmtId="169" fontId="0" fillId="0" borderId="0" xfId="0" applyAlignment="1">
      <alignment wrapText="1"/>
    </xf>
    <xf numFmtId="1" fontId="25" fillId="0" borderId="0" xfId="0" applyNumberFormat="1" applyFont="1" applyAlignment="1">
      <alignment/>
    </xf>
    <xf numFmtId="37" fontId="25" fillId="0" borderId="0" xfId="0" applyNumberFormat="1" applyFont="1" applyAlignment="1">
      <alignment/>
    </xf>
    <xf numFmtId="37" fontId="0" fillId="0" borderId="0" xfId="0" applyNumberFormat="1" applyAlignment="1">
      <alignment/>
    </xf>
    <xf numFmtId="169" fontId="25" fillId="0" borderId="0" xfId="0" applyFont="1" applyAlignment="1">
      <alignment/>
    </xf>
    <xf numFmtId="4" fontId="25" fillId="0" borderId="0" xfId="0" applyNumberFormat="1" applyFont="1" applyAlignment="1">
      <alignment/>
    </xf>
    <xf numFmtId="39" fontId="7" fillId="0" borderId="0" xfId="0" applyNumberFormat="1" applyFont="1" applyBorder="1" applyAlignment="1">
      <alignment horizontal="right"/>
    </xf>
    <xf numFmtId="183" fontId="7" fillId="0" borderId="0" xfId="0" applyNumberFormat="1" applyFont="1" applyFill="1" applyAlignment="1">
      <alignment/>
    </xf>
    <xf numFmtId="170" fontId="7" fillId="0" borderId="0" xfId="0" applyNumberFormat="1" applyFont="1" applyFill="1" applyAlignment="1">
      <alignment/>
    </xf>
    <xf numFmtId="173" fontId="26" fillId="0" borderId="0" xfId="15" applyNumberFormat="1" applyFont="1" applyAlignment="1">
      <alignment/>
    </xf>
    <xf numFmtId="169" fontId="26" fillId="0" borderId="0" xfId="0" applyFont="1" applyAlignment="1">
      <alignment/>
    </xf>
    <xf numFmtId="166" fontId="26" fillId="0" borderId="0" xfId="0" applyNumberFormat="1" applyFont="1" applyAlignment="1" applyProtection="1">
      <alignment/>
      <protection/>
    </xf>
    <xf numFmtId="3" fontId="7" fillId="0" borderId="0" xfId="15" applyNumberFormat="1" applyFont="1" applyAlignment="1">
      <alignment horizontal="right"/>
    </xf>
    <xf numFmtId="3" fontId="7" fillId="0" borderId="0" xfId="15" applyNumberFormat="1" applyFont="1" applyBorder="1" applyAlignment="1">
      <alignment horizontal="right"/>
    </xf>
    <xf numFmtId="1" fontId="7" fillId="0" borderId="0" xfId="0" applyNumberFormat="1" applyFont="1" applyFill="1" applyAlignment="1" applyProtection="1">
      <alignment/>
      <protection/>
    </xf>
    <xf numFmtId="170" fontId="7" fillId="0" borderId="0" xfId="0" applyNumberFormat="1" applyFont="1" applyBorder="1" applyAlignment="1">
      <alignment/>
    </xf>
    <xf numFmtId="172" fontId="7" fillId="0" borderId="0" xfId="0" applyNumberFormat="1" applyFont="1" applyFill="1" applyAlignment="1" applyProtection="1">
      <alignment horizontal="right"/>
      <protection/>
    </xf>
    <xf numFmtId="172" fontId="7" fillId="0" borderId="0" xfId="0" applyNumberFormat="1" applyFont="1" applyFill="1" applyBorder="1" applyAlignment="1" applyProtection="1">
      <alignment/>
      <protection/>
    </xf>
    <xf numFmtId="169" fontId="27" fillId="0" borderId="0" xfId="0" applyFont="1" applyAlignment="1">
      <alignment/>
    </xf>
    <xf numFmtId="3" fontId="0" fillId="0" borderId="0" xfId="15" applyNumberFormat="1" applyAlignment="1">
      <alignment horizontal="right"/>
    </xf>
    <xf numFmtId="169" fontId="4" fillId="0" borderId="0" xfId="0" applyFont="1" applyFill="1" applyAlignment="1">
      <alignment horizontal="left"/>
    </xf>
    <xf numFmtId="37" fontId="7" fillId="0" borderId="0" xfId="0" applyNumberFormat="1" applyFont="1" applyFill="1" applyBorder="1" applyAlignment="1">
      <alignment horizontal="right"/>
    </xf>
    <xf numFmtId="169" fontId="4" fillId="0" borderId="0" xfId="0" applyFont="1" applyFill="1" applyAlignment="1">
      <alignment/>
    </xf>
    <xf numFmtId="169" fontId="4" fillId="0" borderId="0" xfId="0" applyFont="1" applyFill="1" applyBorder="1" applyAlignment="1">
      <alignment/>
    </xf>
    <xf numFmtId="170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3" fontId="7" fillId="0" borderId="0" xfId="15" applyNumberFormat="1" applyFont="1" applyFill="1" applyBorder="1" applyAlignment="1">
      <alignment horizontal="right"/>
    </xf>
    <xf numFmtId="3" fontId="7" fillId="0" borderId="0" xfId="15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3" fontId="7" fillId="0" borderId="0" xfId="0" applyNumberFormat="1" applyFont="1" applyBorder="1" applyAlignment="1">
      <alignment/>
    </xf>
    <xf numFmtId="169" fontId="4" fillId="0" borderId="0" xfId="0" applyFont="1" applyAlignment="1">
      <alignment horizontal="left" wrapText="1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 horizontal="right"/>
    </xf>
    <xf numFmtId="169" fontId="30" fillId="0" borderId="0" xfId="0" applyFont="1" applyAlignment="1">
      <alignment horizontal="right"/>
    </xf>
    <xf numFmtId="169" fontId="1" fillId="0" borderId="0" xfId="0" applyFont="1" applyAlignment="1">
      <alignment horizontal="right"/>
    </xf>
    <xf numFmtId="173" fontId="4" fillId="0" borderId="0" xfId="15" applyNumberFormat="1" applyFont="1" applyAlignment="1">
      <alignment/>
    </xf>
    <xf numFmtId="173" fontId="4" fillId="0" borderId="0" xfId="15" applyNumberFormat="1" applyFont="1" applyAlignment="1" quotePrefix="1">
      <alignment horizontal="right"/>
    </xf>
    <xf numFmtId="3" fontId="26" fillId="0" borderId="0" xfId="0" applyNumberFormat="1" applyFont="1" applyAlignment="1">
      <alignment/>
    </xf>
    <xf numFmtId="173" fontId="26" fillId="0" borderId="0" xfId="15" applyNumberFormat="1" applyFont="1" applyAlignment="1">
      <alignment horizontal="left"/>
    </xf>
    <xf numFmtId="169" fontId="31" fillId="0" borderId="0" xfId="0" applyFont="1" applyAlignment="1">
      <alignment/>
    </xf>
    <xf numFmtId="169" fontId="32" fillId="0" borderId="0" xfId="0" applyFont="1" applyAlignment="1">
      <alignment/>
    </xf>
    <xf numFmtId="169" fontId="33" fillId="0" borderId="0" xfId="0" applyFont="1" applyAlignment="1">
      <alignment/>
    </xf>
    <xf numFmtId="2" fontId="3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1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169" fontId="34" fillId="0" borderId="0" xfId="0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170" fontId="34" fillId="0" borderId="0" xfId="0" applyNumberFormat="1" applyFont="1" applyAlignment="1">
      <alignment/>
    </xf>
    <xf numFmtId="169" fontId="2" fillId="0" borderId="0" xfId="0" applyFont="1" applyAlignment="1">
      <alignment/>
    </xf>
    <xf numFmtId="169" fontId="0" fillId="0" borderId="4" xfId="0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70" fontId="34" fillId="0" borderId="4" xfId="0" applyNumberFormat="1" applyFont="1" applyBorder="1" applyAlignment="1">
      <alignment/>
    </xf>
    <xf numFmtId="2" fontId="34" fillId="0" borderId="4" xfId="0" applyNumberFormat="1" applyFont="1" applyBorder="1" applyAlignment="1">
      <alignment/>
    </xf>
    <xf numFmtId="169" fontId="0" fillId="0" borderId="0" xfId="0" applyAlignment="1" quotePrefix="1">
      <alignment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1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169" fontId="12" fillId="0" borderId="0" xfId="0" applyFont="1" applyAlignment="1">
      <alignment horizontal="left"/>
    </xf>
    <xf numFmtId="173" fontId="34" fillId="0" borderId="0" xfId="15" applyNumberFormat="1" applyFont="1" applyAlignment="1">
      <alignment/>
    </xf>
    <xf numFmtId="172" fontId="7" fillId="0" borderId="1" xfId="0" applyNumberFormat="1" applyFont="1" applyFill="1" applyBorder="1" applyAlignment="1">
      <alignment horizontal="right"/>
    </xf>
    <xf numFmtId="37" fontId="19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3" fontId="7" fillId="0" borderId="4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>
      <alignment horizontal="right"/>
    </xf>
    <xf numFmtId="175" fontId="7" fillId="0" borderId="0" xfId="0" applyNumberFormat="1" applyFont="1" applyFill="1" applyAlignment="1">
      <alignment/>
    </xf>
    <xf numFmtId="3" fontId="7" fillId="0" borderId="0" xfId="0" applyNumberFormat="1" applyFont="1" applyFill="1" applyAlignment="1" quotePrefix="1">
      <alignment horizontal="right"/>
    </xf>
    <xf numFmtId="169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169" fontId="7" fillId="0" borderId="0" xfId="0" applyFont="1" applyFill="1" applyAlignment="1">
      <alignment/>
    </xf>
    <xf numFmtId="169" fontId="10" fillId="0" borderId="0" xfId="0" applyFont="1" applyFill="1" applyAlignment="1">
      <alignment horizontal="right"/>
    </xf>
    <xf numFmtId="169" fontId="7" fillId="0" borderId="0" xfId="0" applyFont="1" applyFill="1" applyAlignment="1">
      <alignment horizontal="left"/>
    </xf>
    <xf numFmtId="169" fontId="5" fillId="0" borderId="0" xfId="0" applyFont="1" applyFill="1" applyAlignment="1">
      <alignment/>
    </xf>
    <xf numFmtId="169" fontId="1" fillId="0" borderId="0" xfId="0" applyFont="1" applyFill="1" applyBorder="1" applyAlignment="1">
      <alignment/>
    </xf>
    <xf numFmtId="169" fontId="1" fillId="0" borderId="0" xfId="0" applyFont="1" applyFill="1" applyAlignment="1">
      <alignment/>
    </xf>
    <xf numFmtId="170" fontId="7" fillId="0" borderId="0" xfId="0" applyNumberFormat="1" applyFont="1" applyFill="1" applyAlignment="1" applyProtection="1">
      <alignment/>
      <protection/>
    </xf>
    <xf numFmtId="2" fontId="7" fillId="0" borderId="0" xfId="0" applyNumberFormat="1" applyFont="1" applyFill="1" applyAlignment="1">
      <alignment horizontal="right"/>
    </xf>
    <xf numFmtId="170" fontId="36" fillId="0" borderId="0" xfId="0" applyNumberFormat="1" applyFont="1" applyFill="1" applyAlignment="1" applyProtection="1">
      <alignment/>
      <protection/>
    </xf>
    <xf numFmtId="170" fontId="37" fillId="0" borderId="0" xfId="0" applyNumberFormat="1" applyFont="1" applyFill="1" applyAlignment="1" applyProtection="1">
      <alignment/>
      <protection/>
    </xf>
    <xf numFmtId="170" fontId="37" fillId="0" borderId="0" xfId="0" applyNumberFormat="1" applyFont="1" applyFill="1" applyBorder="1" applyAlignment="1" applyProtection="1">
      <alignment/>
      <protection/>
    </xf>
    <xf numFmtId="169" fontId="37" fillId="0" borderId="0" xfId="0" applyFont="1" applyFill="1" applyAlignment="1">
      <alignment/>
    </xf>
    <xf numFmtId="169" fontId="4" fillId="0" borderId="5" xfId="0" applyFont="1" applyBorder="1" applyAlignment="1">
      <alignment/>
    </xf>
    <xf numFmtId="166" fontId="38" fillId="0" borderId="0" xfId="0" applyNumberFormat="1" applyFont="1" applyAlignment="1" applyProtection="1">
      <alignment/>
      <protection/>
    </xf>
    <xf numFmtId="173" fontId="38" fillId="0" borderId="0" xfId="15" applyNumberFormat="1" applyFont="1" applyAlignment="1">
      <alignment/>
    </xf>
    <xf numFmtId="1" fontId="39" fillId="0" borderId="0" xfId="0" applyNumberFormat="1" applyFont="1" applyBorder="1" applyAlignment="1" applyProtection="1">
      <alignment/>
      <protection/>
    </xf>
    <xf numFmtId="1" fontId="39" fillId="0" borderId="0" xfId="0" applyNumberFormat="1" applyFont="1" applyAlignment="1" applyProtection="1">
      <alignment/>
      <protection/>
    </xf>
    <xf numFmtId="172" fontId="39" fillId="0" borderId="0" xfId="0" applyNumberFormat="1" applyFont="1" applyAlignment="1" applyProtection="1">
      <alignment/>
      <protection/>
    </xf>
    <xf numFmtId="172" fontId="39" fillId="0" borderId="0" xfId="0" applyNumberFormat="1" applyFont="1" applyBorder="1" applyAlignment="1" applyProtection="1">
      <alignment/>
      <protection/>
    </xf>
    <xf numFmtId="3" fontId="39" fillId="0" borderId="0" xfId="0" applyNumberFormat="1" applyFont="1" applyAlignment="1" applyProtection="1">
      <alignment/>
      <protection/>
    </xf>
    <xf numFmtId="3" fontId="39" fillId="0" borderId="0" xfId="0" applyNumberFormat="1" applyFont="1" applyBorder="1" applyAlignment="1" applyProtection="1">
      <alignment/>
      <protection/>
    </xf>
    <xf numFmtId="2" fontId="39" fillId="0" borderId="0" xfId="0" applyNumberFormat="1" applyFont="1" applyAlignment="1" applyProtection="1">
      <alignment/>
      <protection/>
    </xf>
    <xf numFmtId="170" fontId="39" fillId="0" borderId="0" xfId="0" applyNumberFormat="1" applyFont="1" applyAlignment="1" applyProtection="1">
      <alignment/>
      <protection/>
    </xf>
    <xf numFmtId="170" fontId="39" fillId="0" borderId="4" xfId="0" applyNumberFormat="1" applyFont="1" applyBorder="1" applyAlignment="1" applyProtection="1">
      <alignment/>
      <protection/>
    </xf>
    <xf numFmtId="170" fontId="39" fillId="0" borderId="0" xfId="0" applyNumberFormat="1" applyFont="1" applyAlignment="1" applyProtection="1">
      <alignment horizontal="right"/>
      <protection/>
    </xf>
    <xf numFmtId="170" fontId="39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Alignment="1">
      <alignment/>
    </xf>
    <xf numFmtId="1" fontId="39" fillId="0" borderId="0" xfId="0" applyNumberFormat="1" applyFont="1" applyAlignment="1">
      <alignment horizontal="right"/>
    </xf>
    <xf numFmtId="1" fontId="39" fillId="0" borderId="2" xfId="0" applyNumberFormat="1" applyFont="1" applyBorder="1" applyAlignment="1">
      <alignment horizontal="right"/>
    </xf>
    <xf numFmtId="1" fontId="39" fillId="0" borderId="0" xfId="0" applyNumberFormat="1" applyFont="1" applyBorder="1" applyAlignment="1">
      <alignment horizontal="right"/>
    </xf>
    <xf numFmtId="1" fontId="39" fillId="0" borderId="6" xfId="0" applyNumberFormat="1" applyFont="1" applyBorder="1" applyAlignment="1">
      <alignment horizontal="right"/>
    </xf>
    <xf numFmtId="1" fontId="40" fillId="0" borderId="0" xfId="0" applyNumberFormat="1" applyFont="1" applyAlignment="1">
      <alignment horizontal="right"/>
    </xf>
    <xf numFmtId="169" fontId="40" fillId="0" borderId="2" xfId="0" applyFont="1" applyBorder="1" applyAlignment="1">
      <alignment horizontal="right"/>
    </xf>
    <xf numFmtId="173" fontId="7" fillId="0" borderId="0" xfId="15" applyNumberFormat="1" applyFont="1" applyFill="1" applyAlignment="1">
      <alignment/>
    </xf>
    <xf numFmtId="4" fontId="39" fillId="0" borderId="0" xfId="0" applyNumberFormat="1" applyFont="1" applyAlignment="1" applyProtection="1">
      <alignment/>
      <protection/>
    </xf>
    <xf numFmtId="4" fontId="39" fillId="0" borderId="0" xfId="0" applyNumberFormat="1" applyFont="1" applyBorder="1" applyAlignment="1" applyProtection="1">
      <alignment/>
      <protection/>
    </xf>
    <xf numFmtId="3" fontId="39" fillId="0" borderId="0" xfId="0" applyNumberFormat="1" applyFont="1" applyAlignment="1" applyProtection="1">
      <alignment horizontal="right"/>
      <protection/>
    </xf>
    <xf numFmtId="169" fontId="5" fillId="0" borderId="0" xfId="0" applyFont="1" applyAlignment="1">
      <alignment wrapText="1"/>
    </xf>
    <xf numFmtId="4" fontId="12" fillId="0" borderId="0" xfId="0" applyNumberFormat="1" applyFont="1" applyAlignment="1">
      <alignment/>
    </xf>
    <xf numFmtId="172" fontId="7" fillId="0" borderId="4" xfId="0" applyNumberFormat="1" applyFont="1" applyFill="1" applyBorder="1" applyAlignment="1">
      <alignment horizontal="right"/>
    </xf>
    <xf numFmtId="170" fontId="37" fillId="0" borderId="4" xfId="0" applyNumberFormat="1" applyFont="1" applyFill="1" applyBorder="1" applyAlignment="1" applyProtection="1">
      <alignment/>
      <protection/>
    </xf>
    <xf numFmtId="170" fontId="7" fillId="0" borderId="4" xfId="0" applyNumberFormat="1" applyFont="1" applyFill="1" applyBorder="1" applyAlignment="1">
      <alignment horizontal="right"/>
    </xf>
    <xf numFmtId="1" fontId="7" fillId="0" borderId="4" xfId="0" applyNumberFormat="1" applyFont="1" applyFill="1" applyBorder="1" applyAlignment="1">
      <alignment/>
    </xf>
    <xf numFmtId="3" fontId="7" fillId="0" borderId="2" xfId="15" applyNumberFormat="1" applyFont="1" applyBorder="1" applyAlignment="1">
      <alignment horizontal="right"/>
    </xf>
    <xf numFmtId="169" fontId="4" fillId="0" borderId="0" xfId="0" applyFont="1" applyBorder="1" applyAlignment="1">
      <alignment horizontal="left"/>
    </xf>
    <xf numFmtId="3" fontId="7" fillId="0" borderId="0" xfId="0" applyNumberFormat="1" applyFont="1" applyFill="1" applyAlignment="1" applyProtection="1">
      <alignment/>
      <protection/>
    </xf>
    <xf numFmtId="170" fontId="7" fillId="0" borderId="0" xfId="0" applyNumberFormat="1" applyFont="1" applyFill="1" applyAlignment="1" applyProtection="1">
      <alignment horizontal="right"/>
      <protection/>
    </xf>
    <xf numFmtId="189" fontId="7" fillId="0" borderId="0" xfId="0" applyNumberFormat="1" applyFont="1" applyFill="1" applyBorder="1" applyAlignment="1">
      <alignment horizontal="right"/>
    </xf>
    <xf numFmtId="169" fontId="0" fillId="0" borderId="0" xfId="0" applyFill="1" applyAlignment="1">
      <alignment/>
    </xf>
    <xf numFmtId="173" fontId="4" fillId="0" borderId="0" xfId="15" applyNumberFormat="1" applyFont="1" applyFill="1" applyAlignment="1">
      <alignment/>
    </xf>
    <xf numFmtId="169" fontId="42" fillId="0" borderId="0" xfId="0" applyFont="1" applyAlignment="1">
      <alignment/>
    </xf>
    <xf numFmtId="170" fontId="37" fillId="0" borderId="0" xfId="0" applyNumberFormat="1" applyFont="1" applyAlignment="1" applyProtection="1">
      <alignment/>
      <protection/>
    </xf>
    <xf numFmtId="2" fontId="37" fillId="0" borderId="0" xfId="0" applyNumberFormat="1" applyFont="1" applyAlignment="1" applyProtection="1">
      <alignment/>
      <protection/>
    </xf>
    <xf numFmtId="2" fontId="37" fillId="0" borderId="0" xfId="0" applyNumberFormat="1" applyFont="1" applyAlignment="1" applyProtection="1">
      <alignment horizontal="right"/>
      <protection/>
    </xf>
    <xf numFmtId="3" fontId="7" fillId="0" borderId="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172" fontId="39" fillId="0" borderId="0" xfId="0" applyNumberFormat="1" applyFont="1" applyAlignment="1" applyProtection="1">
      <alignment horizontal="right"/>
      <protection/>
    </xf>
    <xf numFmtId="169" fontId="7" fillId="0" borderId="0" xfId="0" applyFont="1" applyFill="1" applyBorder="1" applyAlignment="1">
      <alignment/>
    </xf>
    <xf numFmtId="195" fontId="7" fillId="0" borderId="0" xfId="0" applyNumberFormat="1" applyFont="1" applyFill="1" applyAlignment="1">
      <alignment/>
    </xf>
    <xf numFmtId="170" fontId="0" fillId="0" borderId="0" xfId="0" applyNumberFormat="1" applyAlignment="1">
      <alignment/>
    </xf>
    <xf numFmtId="4" fontId="7" fillId="0" borderId="0" xfId="0" applyNumberFormat="1" applyFont="1" applyFill="1" applyAlignment="1">
      <alignment/>
    </xf>
    <xf numFmtId="170" fontId="37" fillId="0" borderId="0" xfId="0" applyNumberFormat="1" applyFont="1" applyBorder="1" applyAlignment="1">
      <alignment horizontal="right"/>
    </xf>
    <xf numFmtId="170" fontId="37" fillId="0" borderId="0" xfId="0" applyNumberFormat="1" applyFont="1" applyFill="1" applyAlignment="1">
      <alignment/>
    </xf>
    <xf numFmtId="169" fontId="43" fillId="0" borderId="0" xfId="0" applyFont="1" applyAlignment="1">
      <alignment/>
    </xf>
    <xf numFmtId="169" fontId="26" fillId="2" borderId="0" xfId="0" applyFont="1" applyFill="1" applyAlignment="1">
      <alignment/>
    </xf>
    <xf numFmtId="4" fontId="39" fillId="0" borderId="0" xfId="0" applyNumberFormat="1" applyFont="1" applyFill="1" applyBorder="1" applyAlignment="1" applyProtection="1">
      <alignment/>
      <protection/>
    </xf>
    <xf numFmtId="169" fontId="0" fillId="0" borderId="0" xfId="0" applyFill="1" applyBorder="1" applyAlignment="1">
      <alignment/>
    </xf>
    <xf numFmtId="4" fontId="12" fillId="0" borderId="0" xfId="0" applyNumberFormat="1" applyFont="1" applyFill="1" applyAlignment="1">
      <alignment horizontal="right"/>
    </xf>
    <xf numFmtId="1" fontId="39" fillId="0" borderId="0" xfId="0" applyNumberFormat="1" applyFont="1" applyAlignment="1" applyProtection="1">
      <alignment horizontal="right"/>
      <protection/>
    </xf>
    <xf numFmtId="169" fontId="26" fillId="0" borderId="0" xfId="0" applyFont="1" applyAlignment="1" quotePrefix="1">
      <alignment horizontal="left"/>
    </xf>
    <xf numFmtId="169" fontId="26" fillId="0" borderId="0" xfId="0" applyFont="1" applyAlignment="1">
      <alignment horizontal="left"/>
    </xf>
    <xf numFmtId="169" fontId="8" fillId="0" borderId="0" xfId="0" applyFont="1" applyFill="1" applyAlignment="1" quotePrefix="1">
      <alignment/>
    </xf>
    <xf numFmtId="2" fontId="3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70" fontId="37" fillId="0" borderId="0" xfId="0" applyNumberFormat="1" applyFont="1" applyFill="1" applyBorder="1" applyAlignment="1">
      <alignment horizontal="right"/>
    </xf>
    <xf numFmtId="3" fontId="4" fillId="0" borderId="0" xfId="23" applyNumberFormat="1" applyFont="1" applyFill="1">
      <alignment/>
      <protection/>
    </xf>
    <xf numFmtId="170" fontId="7" fillId="0" borderId="0" xfId="21" applyNumberFormat="1" applyFont="1" applyFill="1" applyAlignment="1">
      <alignment horizontal="right"/>
      <protection/>
    </xf>
    <xf numFmtId="173" fontId="7" fillId="0" borderId="0" xfId="15" applyNumberFormat="1" applyFont="1" applyAlignment="1">
      <alignment horizontal="right" wrapText="1"/>
    </xf>
    <xf numFmtId="169" fontId="7" fillId="0" borderId="0" xfId="0" applyFont="1" applyBorder="1" applyAlignment="1" quotePrefix="1">
      <alignment horizontal="center"/>
    </xf>
    <xf numFmtId="169" fontId="1" fillId="0" borderId="4" xfId="0" applyFont="1" applyBorder="1" applyAlignment="1">
      <alignment horizontal="right"/>
    </xf>
    <xf numFmtId="169" fontId="2" fillId="0" borderId="4" xfId="0" applyFont="1" applyBorder="1" applyAlignment="1">
      <alignment horizontal="center"/>
    </xf>
    <xf numFmtId="169" fontId="0" fillId="0" borderId="4" xfId="0" applyBorder="1" applyAlignment="1">
      <alignment horizontal="right"/>
    </xf>
    <xf numFmtId="169" fontId="2" fillId="0" borderId="4" xfId="0" applyFont="1" applyBorder="1" applyAlignment="1">
      <alignment horizontal="right"/>
    </xf>
    <xf numFmtId="170" fontId="0" fillId="0" borderId="4" xfId="0" applyNumberFormat="1" applyBorder="1" applyAlignment="1">
      <alignment horizontal="right"/>
    </xf>
    <xf numFmtId="170" fontId="7" fillId="0" borderId="4" xfId="0" applyNumberFormat="1" applyFont="1" applyBorder="1" applyAlignment="1">
      <alignment horizontal="right"/>
    </xf>
    <xf numFmtId="170" fontId="7" fillId="0" borderId="7" xfId="0" applyNumberFormat="1" applyFont="1" applyBorder="1" applyAlignment="1">
      <alignment horizontal="right"/>
    </xf>
    <xf numFmtId="169" fontId="4" fillId="0" borderId="4" xfId="0" applyFont="1" applyBorder="1" applyAlignment="1">
      <alignment/>
    </xf>
    <xf numFmtId="169" fontId="2" fillId="0" borderId="4" xfId="0" applyFont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2" fontId="7" fillId="0" borderId="7" xfId="0" applyNumberFormat="1" applyFont="1" applyBorder="1" applyAlignment="1">
      <alignment horizontal="right"/>
    </xf>
    <xf numFmtId="2" fontId="7" fillId="0" borderId="8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/>
    </xf>
    <xf numFmtId="39" fontId="7" fillId="0" borderId="4" xfId="0" applyNumberFormat="1" applyFont="1" applyBorder="1" applyAlignment="1">
      <alignment horizontal="right"/>
    </xf>
    <xf numFmtId="169" fontId="22" fillId="0" borderId="4" xfId="0" applyFont="1" applyBorder="1" applyAlignment="1">
      <alignment horizontal="center"/>
    </xf>
    <xf numFmtId="169" fontId="4" fillId="0" borderId="4" xfId="0" applyFont="1" applyBorder="1" applyAlignment="1">
      <alignment horizontal="center"/>
    </xf>
    <xf numFmtId="1" fontId="7" fillId="0" borderId="4" xfId="0" applyNumberFormat="1" applyFont="1" applyBorder="1" applyAlignment="1">
      <alignment horizontal="right"/>
    </xf>
    <xf numFmtId="37" fontId="7" fillId="0" borderId="4" xfId="0" applyNumberFormat="1" applyFont="1" applyBorder="1" applyAlignment="1">
      <alignment horizontal="right"/>
    </xf>
    <xf numFmtId="37" fontId="7" fillId="0" borderId="4" xfId="0" applyNumberFormat="1" applyFont="1" applyFill="1" applyBorder="1" applyAlignment="1">
      <alignment horizontal="right"/>
    </xf>
    <xf numFmtId="173" fontId="4" fillId="0" borderId="0" xfId="15" applyNumberFormat="1" applyFont="1" applyAlignment="1">
      <alignment horizontal="right"/>
    </xf>
    <xf numFmtId="169" fontId="7" fillId="0" borderId="0" xfId="0" applyFont="1" applyBorder="1" applyAlignment="1">
      <alignment horizontal="left"/>
    </xf>
    <xf numFmtId="169" fontId="4" fillId="0" borderId="0" xfId="0" applyFont="1" applyBorder="1" applyAlignment="1">
      <alignment horizontal="right"/>
    </xf>
    <xf numFmtId="169" fontId="12" fillId="0" borderId="6" xfId="0" applyFont="1" applyBorder="1" applyAlignment="1">
      <alignment/>
    </xf>
    <xf numFmtId="169" fontId="12" fillId="0" borderId="6" xfId="0" applyFont="1" applyBorder="1" applyAlignment="1">
      <alignment horizontal="right"/>
    </xf>
    <xf numFmtId="169" fontId="4" fillId="0" borderId="2" xfId="0" applyFont="1" applyBorder="1" applyAlignment="1">
      <alignment/>
    </xf>
    <xf numFmtId="169" fontId="4" fillId="0" borderId="2" xfId="0" applyFont="1" applyBorder="1" applyAlignment="1">
      <alignment horizontal="right"/>
    </xf>
    <xf numFmtId="169" fontId="1" fillId="0" borderId="6" xfId="0" applyFont="1" applyFill="1" applyBorder="1" applyAlignment="1">
      <alignment/>
    </xf>
    <xf numFmtId="169" fontId="12" fillId="0" borderId="6" xfId="0" applyFont="1" applyFill="1" applyBorder="1" applyAlignment="1">
      <alignment/>
    </xf>
    <xf numFmtId="169" fontId="4" fillId="0" borderId="2" xfId="0" applyFont="1" applyFill="1" applyBorder="1" applyAlignment="1">
      <alignment/>
    </xf>
    <xf numFmtId="169" fontId="12" fillId="0" borderId="0" xfId="0" applyFont="1" applyFill="1" applyAlignment="1">
      <alignment horizontal="left"/>
    </xf>
    <xf numFmtId="169" fontId="0" fillId="0" borderId="0" xfId="0" applyFont="1" applyAlignment="1">
      <alignment horizontal="right"/>
    </xf>
    <xf numFmtId="169" fontId="0" fillId="0" borderId="2" xfId="0" applyFont="1" applyBorder="1" applyAlignment="1">
      <alignment/>
    </xf>
    <xf numFmtId="173" fontId="7" fillId="0" borderId="2" xfId="15" applyNumberFormat="1" applyFont="1" applyFill="1" applyBorder="1" applyAlignment="1">
      <alignment/>
    </xf>
    <xf numFmtId="169" fontId="7" fillId="0" borderId="2" xfId="0" applyFont="1" applyBorder="1" applyAlignment="1">
      <alignment/>
    </xf>
    <xf numFmtId="170" fontId="7" fillId="0" borderId="2" xfId="0" applyNumberFormat="1" applyFont="1" applyBorder="1" applyAlignment="1" applyProtection="1">
      <alignment horizontal="right"/>
      <protection/>
    </xf>
    <xf numFmtId="1" fontId="12" fillId="0" borderId="6" xfId="0" applyNumberFormat="1" applyFont="1" applyBorder="1" applyAlignment="1">
      <alignment horizontal="right"/>
    </xf>
    <xf numFmtId="1" fontId="12" fillId="0" borderId="6" xfId="0" applyNumberFormat="1" applyFont="1" applyBorder="1" applyAlignment="1" applyProtection="1">
      <alignment horizontal="right"/>
      <protection/>
    </xf>
    <xf numFmtId="1" fontId="12" fillId="0" borderId="6" xfId="0" applyNumberFormat="1" applyFont="1" applyBorder="1" applyAlignment="1" applyProtection="1" quotePrefix="1">
      <alignment horizontal="right"/>
      <protection/>
    </xf>
    <xf numFmtId="169" fontId="12" fillId="0" borderId="9" xfId="0" applyFont="1" applyBorder="1" applyAlignment="1" quotePrefix="1">
      <alignment horizontal="right"/>
    </xf>
    <xf numFmtId="169" fontId="12" fillId="0" borderId="9" xfId="0" applyFont="1" applyBorder="1" applyAlignment="1">
      <alignment/>
    </xf>
    <xf numFmtId="169" fontId="12" fillId="0" borderId="9" xfId="0" applyFont="1" applyBorder="1" applyAlignment="1" quotePrefix="1">
      <alignment horizontal="left"/>
    </xf>
    <xf numFmtId="169" fontId="12" fillId="0" borderId="10" xfId="0" applyFont="1" applyBorder="1" applyAlignment="1">
      <alignment/>
    </xf>
    <xf numFmtId="169" fontId="12" fillId="0" borderId="9" xfId="0" applyFont="1" applyBorder="1" applyAlignment="1">
      <alignment horizontal="center"/>
    </xf>
    <xf numFmtId="169" fontId="4" fillId="0" borderId="0" xfId="0" applyFont="1" applyBorder="1" applyAlignment="1">
      <alignment horizontal="centerContinuous"/>
    </xf>
    <xf numFmtId="169" fontId="4" fillId="0" borderId="7" xfId="0" applyFont="1" applyBorder="1" applyAlignment="1">
      <alignment/>
    </xf>
    <xf numFmtId="169" fontId="12" fillId="0" borderId="0" xfId="0" applyFont="1" applyBorder="1" applyAlignment="1" quotePrefix="1">
      <alignment horizontal="left"/>
    </xf>
    <xf numFmtId="169" fontId="1" fillId="0" borderId="9" xfId="0" applyFont="1" applyBorder="1" applyAlignment="1" quotePrefix="1">
      <alignment horizontal="center"/>
    </xf>
    <xf numFmtId="169" fontId="0" fillId="0" borderId="9" xfId="0" applyBorder="1" applyAlignment="1">
      <alignment horizontal="center"/>
    </xf>
    <xf numFmtId="169" fontId="1" fillId="0" borderId="9" xfId="0" applyFont="1" applyBorder="1" applyAlignment="1">
      <alignment horizontal="center"/>
    </xf>
    <xf numFmtId="169" fontId="0" fillId="0" borderId="9" xfId="0" applyBorder="1" applyAlignment="1">
      <alignment horizontal="right"/>
    </xf>
    <xf numFmtId="169" fontId="1" fillId="0" borderId="9" xfId="0" applyFont="1" applyBorder="1" applyAlignment="1">
      <alignment horizontal="right"/>
    </xf>
    <xf numFmtId="169" fontId="1" fillId="0" borderId="0" xfId="0" applyFont="1" applyBorder="1" applyAlignment="1">
      <alignment horizontal="right"/>
    </xf>
    <xf numFmtId="169" fontId="0" fillId="0" borderId="2" xfId="0" applyBorder="1" applyAlignment="1">
      <alignment horizontal="center"/>
    </xf>
    <xf numFmtId="169" fontId="2" fillId="0" borderId="2" xfId="0" applyFont="1" applyBorder="1" applyAlignment="1">
      <alignment horizontal="center"/>
    </xf>
    <xf numFmtId="169" fontId="2" fillId="0" borderId="7" xfId="0" applyFont="1" applyBorder="1" applyAlignment="1">
      <alignment horizontal="center"/>
    </xf>
    <xf numFmtId="169" fontId="0" fillId="0" borderId="2" xfId="0" applyBorder="1" applyAlignment="1">
      <alignment horizontal="right"/>
    </xf>
    <xf numFmtId="169" fontId="56" fillId="0" borderId="0" xfId="0" applyFont="1" applyAlignment="1">
      <alignment/>
    </xf>
    <xf numFmtId="169" fontId="57" fillId="0" borderId="0" xfId="0" applyFont="1" applyAlignment="1">
      <alignment/>
    </xf>
    <xf numFmtId="3" fontId="7" fillId="0" borderId="2" xfId="15" applyNumberFormat="1" applyFont="1" applyFill="1" applyBorder="1" applyAlignment="1">
      <alignment horizontal="right"/>
    </xf>
    <xf numFmtId="169" fontId="22" fillId="0" borderId="9" xfId="0" applyFont="1" applyBorder="1" applyAlignment="1" quotePrefix="1">
      <alignment horizontal="right"/>
    </xf>
    <xf numFmtId="169" fontId="22" fillId="0" borderId="9" xfId="0" applyFont="1" applyBorder="1" applyAlignment="1">
      <alignment/>
    </xf>
    <xf numFmtId="169" fontId="22" fillId="0" borderId="9" xfId="0" applyFont="1" applyBorder="1" applyAlignment="1">
      <alignment horizontal="center"/>
    </xf>
    <xf numFmtId="169" fontId="22" fillId="0" borderId="10" xfId="0" applyFont="1" applyBorder="1" applyAlignment="1">
      <alignment horizontal="center"/>
    </xf>
    <xf numFmtId="169" fontId="23" fillId="0" borderId="0" xfId="0" applyFont="1" applyBorder="1" applyAlignment="1">
      <alignment/>
    </xf>
    <xf numFmtId="169" fontId="22" fillId="0" borderId="0" xfId="0" applyFont="1" applyBorder="1" applyAlignment="1">
      <alignment horizontal="center"/>
    </xf>
    <xf numFmtId="169" fontId="4" fillId="0" borderId="2" xfId="0" applyFont="1" applyBorder="1" applyAlignment="1">
      <alignment horizontal="center"/>
    </xf>
    <xf numFmtId="169" fontId="4" fillId="0" borderId="7" xfId="0" applyFont="1" applyBorder="1" applyAlignment="1">
      <alignment horizontal="center"/>
    </xf>
    <xf numFmtId="169" fontId="4" fillId="0" borderId="2" xfId="0" applyFont="1" applyBorder="1" applyAlignment="1" quotePrefix="1">
      <alignment horizontal="left"/>
    </xf>
    <xf numFmtId="37" fontId="7" fillId="0" borderId="2" xfId="0" applyNumberFormat="1" applyFont="1" applyFill="1" applyBorder="1" applyAlignment="1">
      <alignment horizontal="right"/>
    </xf>
    <xf numFmtId="1" fontId="37" fillId="0" borderId="2" xfId="0" applyNumberFormat="1" applyFont="1" applyBorder="1" applyAlignment="1">
      <alignment horizontal="right"/>
    </xf>
    <xf numFmtId="173" fontId="4" fillId="0" borderId="0" xfId="15" applyNumberFormat="1" applyFont="1" applyFill="1" applyBorder="1" applyAlignment="1">
      <alignment/>
    </xf>
    <xf numFmtId="37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9" fontId="62" fillId="0" borderId="0" xfId="0" applyFont="1" applyAlignment="1">
      <alignment/>
    </xf>
    <xf numFmtId="171" fontId="4" fillId="0" borderId="0" xfId="0" applyNumberFormat="1" applyFont="1" applyAlignment="1">
      <alignment horizontal="right"/>
    </xf>
    <xf numFmtId="169" fontId="7" fillId="0" borderId="4" xfId="0" applyFont="1" applyFill="1" applyBorder="1" applyAlignment="1">
      <alignment horizontal="right"/>
    </xf>
    <xf numFmtId="169" fontId="30" fillId="0" borderId="0" xfId="0" applyFont="1" applyAlignment="1">
      <alignment/>
    </xf>
    <xf numFmtId="170" fontId="39" fillId="0" borderId="1" xfId="0" applyNumberFormat="1" applyFont="1" applyBorder="1" applyAlignment="1" applyProtection="1">
      <alignment/>
      <protection/>
    </xf>
    <xf numFmtId="37" fontId="7" fillId="0" borderId="1" xfId="0" applyNumberFormat="1" applyFont="1" applyBorder="1" applyAlignment="1">
      <alignment horizontal="right"/>
    </xf>
    <xf numFmtId="37" fontId="7" fillId="0" borderId="11" xfId="0" applyNumberFormat="1" applyFont="1" applyBorder="1" applyAlignment="1">
      <alignment horizontal="right"/>
    </xf>
    <xf numFmtId="169" fontId="7" fillId="0" borderId="12" xfId="0" applyFont="1" applyBorder="1" applyAlignment="1">
      <alignment horizontal="right"/>
    </xf>
    <xf numFmtId="3" fontId="7" fillId="0" borderId="0" xfId="21" applyNumberFormat="1" applyFont="1" applyFill="1" applyBorder="1" applyAlignment="1">
      <alignment horizontal="right"/>
      <protection/>
    </xf>
    <xf numFmtId="169" fontId="4" fillId="0" borderId="2" xfId="0" applyFont="1" applyFill="1" applyBorder="1" applyAlignment="1" quotePrefix="1">
      <alignment horizontal="left"/>
    </xf>
    <xf numFmtId="169" fontId="7" fillId="0" borderId="12" xfId="0" applyFont="1" applyBorder="1" applyAlignment="1">
      <alignment horizontal="center"/>
    </xf>
    <xf numFmtId="3" fontId="7" fillId="0" borderId="0" xfId="0" applyNumberFormat="1" applyFont="1" applyBorder="1" applyAlignment="1">
      <alignment horizontal="right" wrapText="1"/>
    </xf>
    <xf numFmtId="1" fontId="37" fillId="0" borderId="0" xfId="0" applyNumberFormat="1" applyFont="1" applyBorder="1" applyAlignment="1">
      <alignment horizontal="right"/>
    </xf>
    <xf numFmtId="169" fontId="7" fillId="0" borderId="2" xfId="0" applyFont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3" fontId="4" fillId="0" borderId="0" xfId="0" applyNumberFormat="1" applyFont="1" applyAlignment="1" applyProtection="1">
      <alignment horizontal="right"/>
      <protection locked="0"/>
    </xf>
    <xf numFmtId="170" fontId="34" fillId="0" borderId="0" xfId="0" applyNumberFormat="1" applyFont="1" applyFill="1" applyAlignment="1">
      <alignment/>
    </xf>
    <xf numFmtId="173" fontId="7" fillId="0" borderId="0" xfId="15" applyNumberFormat="1" applyFont="1" applyFill="1" applyAlignment="1">
      <alignment horizontal="right" wrapText="1"/>
    </xf>
    <xf numFmtId="169" fontId="11" fillId="0" borderId="0" xfId="0" applyFont="1" applyAlignment="1">
      <alignment horizontal="left"/>
    </xf>
    <xf numFmtId="169" fontId="65" fillId="0" borderId="0" xfId="0" applyFont="1" applyAlignment="1">
      <alignment horizontal="left"/>
    </xf>
    <xf numFmtId="169" fontId="11" fillId="0" borderId="6" xfId="0" applyFont="1" applyBorder="1" applyAlignment="1">
      <alignment horizontal="right"/>
    </xf>
    <xf numFmtId="169" fontId="67" fillId="0" borderId="0" xfId="0" applyFont="1" applyAlignment="1">
      <alignment/>
    </xf>
    <xf numFmtId="169" fontId="19" fillId="0" borderId="0" xfId="0" applyFont="1" applyAlignment="1">
      <alignment/>
    </xf>
    <xf numFmtId="169" fontId="69" fillId="0" borderId="0" xfId="0" applyFont="1" applyAlignment="1">
      <alignment horizontal="right"/>
    </xf>
    <xf numFmtId="169" fontId="11" fillId="0" borderId="0" xfId="0" applyFont="1" applyAlignment="1">
      <alignment/>
    </xf>
    <xf numFmtId="3" fontId="67" fillId="0" borderId="0" xfId="0" applyNumberFormat="1" applyFont="1" applyAlignment="1">
      <alignment/>
    </xf>
    <xf numFmtId="169" fontId="19" fillId="0" borderId="0" xfId="0" applyFont="1" applyAlignment="1">
      <alignment horizontal="left"/>
    </xf>
    <xf numFmtId="172" fontId="19" fillId="0" borderId="0" xfId="0" applyNumberFormat="1" applyFont="1" applyFill="1" applyAlignment="1">
      <alignment/>
    </xf>
    <xf numFmtId="172" fontId="19" fillId="0" borderId="0" xfId="0" applyNumberFormat="1" applyFont="1" applyFill="1" applyAlignment="1">
      <alignment horizontal="right"/>
    </xf>
    <xf numFmtId="169" fontId="69" fillId="0" borderId="0" xfId="0" applyFont="1" applyAlignment="1">
      <alignment/>
    </xf>
    <xf numFmtId="4" fontId="70" fillId="0" borderId="0" xfId="0" applyNumberFormat="1" applyFont="1" applyFill="1" applyAlignment="1">
      <alignment horizontal="right"/>
    </xf>
    <xf numFmtId="2" fontId="70" fillId="0" borderId="0" xfId="0" applyNumberFormat="1" applyFont="1" applyFill="1" applyBorder="1" applyAlignment="1">
      <alignment horizontal="right"/>
    </xf>
    <xf numFmtId="2" fontId="70" fillId="0" borderId="0" xfId="0" applyNumberFormat="1" applyFont="1" applyBorder="1" applyAlignment="1">
      <alignment horizontal="right"/>
    </xf>
    <xf numFmtId="169" fontId="71" fillId="0" borderId="0" xfId="0" applyFont="1" applyAlignment="1">
      <alignment/>
    </xf>
    <xf numFmtId="169" fontId="72" fillId="0" borderId="0" xfId="0" applyFont="1" applyAlignment="1">
      <alignment horizontal="right"/>
    </xf>
    <xf numFmtId="172" fontId="70" fillId="0" borderId="0" xfId="0" applyNumberFormat="1" applyFont="1" applyFill="1" applyAlignment="1">
      <alignment horizontal="right"/>
    </xf>
    <xf numFmtId="172" fontId="70" fillId="0" borderId="4" xfId="0" applyNumberFormat="1" applyFont="1" applyFill="1" applyBorder="1" applyAlignment="1">
      <alignment horizontal="right"/>
    </xf>
    <xf numFmtId="170" fontId="70" fillId="0" borderId="0" xfId="0" applyNumberFormat="1" applyFont="1" applyBorder="1" applyAlignment="1">
      <alignment horizontal="right"/>
    </xf>
    <xf numFmtId="170" fontId="70" fillId="0" borderId="0" xfId="0" applyNumberFormat="1" applyFont="1" applyFill="1" applyBorder="1" applyAlignment="1">
      <alignment horizontal="right"/>
    </xf>
    <xf numFmtId="169" fontId="71" fillId="0" borderId="0" xfId="0" applyFont="1" applyFill="1" applyAlignment="1">
      <alignment/>
    </xf>
    <xf numFmtId="170" fontId="70" fillId="0" borderId="0" xfId="0" applyNumberFormat="1" applyFont="1" applyFill="1" applyAlignment="1">
      <alignment horizontal="right"/>
    </xf>
    <xf numFmtId="170" fontId="70" fillId="0" borderId="4" xfId="0" applyNumberFormat="1" applyFont="1" applyFill="1" applyBorder="1" applyAlignment="1">
      <alignment horizontal="right"/>
    </xf>
    <xf numFmtId="169" fontId="70" fillId="0" borderId="0" xfId="0" applyFont="1" applyBorder="1" applyAlignment="1">
      <alignment horizontal="right"/>
    </xf>
    <xf numFmtId="169" fontId="64" fillId="0" borderId="0" xfId="0" applyFont="1" applyAlignment="1">
      <alignment horizontal="center"/>
    </xf>
    <xf numFmtId="169" fontId="65" fillId="0" borderId="0" xfId="0" applyFont="1" applyFill="1" applyAlignment="1">
      <alignment horizontal="left"/>
    </xf>
    <xf numFmtId="169" fontId="7" fillId="0" borderId="0" xfId="0" applyFont="1" applyFill="1" applyBorder="1" applyAlignment="1">
      <alignment horizontal="left"/>
    </xf>
    <xf numFmtId="169" fontId="11" fillId="0" borderId="6" xfId="0" applyFont="1" applyFill="1" applyBorder="1" applyAlignment="1">
      <alignment horizontal="right"/>
    </xf>
    <xf numFmtId="169" fontId="67" fillId="0" borderId="0" xfId="0" applyFont="1" applyFill="1" applyAlignment="1">
      <alignment/>
    </xf>
    <xf numFmtId="169" fontId="68" fillId="0" borderId="0" xfId="0" applyFont="1" applyFill="1" applyAlignment="1">
      <alignment/>
    </xf>
    <xf numFmtId="169" fontId="19" fillId="0" borderId="0" xfId="0" applyFont="1" applyFill="1" applyAlignment="1">
      <alignment/>
    </xf>
    <xf numFmtId="169" fontId="69" fillId="0" borderId="0" xfId="0" applyFont="1" applyFill="1" applyAlignment="1">
      <alignment horizontal="right"/>
    </xf>
    <xf numFmtId="169" fontId="11" fillId="0" borderId="0" xfId="0" applyFont="1" applyFill="1" applyAlignment="1">
      <alignment horizontal="left"/>
    </xf>
    <xf numFmtId="169" fontId="11" fillId="0" borderId="0" xfId="0" applyFont="1" applyFill="1" applyAlignment="1">
      <alignment/>
    </xf>
    <xf numFmtId="3" fontId="67" fillId="0" borderId="0" xfId="0" applyNumberFormat="1" applyFont="1" applyFill="1" applyAlignment="1">
      <alignment/>
    </xf>
    <xf numFmtId="169" fontId="19" fillId="0" borderId="0" xfId="0" applyFont="1" applyFill="1" applyAlignment="1">
      <alignment horizontal="left"/>
    </xf>
    <xf numFmtId="0" fontId="44" fillId="0" borderId="0" xfId="22" applyFont="1" applyFill="1" applyAlignment="1">
      <alignment horizontal="center" wrapText="1"/>
      <protection/>
    </xf>
    <xf numFmtId="0" fontId="44" fillId="0" borderId="0" xfId="22" applyFont="1" applyFill="1" applyAlignment="1">
      <alignment horizontal="left" wrapText="1"/>
      <protection/>
    </xf>
    <xf numFmtId="169" fontId="26" fillId="0" borderId="0" xfId="0" applyFont="1" applyFill="1" applyAlignment="1">
      <alignment/>
    </xf>
    <xf numFmtId="170" fontId="26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69" fontId="19" fillId="0" borderId="0" xfId="0" applyFont="1" applyFill="1" applyBorder="1" applyAlignment="1">
      <alignment/>
    </xf>
    <xf numFmtId="170" fontId="19" fillId="0" borderId="0" xfId="0" applyNumberFormat="1" applyFont="1" applyFill="1" applyBorder="1" applyAlignment="1">
      <alignment horizontal="right"/>
    </xf>
    <xf numFmtId="169" fontId="4" fillId="0" borderId="0" xfId="0" applyFont="1" applyFill="1" applyBorder="1" applyAlignment="1">
      <alignment/>
    </xf>
    <xf numFmtId="169" fontId="41" fillId="0" borderId="0" xfId="0" applyFont="1" applyFill="1" applyAlignment="1">
      <alignment/>
    </xf>
    <xf numFmtId="170" fontId="41" fillId="0" borderId="0" xfId="0" applyNumberFormat="1" applyFont="1" applyFill="1" applyAlignment="1">
      <alignment horizontal="right"/>
    </xf>
    <xf numFmtId="9" fontId="7" fillId="0" borderId="0" xfId="24" applyFont="1" applyAlignment="1">
      <alignment/>
    </xf>
    <xf numFmtId="9" fontId="7" fillId="0" borderId="0" xfId="24" applyFont="1" applyFill="1" applyAlignment="1">
      <alignment/>
    </xf>
    <xf numFmtId="4" fontId="39" fillId="0" borderId="0" xfId="0" applyNumberFormat="1" applyFont="1" applyAlignment="1">
      <alignment/>
    </xf>
    <xf numFmtId="169" fontId="73" fillId="0" borderId="0" xfId="0" applyFont="1" applyAlignment="1">
      <alignment/>
    </xf>
    <xf numFmtId="169" fontId="74" fillId="0" borderId="0" xfId="0" applyFont="1" applyAlignment="1">
      <alignment/>
    </xf>
    <xf numFmtId="3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 applyProtection="1">
      <alignment horizontal="right"/>
      <protection/>
    </xf>
    <xf numFmtId="169" fontId="19" fillId="0" borderId="0" xfId="0" applyFont="1" applyBorder="1" applyAlignment="1">
      <alignment/>
    </xf>
    <xf numFmtId="169" fontId="19" fillId="0" borderId="0" xfId="0" applyFont="1" applyBorder="1" applyAlignment="1">
      <alignment horizontal="left"/>
    </xf>
    <xf numFmtId="1" fontId="7" fillId="0" borderId="0" xfId="0" applyNumberFormat="1" applyFont="1" applyBorder="1" applyAlignment="1" applyProtection="1">
      <alignment/>
      <protection/>
    </xf>
    <xf numFmtId="169" fontId="7" fillId="0" borderId="1" xfId="0" applyFont="1" applyBorder="1" applyAlignment="1">
      <alignment horizontal="right"/>
    </xf>
    <xf numFmtId="169" fontId="4" fillId="0" borderId="0" xfId="0" applyFont="1" applyFill="1" applyBorder="1" applyAlignment="1" quotePrefix="1">
      <alignment horizontal="left"/>
    </xf>
    <xf numFmtId="169" fontId="7" fillId="0" borderId="1" xfId="0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right" wrapText="1"/>
    </xf>
    <xf numFmtId="1" fontId="25" fillId="0" borderId="0" xfId="0" applyNumberFormat="1" applyFont="1" applyAlignment="1">
      <alignment horizontal="right"/>
    </xf>
    <xf numFmtId="170" fontId="37" fillId="0" borderId="0" xfId="0" applyNumberFormat="1" applyFont="1" applyFill="1" applyAlignment="1" applyProtection="1">
      <alignment horizontal="right"/>
      <protection/>
    </xf>
    <xf numFmtId="3" fontId="39" fillId="0" borderId="1" xfId="0" applyNumberFormat="1" applyFont="1" applyBorder="1" applyAlignment="1" applyProtection="1">
      <alignment/>
      <protection/>
    </xf>
    <xf numFmtId="3" fontId="39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39" fontId="7" fillId="0" borderId="0" xfId="0" applyNumberFormat="1" applyFont="1" applyFill="1" applyBorder="1" applyAlignment="1">
      <alignment horizontal="right"/>
    </xf>
    <xf numFmtId="1" fontId="39" fillId="0" borderId="0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horizontal="right"/>
    </xf>
    <xf numFmtId="169" fontId="19" fillId="0" borderId="0" xfId="0" applyFont="1" applyFill="1" applyAlignment="1">
      <alignment horizontal="right"/>
    </xf>
    <xf numFmtId="169" fontId="7" fillId="0" borderId="2" xfId="0" applyFont="1" applyBorder="1" applyAlignment="1" quotePrefix="1">
      <alignment horizontal="center"/>
    </xf>
    <xf numFmtId="3" fontId="7" fillId="0" borderId="2" xfId="21" applyNumberFormat="1" applyFont="1" applyFill="1" applyBorder="1" applyAlignment="1">
      <alignment horizontal="right"/>
      <protection/>
    </xf>
    <xf numFmtId="169" fontId="22" fillId="0" borderId="13" xfId="0" applyFont="1" applyBorder="1" applyAlignment="1">
      <alignment/>
    </xf>
    <xf numFmtId="169" fontId="23" fillId="0" borderId="1" xfId="0" applyFont="1" applyBorder="1" applyAlignment="1">
      <alignment/>
    </xf>
    <xf numFmtId="169" fontId="4" fillId="0" borderId="1" xfId="0" applyFont="1" applyBorder="1" applyAlignment="1">
      <alignment/>
    </xf>
    <xf numFmtId="169" fontId="4" fillId="0" borderId="12" xfId="0" applyFont="1" applyBorder="1" applyAlignment="1">
      <alignment/>
    </xf>
    <xf numFmtId="169" fontId="77" fillId="0" borderId="0" xfId="0" applyFont="1" applyAlignment="1">
      <alignment/>
    </xf>
    <xf numFmtId="169" fontId="78" fillId="0" borderId="0" xfId="0" applyFont="1" applyAlignment="1">
      <alignment/>
    </xf>
    <xf numFmtId="169" fontId="79" fillId="0" borderId="0" xfId="0" applyFont="1" applyAlignment="1">
      <alignment/>
    </xf>
    <xf numFmtId="10" fontId="78" fillId="0" borderId="0" xfId="24" applyNumberFormat="1" applyFont="1" applyAlignment="1">
      <alignment/>
    </xf>
    <xf numFmtId="201" fontId="78" fillId="0" borderId="0" xfId="24" applyNumberFormat="1" applyFont="1" applyAlignment="1">
      <alignment/>
    </xf>
    <xf numFmtId="169" fontId="78" fillId="0" borderId="0" xfId="0" applyFont="1" applyAlignment="1">
      <alignment horizontal="right"/>
    </xf>
    <xf numFmtId="9" fontId="78" fillId="0" borderId="0" xfId="24" applyFont="1" applyAlignment="1">
      <alignment/>
    </xf>
    <xf numFmtId="169" fontId="80" fillId="0" borderId="0" xfId="0" applyFont="1" applyAlignment="1">
      <alignment/>
    </xf>
    <xf numFmtId="9" fontId="78" fillId="0" borderId="0" xfId="24" applyNumberFormat="1" applyFont="1" applyAlignment="1">
      <alignment/>
    </xf>
    <xf numFmtId="169" fontId="0" fillId="0" borderId="0" xfId="0" applyFont="1" applyFill="1" applyAlignment="1">
      <alignment/>
    </xf>
    <xf numFmtId="170" fontId="0" fillId="0" borderId="0" xfId="0" applyNumberFormat="1" applyFont="1" applyFill="1" applyAlignment="1">
      <alignment horizontal="right"/>
    </xf>
    <xf numFmtId="169" fontId="69" fillId="0" borderId="0" xfId="0" applyFont="1" applyFill="1" applyAlignment="1">
      <alignment horizontal="left"/>
    </xf>
    <xf numFmtId="3" fontId="81" fillId="0" borderId="0" xfId="0" applyNumberFormat="1" applyFont="1" applyFill="1" applyAlignment="1">
      <alignment/>
    </xf>
    <xf numFmtId="3" fontId="69" fillId="0" borderId="0" xfId="0" applyNumberFormat="1" applyFont="1" applyFill="1" applyAlignment="1">
      <alignment/>
    </xf>
    <xf numFmtId="172" fontId="19" fillId="0" borderId="0" xfId="0" applyNumberFormat="1" applyFont="1" applyFill="1" applyBorder="1" applyAlignment="1">
      <alignment/>
    </xf>
    <xf numFmtId="3" fontId="69" fillId="0" borderId="0" xfId="0" applyNumberFormat="1" applyFont="1" applyFill="1" applyBorder="1" applyAlignment="1">
      <alignment/>
    </xf>
    <xf numFmtId="169" fontId="0" fillId="0" borderId="2" xfId="0" applyFont="1" applyFill="1" applyBorder="1" applyAlignment="1">
      <alignment/>
    </xf>
    <xf numFmtId="170" fontId="0" fillId="0" borderId="2" xfId="0" applyNumberFormat="1" applyFont="1" applyFill="1" applyBorder="1" applyAlignment="1">
      <alignment horizontal="right"/>
    </xf>
    <xf numFmtId="169" fontId="0" fillId="0" borderId="0" xfId="0" applyFont="1" applyFill="1" applyAlignment="1">
      <alignment horizontal="center"/>
    </xf>
    <xf numFmtId="169" fontId="82" fillId="0" borderId="0" xfId="0" applyFont="1" applyAlignment="1">
      <alignment/>
    </xf>
    <xf numFmtId="170" fontId="39" fillId="0" borderId="0" xfId="0" applyNumberFormat="1" applyFont="1" applyBorder="1" applyAlignment="1" applyProtection="1">
      <alignment horizontal="right"/>
      <protection/>
    </xf>
    <xf numFmtId="169" fontId="83" fillId="0" borderId="0" xfId="0" applyFont="1" applyAlignment="1">
      <alignment/>
    </xf>
    <xf numFmtId="2" fontId="7" fillId="0" borderId="1" xfId="0" applyNumberFormat="1" applyFont="1" applyFill="1" applyBorder="1" applyAlignment="1">
      <alignment horizontal="right"/>
    </xf>
    <xf numFmtId="170" fontId="7" fillId="0" borderId="0" xfId="0" applyNumberFormat="1" applyFont="1" applyFill="1" applyBorder="1" applyAlignment="1">
      <alignment/>
    </xf>
    <xf numFmtId="189" fontId="7" fillId="0" borderId="2" xfId="0" applyNumberFormat="1" applyFont="1" applyBorder="1" applyAlignment="1">
      <alignment horizontal="right"/>
    </xf>
    <xf numFmtId="172" fontId="7" fillId="0" borderId="0" xfId="0" applyNumberFormat="1" applyFont="1" applyFill="1" applyBorder="1" applyAlignment="1" applyProtection="1">
      <alignment horizontal="right"/>
      <protection/>
    </xf>
    <xf numFmtId="170" fontId="37" fillId="0" borderId="1" xfId="0" applyNumberFormat="1" applyFont="1" applyFill="1" applyBorder="1" applyAlignment="1">
      <alignment horizontal="right"/>
    </xf>
    <xf numFmtId="170" fontId="37" fillId="0" borderId="1" xfId="0" applyNumberFormat="1" applyFont="1" applyBorder="1" applyAlignment="1">
      <alignment horizontal="right"/>
    </xf>
    <xf numFmtId="9" fontId="0" fillId="0" borderId="0" xfId="24" applyAlignment="1">
      <alignment/>
    </xf>
    <xf numFmtId="170" fontId="39" fillId="0" borderId="1" xfId="0" applyNumberFormat="1" applyFont="1" applyFill="1" applyBorder="1" applyAlignment="1" applyProtection="1">
      <alignment/>
      <protection/>
    </xf>
    <xf numFmtId="170" fontId="39" fillId="0" borderId="0" xfId="0" applyNumberFormat="1" applyFont="1" applyFill="1" applyAlignment="1" applyProtection="1">
      <alignment/>
      <protection/>
    </xf>
    <xf numFmtId="170" fontId="39" fillId="0" borderId="0" xfId="0" applyNumberFormat="1" applyFont="1" applyFill="1" applyAlignment="1" applyProtection="1">
      <alignment horizontal="right"/>
      <protection/>
    </xf>
    <xf numFmtId="3" fontId="7" fillId="0" borderId="1" xfId="15" applyNumberFormat="1" applyFont="1" applyFill="1" applyBorder="1" applyAlignment="1">
      <alignment horizontal="right"/>
    </xf>
    <xf numFmtId="170" fontId="39" fillId="0" borderId="0" xfId="0" applyNumberFormat="1" applyFont="1" applyFill="1" applyBorder="1" applyAlignment="1" applyProtection="1">
      <alignment/>
      <protection/>
    </xf>
    <xf numFmtId="169" fontId="12" fillId="0" borderId="0" xfId="0" applyFont="1" applyBorder="1" applyAlignment="1">
      <alignment horizontal="left"/>
    </xf>
    <xf numFmtId="170" fontId="37" fillId="0" borderId="1" xfId="0" applyNumberFormat="1" applyFont="1" applyFill="1" applyBorder="1" applyAlignment="1" applyProtection="1">
      <alignment/>
      <protection/>
    </xf>
    <xf numFmtId="169" fontId="4" fillId="0" borderId="0" xfId="0" applyFont="1" applyAlignment="1">
      <alignment horizontal="center"/>
    </xf>
    <xf numFmtId="169" fontId="4" fillId="0" borderId="3" xfId="0" applyFont="1" applyBorder="1" applyAlignment="1">
      <alignment/>
    </xf>
    <xf numFmtId="169" fontId="64" fillId="0" borderId="0" xfId="0" applyFont="1" applyFill="1" applyAlignment="1">
      <alignment/>
    </xf>
    <xf numFmtId="169" fontId="23" fillId="0" borderId="0" xfId="0" applyFont="1" applyFill="1" applyAlignment="1">
      <alignment/>
    </xf>
    <xf numFmtId="169" fontId="23" fillId="0" borderId="0" xfId="0" applyFont="1" applyFill="1" applyBorder="1" applyAlignment="1">
      <alignment/>
    </xf>
    <xf numFmtId="169" fontId="12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69" fontId="15" fillId="0" borderId="0" xfId="0" applyFont="1" applyFill="1" applyAlignment="1">
      <alignment/>
    </xf>
    <xf numFmtId="169" fontId="46" fillId="0" borderId="0" xfId="0" applyFont="1" applyAlignment="1">
      <alignment horizontal="lef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in Transport Trends 2008" xfId="21"/>
    <cellStyle name="Normal_S3 SHS" xfId="22"/>
    <cellStyle name="Normal_TABLE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5775"/>
          <c:w val="0.97025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'Figs1,2'!$B$92</c:f>
              <c:strCache>
                <c:ptCount val="1"/>
                <c:pt idx="0">
                  <c:v>vehicles licensed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'Figs1,2'!$A$93:$A$127</c:f>
              <c:numCache/>
            </c:numRef>
          </c:cat>
          <c:val>
            <c:numRef>
              <c:f>'Figs1,2'!$B$93:$B$127</c:f>
              <c:numCache/>
            </c:numRef>
          </c:val>
          <c:smooth val="0"/>
        </c:ser>
        <c:ser>
          <c:idx val="1"/>
          <c:order val="1"/>
          <c:tx>
            <c:strRef>
              <c:f>'Figs1,2'!$C$92</c:f>
              <c:strCache>
                <c:ptCount val="1"/>
                <c:pt idx="0">
                  <c:v>new basis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'Figs1,2'!$A$93:$A$127</c:f>
              <c:numCache/>
            </c:numRef>
          </c:cat>
          <c:val>
            <c:numRef>
              <c:f>'Figs1,2'!$C$93:$C$127</c:f>
              <c:numCache/>
            </c:numRef>
          </c:val>
          <c:smooth val="0"/>
        </c:ser>
        <c:axId val="15764468"/>
        <c:axId val="7662485"/>
      </c:lineChart>
      <c:catAx>
        <c:axId val="157644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325" b="1" i="0" u="none" baseline="0"/>
            </a:pPr>
          </a:p>
        </c:txPr>
        <c:crossAx val="7662485"/>
        <c:crosses val="autoZero"/>
        <c:auto val="1"/>
        <c:lblOffset val="100"/>
        <c:tickLblSkip val="2"/>
        <c:tickMarkSkip val="2"/>
        <c:noMultiLvlLbl val="0"/>
      </c:catAx>
      <c:valAx>
        <c:axId val="76624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factor"/>
              <c:yMode val="factor"/>
              <c:x val="0.013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1" i="0" u="none" baseline="0"/>
            </a:pPr>
          </a:p>
        </c:txPr>
        <c:crossAx val="157644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25"/>
          <c:w val="0.975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'Figs10,11'!$B$72</c:f>
              <c:strCache>
                <c:ptCount val="1"/>
                <c:pt idx="0">
                  <c:v>Road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'Figs10,11'!$A$73:$A$107</c:f>
              <c:numCache/>
            </c:numRef>
          </c:cat>
          <c:val>
            <c:numRef>
              <c:f>'Figs10,11'!$B$73:$B$107</c:f>
              <c:numCache/>
            </c:numRef>
          </c:val>
          <c:smooth val="0"/>
        </c:ser>
        <c:ser>
          <c:idx val="1"/>
          <c:order val="1"/>
          <c:tx>
            <c:strRef>
              <c:f>'Figs10,11'!$C$72</c:f>
              <c:strCache>
                <c:ptCount val="1"/>
                <c:pt idx="0">
                  <c:v>Road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'Figs10,11'!$A$73:$A$107</c:f>
              <c:numCache/>
            </c:numRef>
          </c:cat>
          <c:val>
            <c:numRef>
              <c:f>'Figs10,11'!$C$73:$C$107</c:f>
              <c:numCache/>
            </c:numRef>
          </c:val>
          <c:smooth val="0"/>
        </c:ser>
        <c:ser>
          <c:idx val="2"/>
          <c:order val="2"/>
          <c:tx>
            <c:strRef>
              <c:f>'Figs10,11'!$D$72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'Figs10,11'!$A$73:$A$107</c:f>
              <c:numCache/>
            </c:numRef>
          </c:cat>
          <c:val>
            <c:numRef>
              <c:f>'Figs10,11'!$D$73:$D$107</c:f>
              <c:numCache/>
            </c:numRef>
          </c:val>
          <c:smooth val="0"/>
        </c:ser>
        <c:ser>
          <c:idx val="3"/>
          <c:order val="3"/>
          <c:tx>
            <c:strRef>
              <c:f>'Figs10,11'!$E$72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'Figs10,11'!$A$73:$A$107</c:f>
              <c:numCache/>
            </c:numRef>
          </c:cat>
          <c:val>
            <c:numRef>
              <c:f>'Figs10,11'!$E$73:$E$107</c:f>
              <c:numCache/>
            </c:numRef>
          </c:val>
          <c:smooth val="0"/>
        </c:ser>
        <c:axId val="54997774"/>
        <c:axId val="25217919"/>
      </c:lineChart>
      <c:catAx>
        <c:axId val="549977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50" b="1" i="0" u="none" baseline="0"/>
            </a:pPr>
          </a:p>
        </c:txPr>
        <c:crossAx val="25217919"/>
        <c:crosses val="autoZero"/>
        <c:auto val="1"/>
        <c:lblOffset val="100"/>
        <c:tickLblSkip val="2"/>
        <c:tickMarkSkip val="2"/>
        <c:noMultiLvlLbl val="0"/>
      </c:catAx>
      <c:valAx>
        <c:axId val="252179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1" u="none" baseline="0"/>
                  <a:t>million tonnes</a:t>
                </a:r>
              </a:p>
            </c:rich>
          </c:tx>
          <c:layout>
            <c:manualLayout>
              <c:xMode val="factor"/>
              <c:yMode val="factor"/>
              <c:x val="0.023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9977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"/>
          <c:y val="0.928"/>
          <c:w val="0.77"/>
          <c:h val="0.027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1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85"/>
          <c:w val="0.94975"/>
          <c:h val="0.7425"/>
        </c:manualLayout>
      </c:layout>
      <c:lineChart>
        <c:grouping val="standard"/>
        <c:varyColors val="0"/>
        <c:ser>
          <c:idx val="0"/>
          <c:order val="0"/>
          <c:tx>
            <c:strRef>
              <c:f>'Figs10,11'!$J$72</c:f>
              <c:strCache>
                <c:ptCount val="1"/>
                <c:pt idx="0">
                  <c:v>Pipeline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'Figs10,11'!$H$73:$H$107</c:f>
              <c:numCache/>
            </c:numRef>
          </c:cat>
          <c:val>
            <c:numRef>
              <c:f>'Figs10,11'!$I$73:$I$107</c:f>
              <c:numCache/>
            </c:numRef>
          </c:val>
          <c:smooth val="0"/>
        </c:ser>
        <c:ser>
          <c:idx val="1"/>
          <c:order val="1"/>
          <c:tx>
            <c:strRef>
              <c:f>'Figs10,11'!$J$72</c:f>
              <c:strCache>
                <c:ptCount val="1"/>
                <c:pt idx="0">
                  <c:v>Pipeline</c:v>
                </c:pt>
              </c:strCache>
            </c:strRef>
          </c:tx>
          <c:spPr>
            <a:ln w="381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'Figs10,11'!$H$73:$H$107</c:f>
              <c:numCache/>
            </c:numRef>
          </c:cat>
          <c:val>
            <c:numRef>
              <c:f>'Figs10,11'!$J$73:$J$107</c:f>
              <c:numCache/>
            </c:numRef>
          </c:val>
          <c:smooth val="0"/>
        </c:ser>
        <c:ser>
          <c:idx val="2"/>
          <c:order val="2"/>
          <c:tx>
            <c:strRef>
              <c:f>'Figs10,11'!$K$72</c:f>
              <c:strCache>
                <c:ptCount val="1"/>
                <c:pt idx="0">
                  <c:v>Inland waterway</c:v>
                </c:pt>
              </c:strCache>
            </c:strRef>
          </c:tx>
          <c:spPr>
            <a:ln w="38100">
              <a:solidFill>
                <a:srgbClr val="3399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'Figs10,11'!$H$73:$H$107</c:f>
              <c:numCache/>
            </c:numRef>
          </c:cat>
          <c:val>
            <c:numRef>
              <c:f>'Figs10,11'!$K$73:$K$107</c:f>
              <c:numCache/>
            </c:numRef>
          </c:val>
          <c:smooth val="0"/>
        </c:ser>
        <c:ser>
          <c:idx val="3"/>
          <c:order val="3"/>
          <c:tx>
            <c:strRef>
              <c:f>'Figs10,11'!$L$72</c:f>
              <c:strCache>
                <c:ptCount val="1"/>
                <c:pt idx="0">
                  <c:v>Rail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'Figs10,11'!$H$73:$H$107</c:f>
              <c:numCache/>
            </c:numRef>
          </c:cat>
          <c:val>
            <c:numRef>
              <c:f>'Figs10,11'!$L$73:$L$107</c:f>
              <c:numCache/>
            </c:numRef>
          </c:val>
          <c:smooth val="0"/>
        </c:ser>
        <c:ser>
          <c:idx val="4"/>
          <c:order val="4"/>
          <c:tx>
            <c:strRef>
              <c:f>'Figs10,11'!$M$72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'Figs10,11'!$H$73:$H$107</c:f>
              <c:numCache/>
            </c:numRef>
          </c:cat>
          <c:val>
            <c:numRef>
              <c:f>'Figs10,11'!$M$73:$M$107</c:f>
              <c:numCache/>
            </c:numRef>
          </c:val>
          <c:smooth val="0"/>
        </c:ser>
        <c:ser>
          <c:idx val="5"/>
          <c:order val="5"/>
          <c:tx>
            <c:strRef>
              <c:f>'Figs10,11'!$N$72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'Figs10,11'!$H$73:$H$107</c:f>
              <c:numCache/>
            </c:numRef>
          </c:cat>
          <c:val>
            <c:numRef>
              <c:f>'Figs10,11'!$N$73:$N$107</c:f>
              <c:numCache/>
            </c:numRef>
          </c:val>
          <c:smooth val="0"/>
        </c:ser>
        <c:axId val="25634680"/>
        <c:axId val="29385529"/>
      </c:lineChart>
      <c:catAx>
        <c:axId val="256346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1" i="0" u="none" baseline="0"/>
            </a:pPr>
          </a:p>
        </c:txPr>
        <c:crossAx val="29385529"/>
        <c:crosses val="autoZero"/>
        <c:auto val="1"/>
        <c:lblOffset val="100"/>
        <c:tickLblSkip val="2"/>
        <c:tickMarkSkip val="2"/>
        <c:noMultiLvlLbl val="0"/>
      </c:catAx>
      <c:valAx>
        <c:axId val="293855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1" u="none" baseline="0"/>
                  <a:t>million tonnes</a:t>
                </a:r>
              </a:p>
            </c:rich>
          </c:tx>
          <c:layout>
            <c:manualLayout>
              <c:xMode val="factor"/>
              <c:yMode val="factor"/>
              <c:x val="0.026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6346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egendEntry>
        <c:idx val="0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"/>
          <c:y val="0.8255"/>
          <c:w val="0.91925"/>
          <c:h val="0.04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57"/>
          <c:w val="0.9585"/>
          <c:h val="0.90925"/>
        </c:manualLayout>
      </c:layout>
      <c:lineChart>
        <c:grouping val="standard"/>
        <c:varyColors val="0"/>
        <c:ser>
          <c:idx val="0"/>
          <c:order val="0"/>
          <c:tx>
            <c:strRef>
              <c:f>'Figs1,2'!$D$92</c:f>
              <c:strCache>
                <c:ptCount val="1"/>
                <c:pt idx="0">
                  <c:v>new registrations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'Figs1,2'!$A$93:$A$127</c:f>
              <c:numCache/>
            </c:numRef>
          </c:cat>
          <c:val>
            <c:numRef>
              <c:f>'Figs1,2'!$D$93:$D$127</c:f>
              <c:numCache/>
            </c:numRef>
          </c:val>
          <c:smooth val="0"/>
        </c:ser>
        <c:ser>
          <c:idx val="1"/>
          <c:order val="1"/>
          <c:tx>
            <c:strRef>
              <c:f>'Figs1,2'!$E$92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'Figs1,2'!$A$93:$A$127</c:f>
              <c:numCache/>
            </c:numRef>
          </c:cat>
          <c:val>
            <c:numRef>
              <c:f>'Figs1,2'!$E$93:$E$127</c:f>
              <c:numCache/>
            </c:numRef>
          </c:val>
          <c:smooth val="0"/>
        </c:ser>
        <c:axId val="1853502"/>
        <c:axId val="16681519"/>
      </c:lineChart>
      <c:catAx>
        <c:axId val="185350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300" b="1" i="0" u="none" baseline="0"/>
            </a:pPr>
          </a:p>
        </c:txPr>
        <c:crossAx val="16681519"/>
        <c:crosses val="autoZero"/>
        <c:auto val="1"/>
        <c:lblOffset val="100"/>
        <c:tickLblSkip val="2"/>
        <c:tickMarkSkip val="2"/>
        <c:noMultiLvlLbl val="0"/>
      </c:catAx>
      <c:valAx>
        <c:axId val="166815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thousands</a:t>
                </a:r>
              </a:p>
            </c:rich>
          </c:tx>
          <c:layout>
            <c:manualLayout>
              <c:xMode val="factor"/>
              <c:yMode val="factor"/>
              <c:x val="0.017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/>
            </a:pPr>
          </a:p>
        </c:txPr>
        <c:crossAx val="18535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925"/>
          <c:w val="0.97025"/>
          <c:h val="0.80975"/>
        </c:manualLayout>
      </c:layout>
      <c:lineChart>
        <c:grouping val="standard"/>
        <c:varyColors val="0"/>
        <c:ser>
          <c:idx val="0"/>
          <c:order val="0"/>
          <c:tx>
            <c:strRef>
              <c:f>'Figs3,4'!$E$90</c:f>
              <c:strCache>
                <c:ptCount val="1"/>
                <c:pt idx="0">
                  <c:v>All roads</c:v>
                </c:pt>
              </c:strCache>
            </c:strRef>
          </c:tx>
          <c:spPr>
            <a:ln w="38100">
              <a:solidFill>
                <a:srgbClr val="3399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'Figs3,4'!$D$91:$D$125</c:f>
              <c:numCache/>
            </c:numRef>
          </c:cat>
          <c:val>
            <c:numRef>
              <c:f>'Figs3,4'!$E$91:$E$125</c:f>
              <c:numCache/>
            </c:numRef>
          </c:val>
          <c:smooth val="0"/>
        </c:ser>
        <c:ser>
          <c:idx val="1"/>
          <c:order val="1"/>
          <c:tx>
            <c:strRef>
              <c:f>'Figs3,4'!$F$90</c:f>
              <c:strCache>
                <c:ptCount val="1"/>
                <c:pt idx="0">
                  <c:v>Major roads (M &amp; A)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'Figs3,4'!$D$91:$D$125</c:f>
              <c:numCache/>
            </c:numRef>
          </c:cat>
          <c:val>
            <c:numRef>
              <c:f>'Figs3,4'!$F$91:$F$125</c:f>
              <c:numCache/>
            </c:numRef>
          </c:val>
          <c:smooth val="0"/>
        </c:ser>
        <c:ser>
          <c:idx val="2"/>
          <c:order val="2"/>
          <c:tx>
            <c:strRef>
              <c:f>'Figs3,4'!$F$90</c:f>
              <c:strCache>
                <c:ptCount val="1"/>
                <c:pt idx="0">
                  <c:v>Major roads (M &amp; A)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'Figs3,4'!$D$91:$D$125</c:f>
              <c:numCache/>
            </c:numRef>
          </c:cat>
          <c:val>
            <c:numRef>
              <c:f>'Figs3,4'!$G$91:$G$125</c:f>
              <c:numCache/>
            </c:numRef>
          </c:val>
          <c:smooth val="0"/>
        </c:ser>
        <c:ser>
          <c:idx val="3"/>
          <c:order val="3"/>
          <c:tx>
            <c:strRef>
              <c:f>'Figs3,4'!$H$90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'Figs3,4'!$D$91:$D$125</c:f>
              <c:numCache/>
            </c:numRef>
          </c:cat>
          <c:val>
            <c:numRef>
              <c:f>'Figs3,4'!$H$91:$H$125</c:f>
              <c:numCache/>
            </c:numRef>
          </c:val>
          <c:smooth val="0"/>
        </c:ser>
        <c:ser>
          <c:idx val="4"/>
          <c:order val="4"/>
          <c:tx>
            <c:strRef>
              <c:f>'Figs3,4'!$H$90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'Figs3,4'!$D$91:$D$125</c:f>
              <c:numCache/>
            </c:numRef>
          </c:cat>
          <c:val>
            <c:numRef>
              <c:f>'Figs3,4'!$I$91:$I$125</c:f>
              <c:numCache/>
            </c:numRef>
          </c:val>
          <c:smooth val="0"/>
        </c:ser>
        <c:ser>
          <c:idx val="5"/>
          <c:order val="5"/>
          <c:tx>
            <c:strRef>
              <c:f>'Figs3,4'!$H$90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'Figs3,4'!$D$91:$D$125</c:f>
              <c:numCache/>
            </c:numRef>
          </c:cat>
          <c:val>
            <c:numRef>
              <c:f>'Figs3,4'!$J$91:$J$125</c:f>
              <c:numCache/>
            </c:numRef>
          </c:val>
          <c:smooth val="0"/>
        </c:ser>
        <c:axId val="15915944"/>
        <c:axId val="9025769"/>
      </c:lineChart>
      <c:catAx>
        <c:axId val="159159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350" b="1" i="0" u="none" baseline="0"/>
            </a:pPr>
          </a:p>
        </c:txPr>
        <c:crossAx val="9025769"/>
        <c:crosses val="autoZero"/>
        <c:auto val="1"/>
        <c:lblOffset val="100"/>
        <c:tickLblSkip val="2"/>
        <c:tickMarkSkip val="2"/>
        <c:noMultiLvlLbl val="0"/>
      </c:catAx>
      <c:valAx>
        <c:axId val="9025769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/>
          </a:ln>
        </c:spPr>
        <c:crossAx val="15915944"/>
        <c:crossesAt val="1"/>
        <c:crossBetween val="midCat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1025"/>
          <c:y val="0.91325"/>
          <c:w val="0.93125"/>
          <c:h val="0.0447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5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'Figs3,4'!$N$90</c:f>
              <c:strCache>
                <c:ptCount val="1"/>
                <c:pt idx="0">
                  <c:v>Injuries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'Figs3,4'!$M$91:$M$125</c:f>
              <c:numCache/>
            </c:numRef>
          </c:cat>
          <c:val>
            <c:numRef>
              <c:f>'Figs3,4'!$N$91:$N$125</c:f>
              <c:numCache/>
            </c:numRef>
          </c:val>
          <c:smooth val="0"/>
        </c:ser>
        <c:axId val="14123058"/>
        <c:axId val="59998659"/>
      </c:lineChart>
      <c:catAx>
        <c:axId val="141230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350" b="1" i="0" u="none" baseline="0"/>
            </a:pPr>
          </a:p>
        </c:txPr>
        <c:crossAx val="59998659"/>
        <c:crosses val="autoZero"/>
        <c:auto val="1"/>
        <c:lblOffset val="100"/>
        <c:tickLblSkip val="2"/>
        <c:tickMarkSkip val="2"/>
        <c:noMultiLvlLbl val="0"/>
      </c:catAx>
      <c:valAx>
        <c:axId val="599986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1230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350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7125"/>
          <c:w val="0.96275"/>
          <c:h val="0.79275"/>
        </c:manualLayout>
      </c:layout>
      <c:lineChart>
        <c:grouping val="standard"/>
        <c:varyColors val="0"/>
        <c:ser>
          <c:idx val="0"/>
          <c:order val="0"/>
          <c:tx>
            <c:strRef>
              <c:f>'Figs5,6'!$C$108</c:f>
              <c:strCache>
                <c:ptCount val="1"/>
                <c:pt idx="0">
                  <c:v>Local Bus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'Figs5,6'!$B$109:$B$143</c:f>
              <c:numCache/>
            </c:numRef>
          </c:cat>
          <c:val>
            <c:numRef>
              <c:f>'Figs5,6'!$C$109:$C$143</c:f>
              <c:numCache/>
            </c:numRef>
          </c:val>
          <c:smooth val="0"/>
        </c:ser>
        <c:ser>
          <c:idx val="1"/>
          <c:order val="1"/>
          <c:tx>
            <c:strRef>
              <c:f>'Figs5,6'!$C$108</c:f>
              <c:strCache>
                <c:ptCount val="1"/>
                <c:pt idx="0">
                  <c:v>Local Bus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'Figs5,6'!$B$109:$B$143</c:f>
              <c:numCache/>
            </c:numRef>
          </c:cat>
          <c:val>
            <c:numRef>
              <c:f>'Figs5,6'!$D$109:$D$143</c:f>
              <c:numCache/>
            </c:numRef>
          </c:val>
          <c:smooth val="0"/>
        </c:ser>
        <c:ser>
          <c:idx val="4"/>
          <c:order val="2"/>
          <c:tx>
            <c:strRef>
              <c:f>'Figs5,6'!$C$108</c:f>
              <c:strCache>
                <c:ptCount val="1"/>
                <c:pt idx="0">
                  <c:v>Local Bus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'Figs5,6'!$B$109:$B$143</c:f>
              <c:numCache/>
            </c:numRef>
          </c:cat>
          <c:val>
            <c:numRef>
              <c:f>'Figs5,6'!$E$109:$E$143</c:f>
              <c:numCache/>
            </c:numRef>
          </c:val>
          <c:smooth val="0"/>
        </c:ser>
        <c:ser>
          <c:idx val="2"/>
          <c:order val="3"/>
          <c:tx>
            <c:strRef>
              <c:f>'Figs5,6'!$F$108</c:f>
              <c:strCache>
                <c:ptCount val="1"/>
                <c:pt idx="0">
                  <c:v>Rail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'Figs5,6'!$B$109:$B$143</c:f>
              <c:numCache/>
            </c:numRef>
          </c:cat>
          <c:val>
            <c:numRef>
              <c:f>'Figs5,6'!$F$109:$F$143</c:f>
              <c:numCache/>
            </c:numRef>
          </c:val>
          <c:smooth val="0"/>
        </c:ser>
        <c:ser>
          <c:idx val="3"/>
          <c:order val="4"/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'Figs5,6'!$B$109:$B$143</c:f>
              <c:numCache/>
            </c:numRef>
          </c:cat>
          <c:val>
            <c:numRef>
              <c:f>'Figs5,6'!$G$109:$G$143</c:f>
              <c:numCache/>
            </c:numRef>
          </c:val>
          <c:smooth val="0"/>
        </c:ser>
        <c:axId val="3117020"/>
        <c:axId val="28053181"/>
      </c:lineChart>
      <c:catAx>
        <c:axId val="31170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1" i="0" u="none" baseline="0"/>
            </a:pPr>
          </a:p>
        </c:txPr>
        <c:crossAx val="28053181"/>
        <c:crosses val="autoZero"/>
        <c:auto val="1"/>
        <c:lblOffset val="100"/>
        <c:tickLblSkip val="2"/>
        <c:tickMarkSkip val="2"/>
        <c:noMultiLvlLbl val="0"/>
      </c:catAx>
      <c:valAx>
        <c:axId val="280531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factor"/>
              <c:yMode val="factor"/>
              <c:x val="0.00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170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005"/>
          <c:w val="0.86"/>
          <c:h val="0.02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1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475"/>
          <c:w val="0.9655"/>
          <c:h val="0.7485"/>
        </c:manualLayout>
      </c:layout>
      <c:lineChart>
        <c:grouping val="standard"/>
        <c:varyColors val="0"/>
        <c:ser>
          <c:idx val="0"/>
          <c:order val="0"/>
          <c:tx>
            <c:strRef>
              <c:f>'Figs5,6'!$M$108</c:f>
              <c:strCache>
                <c:ptCount val="1"/>
                <c:pt idx="0">
                  <c:v>All rail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'Figs5,6'!$L$109:$L$143</c:f>
              <c:numCache/>
            </c:numRef>
          </c:cat>
          <c:val>
            <c:numRef>
              <c:f>'Figs5,6'!$M$109:$M$143</c:f>
              <c:numCache/>
            </c:numRef>
          </c:val>
          <c:smooth val="0"/>
        </c:ser>
        <c:ser>
          <c:idx val="1"/>
          <c:order val="1"/>
          <c:tx>
            <c:strRef>
              <c:f>'Figs5,6'!$M$108</c:f>
              <c:strCache>
                <c:ptCount val="1"/>
                <c:pt idx="0">
                  <c:v>All rail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'Figs5,6'!$L$109:$L$143</c:f>
              <c:numCache/>
            </c:numRef>
          </c:cat>
          <c:val>
            <c:numRef>
              <c:f>'Figs5,6'!$N$109:$N$143</c:f>
              <c:numCache/>
            </c:numRef>
          </c:val>
          <c:smooth val="0"/>
        </c:ser>
        <c:ser>
          <c:idx val="2"/>
          <c:order val="2"/>
          <c:tx>
            <c:strRef>
              <c:f>'Figs5,6'!$O$108</c:f>
              <c:strCache>
                <c:ptCount val="1"/>
                <c:pt idx="0">
                  <c:v>ScotRail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'Figs5,6'!$L$109:$L$143</c:f>
              <c:numCache/>
            </c:numRef>
          </c:cat>
          <c:val>
            <c:numRef>
              <c:f>'Figs5,6'!$O$109:$O$143</c:f>
              <c:numCache/>
            </c:numRef>
          </c:val>
          <c:smooth val="0"/>
        </c:ser>
        <c:ser>
          <c:idx val="3"/>
          <c:order val="3"/>
          <c:tx>
            <c:strRef>
              <c:f>'Figs5,6'!$Q$108</c:f>
              <c:strCache>
                <c:ptCount val="1"/>
                <c:pt idx="0">
                  <c:v>Air</c:v>
                </c:pt>
              </c:strCache>
            </c:strRef>
          </c:tx>
          <c:spPr>
            <a:ln w="38100">
              <a:solidFill>
                <a:srgbClr val="3399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'Figs5,6'!$L$109:$L$143</c:f>
              <c:numCache/>
            </c:numRef>
          </c:cat>
          <c:val>
            <c:numRef>
              <c:f>'Figs5,6'!$Q$109:$Q$143</c:f>
              <c:numCache/>
            </c:numRef>
          </c:val>
          <c:smooth val="0"/>
        </c:ser>
        <c:ser>
          <c:idx val="4"/>
          <c:order val="4"/>
          <c:tx>
            <c:strRef>
              <c:f>'Figs5,6'!$S$108</c:f>
              <c:strCache>
                <c:ptCount val="1"/>
                <c:pt idx="0">
                  <c:v>Ferry (selected services)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'Figs5,6'!$L$109:$L$143</c:f>
              <c:numCache/>
            </c:numRef>
          </c:cat>
          <c:val>
            <c:numRef>
              <c:f>'Figs5,6'!$R$109:$R$143</c:f>
              <c:numCache/>
            </c:numRef>
          </c:val>
          <c:smooth val="0"/>
        </c:ser>
        <c:ser>
          <c:idx val="5"/>
          <c:order val="5"/>
          <c:tx>
            <c:strRef>
              <c:f>'Figs5,6'!$S$108</c:f>
              <c:strCache>
                <c:ptCount val="1"/>
                <c:pt idx="0">
                  <c:v>Ferry (selected services)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'Figs5,6'!$L$109:$L$143</c:f>
              <c:numCache/>
            </c:numRef>
          </c:cat>
          <c:val>
            <c:numRef>
              <c:f>'Figs5,6'!$S$109:$S$143</c:f>
              <c:numCache/>
            </c:numRef>
          </c:val>
          <c:smooth val="0"/>
        </c:ser>
        <c:ser>
          <c:idx val="6"/>
          <c:order val="6"/>
          <c:tx>
            <c:strRef>
              <c:f>'Figs5,6'!$S$108</c:f>
              <c:strCache>
                <c:ptCount val="1"/>
                <c:pt idx="0">
                  <c:v>Ferry (selected services)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'Figs5,6'!$L$109:$L$143</c:f>
              <c:numCache/>
            </c:numRef>
          </c:cat>
          <c:val>
            <c:numRef>
              <c:f>'Figs5,6'!$T$109:$T$143</c:f>
              <c:numCache/>
            </c:numRef>
          </c:val>
          <c:smooth val="0"/>
        </c:ser>
        <c:ser>
          <c:idx val="7"/>
          <c:order val="7"/>
          <c:tx>
            <c:v>Scotrail - estimation 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'Figs5,6'!$L$109:$L$143</c:f>
              <c:numCache/>
            </c:numRef>
          </c:cat>
          <c:val>
            <c:numRef>
              <c:f>'Figs5,6'!$P$109:$P$143</c:f>
              <c:numCache/>
            </c:numRef>
          </c:val>
          <c:smooth val="0"/>
        </c:ser>
        <c:axId val="51152038"/>
        <c:axId val="57715159"/>
      </c:lineChart>
      <c:catAx>
        <c:axId val="511520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1" i="0" u="none" baseline="0"/>
            </a:pPr>
          </a:p>
        </c:txPr>
        <c:crossAx val="57715159"/>
        <c:crosses val="autoZero"/>
        <c:auto val="1"/>
        <c:lblOffset val="100"/>
        <c:tickLblSkip val="2"/>
        <c:tickMarkSkip val="2"/>
        <c:noMultiLvlLbl val="0"/>
      </c:catAx>
      <c:valAx>
        <c:axId val="577151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factor"/>
              <c:yMode val="factor"/>
              <c:x val="0.016"/>
              <c:y val="0.13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1152038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E3E3E3"/>
          </a:solidFill>
        </a:ln>
      </c:spPr>
    </c:plotArea>
    <c:legend>
      <c:legendPos val="b"/>
      <c:legendEntry>
        <c:idx val="1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"/>
          <c:y val="0.844"/>
          <c:w val="0.89275"/>
          <c:h val="0.03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1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"/>
          <c:w val="0.936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9'!$A$58</c:f>
              <c:strCache>
                <c:ptCount val="1"/>
                <c:pt idx="0">
                  <c:v>Scotland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9'!$B$57:$L$57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'Figs 7, 8, 9'!$B$58:$L$58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7, 8, 9'!$A$59</c:f>
              <c:strCache>
                <c:ptCount val="1"/>
                <c:pt idx="0">
                  <c:v>GB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9'!$B$57:$L$57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'Figs 7, 8, 9'!$B$59:$L$59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49674384"/>
        <c:axId val="44416273"/>
      </c:lineChart>
      <c:catAx>
        <c:axId val="496743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4416273"/>
        <c:crosses val="autoZero"/>
        <c:auto val="1"/>
        <c:lblOffset val="100"/>
        <c:tickLblSkip val="1"/>
        <c:noMultiLvlLbl val="0"/>
      </c:catAx>
      <c:valAx>
        <c:axId val="444162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6743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ayout>
        <c:manualLayout>
          <c:xMode val="edge"/>
          <c:yMode val="edge"/>
          <c:x val="0"/>
          <c:y val="0.88175"/>
          <c:w val="0.89875"/>
          <c:h val="0.0915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"/>
          <c:w val="0.9005"/>
          <c:h val="0.70325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9'!$A$64</c:f>
              <c:strCache>
                <c:ptCount val="1"/>
                <c:pt idx="0">
                  <c:v>Local bus: Scot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9'!$B$63:$L$63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'Figs 7, 8, 9'!$B$64:$K$64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7, 8, 9'!$A$65</c:f>
              <c:strCache>
                <c:ptCount val="1"/>
                <c:pt idx="0">
                  <c:v>Local bus: GB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'Figs 7, 8, 9'!$B$63:$L$63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'Figs 7, 8, 9'!$B$65:$K$65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 7, 8, 9'!$A$66</c:f>
              <c:strCache>
                <c:ptCount val="1"/>
                <c:pt idx="0">
                  <c:v>Rail: Scot</c:v>
                </c:pt>
              </c:strCache>
            </c:strRef>
          </c:tx>
          <c:spPr>
            <a:ln w="38100">
              <a:solidFill>
                <a:srgbClr val="3399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'Figs 7, 8, 9'!$B$63:$L$63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'Figs 7, 8, 9'!$B$66:$K$66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'Figs 7, 8, 9'!$A$67</c:f>
              <c:strCache>
                <c:ptCount val="1"/>
                <c:pt idx="0">
                  <c:v>Rail: GB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9'!$B$63:$L$63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'Figs 7, 8, 9'!$B$67:$L$67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64202138"/>
        <c:axId val="40948331"/>
      </c:lineChart>
      <c:catAx>
        <c:axId val="642021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0948331"/>
        <c:crosses val="autoZero"/>
        <c:auto val="1"/>
        <c:lblOffset val="100"/>
        <c:noMultiLvlLbl val="0"/>
      </c:catAx>
      <c:valAx>
        <c:axId val="409483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2021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ayout>
        <c:manualLayout>
          <c:xMode val="edge"/>
          <c:yMode val="edge"/>
          <c:x val="0"/>
          <c:y val="0.754"/>
          <c:w val="0.842"/>
          <c:h val="0.0927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"/>
          <c:w val="0.9185"/>
          <c:h val="0.751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9'!$A$75</c:f>
              <c:strCache>
                <c:ptCount val="1"/>
                <c:pt idx="0">
                  <c:v>Rail: Scot</c:v>
                </c:pt>
              </c:strCache>
            </c:strRef>
          </c:tx>
          <c:spPr>
            <a:ln w="38100">
              <a:solidFill>
                <a:srgbClr val="3399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'Figs 7, 8, 9'!$B$74:$L$74</c:f>
              <c:numCache/>
            </c:numRef>
          </c:cat>
          <c:val>
            <c:numRef>
              <c:f>'Figs 7, 8, 9'!$B$75:$K$75</c:f>
              <c:numCache/>
            </c:numRef>
          </c:val>
          <c:smooth val="0"/>
        </c:ser>
        <c:ser>
          <c:idx val="1"/>
          <c:order val="1"/>
          <c:tx>
            <c:strRef>
              <c:f>'Figs 7, 8, 9'!$A$76</c:f>
              <c:strCache>
                <c:ptCount val="1"/>
                <c:pt idx="0">
                  <c:v>Rail: GB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9'!$B$74:$L$74</c:f>
              <c:numCache/>
            </c:numRef>
          </c:cat>
          <c:val>
            <c:numRef>
              <c:f>'Figs 7, 8, 9'!$B$76:$L$76</c:f>
              <c:numCache/>
            </c:numRef>
          </c:val>
          <c:smooth val="0"/>
        </c:ser>
        <c:ser>
          <c:idx val="2"/>
          <c:order val="2"/>
          <c:tx>
            <c:strRef>
              <c:f>'Figs 7, 8, 9'!$A$77</c:f>
              <c:strCache>
                <c:ptCount val="1"/>
                <c:pt idx="0">
                  <c:v>Air: Scot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'Figs 7, 8, 9'!$B$74:$L$74</c:f>
              <c:numCache/>
            </c:numRef>
          </c:cat>
          <c:val>
            <c:numRef>
              <c:f>'Figs 7, 8, 9'!$B$77:$L$77</c:f>
              <c:numCache/>
            </c:numRef>
          </c:val>
          <c:smooth val="0"/>
        </c:ser>
        <c:ser>
          <c:idx val="3"/>
          <c:order val="3"/>
          <c:tx>
            <c:strRef>
              <c:f>'Figs 7, 8, 9'!$A$78</c:f>
              <c:strCache>
                <c:ptCount val="1"/>
                <c:pt idx="0">
                  <c:v>Air: UK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9'!$B$74:$L$74</c:f>
              <c:numCache/>
            </c:numRef>
          </c:cat>
          <c:val>
            <c:numRef>
              <c:f>'Figs 7, 8, 9'!$B$78:$L$78</c:f>
              <c:numCache/>
            </c:numRef>
          </c:val>
          <c:smooth val="0"/>
        </c:ser>
        <c:axId val="32990660"/>
        <c:axId val="28480485"/>
      </c:lineChart>
      <c:catAx>
        <c:axId val="329906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8480485"/>
        <c:crosses val="autoZero"/>
        <c:auto val="1"/>
        <c:lblOffset val="100"/>
        <c:noMultiLvlLbl val="0"/>
      </c:catAx>
      <c:valAx>
        <c:axId val="284804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9906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ayout>
        <c:manualLayout>
          <c:xMode val="edge"/>
          <c:yMode val="edge"/>
          <c:x val="0"/>
          <c:y val="0.80675"/>
          <c:w val="0.89875"/>
          <c:h val="0.064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</xdr:row>
      <xdr:rowOff>38100</xdr:rowOff>
    </xdr:from>
    <xdr:to>
      <xdr:col>15</xdr:col>
      <xdr:colOff>571500</xdr:colOff>
      <xdr:row>41</xdr:row>
      <xdr:rowOff>76200</xdr:rowOff>
    </xdr:to>
    <xdr:graphicFrame>
      <xdr:nvGraphicFramePr>
        <xdr:cNvPr id="1" name="Chart 3"/>
        <xdr:cNvGraphicFramePr/>
      </xdr:nvGraphicFramePr>
      <xdr:xfrm>
        <a:off x="247650" y="800100"/>
        <a:ext cx="12306300" cy="976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46</xdr:row>
      <xdr:rowOff>133350</xdr:rowOff>
    </xdr:from>
    <xdr:to>
      <xdr:col>15</xdr:col>
      <xdr:colOff>571500</xdr:colOff>
      <xdr:row>88</xdr:row>
      <xdr:rowOff>38100</xdr:rowOff>
    </xdr:to>
    <xdr:graphicFrame>
      <xdr:nvGraphicFramePr>
        <xdr:cNvPr id="2" name="Chart 4"/>
        <xdr:cNvGraphicFramePr/>
      </xdr:nvGraphicFramePr>
      <xdr:xfrm>
        <a:off x="323850" y="11858625"/>
        <a:ext cx="12230100" cy="936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17</xdr:col>
      <xdr:colOff>342900</xdr:colOff>
      <xdr:row>43</xdr:row>
      <xdr:rowOff>171450</xdr:rowOff>
    </xdr:to>
    <xdr:graphicFrame>
      <xdr:nvGraphicFramePr>
        <xdr:cNvPr id="1" name="Chart 6"/>
        <xdr:cNvGraphicFramePr/>
      </xdr:nvGraphicFramePr>
      <xdr:xfrm>
        <a:off x="285750" y="781050"/>
        <a:ext cx="11182350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49</xdr:row>
      <xdr:rowOff>190500</xdr:rowOff>
    </xdr:from>
    <xdr:to>
      <xdr:col>18</xdr:col>
      <xdr:colOff>19050</xdr:colOff>
      <xdr:row>83</xdr:row>
      <xdr:rowOff>171450</xdr:rowOff>
    </xdr:to>
    <xdr:graphicFrame>
      <xdr:nvGraphicFramePr>
        <xdr:cNvPr id="2" name="Chart 7"/>
        <xdr:cNvGraphicFramePr/>
      </xdr:nvGraphicFramePr>
      <xdr:xfrm>
        <a:off x="228600" y="10001250"/>
        <a:ext cx="11258550" cy="645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95250</xdr:rowOff>
    </xdr:from>
    <xdr:to>
      <xdr:col>18</xdr:col>
      <xdr:colOff>228600</xdr:colOff>
      <xdr:row>48</xdr:row>
      <xdr:rowOff>171450</xdr:rowOff>
    </xdr:to>
    <xdr:graphicFrame>
      <xdr:nvGraphicFramePr>
        <xdr:cNvPr id="1" name="Chart 3"/>
        <xdr:cNvGraphicFramePr/>
      </xdr:nvGraphicFramePr>
      <xdr:xfrm>
        <a:off x="171450" y="666750"/>
        <a:ext cx="134302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57</xdr:row>
      <xdr:rowOff>57150</xdr:rowOff>
    </xdr:from>
    <xdr:to>
      <xdr:col>17</xdr:col>
      <xdr:colOff>628650</xdr:colOff>
      <xdr:row>102</xdr:row>
      <xdr:rowOff>0</xdr:rowOff>
    </xdr:to>
    <xdr:graphicFrame>
      <xdr:nvGraphicFramePr>
        <xdr:cNvPr id="2" name="Chart 4"/>
        <xdr:cNvGraphicFramePr/>
      </xdr:nvGraphicFramePr>
      <xdr:xfrm>
        <a:off x="171450" y="11287125"/>
        <a:ext cx="13068300" cy="851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228600</xdr:colOff>
      <xdr:row>14</xdr:row>
      <xdr:rowOff>161925</xdr:rowOff>
    </xdr:to>
    <xdr:graphicFrame>
      <xdr:nvGraphicFramePr>
        <xdr:cNvPr id="1" name="Chart 5"/>
        <xdr:cNvGraphicFramePr/>
      </xdr:nvGraphicFramePr>
      <xdr:xfrm>
        <a:off x="0" y="285750"/>
        <a:ext cx="62293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17</xdr:row>
      <xdr:rowOff>28575</xdr:rowOff>
    </xdr:from>
    <xdr:to>
      <xdr:col>7</xdr:col>
      <xdr:colOff>219075</xdr:colOff>
      <xdr:row>34</xdr:row>
      <xdr:rowOff>28575</xdr:rowOff>
    </xdr:to>
    <xdr:graphicFrame>
      <xdr:nvGraphicFramePr>
        <xdr:cNvPr id="2" name="Chart 6"/>
        <xdr:cNvGraphicFramePr/>
      </xdr:nvGraphicFramePr>
      <xdr:xfrm>
        <a:off x="104775" y="3162300"/>
        <a:ext cx="61150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36</xdr:row>
      <xdr:rowOff>66675</xdr:rowOff>
    </xdr:from>
    <xdr:to>
      <xdr:col>7</xdr:col>
      <xdr:colOff>247650</xdr:colOff>
      <xdr:row>54</xdr:row>
      <xdr:rowOff>28575</xdr:rowOff>
    </xdr:to>
    <xdr:graphicFrame>
      <xdr:nvGraphicFramePr>
        <xdr:cNvPr id="3" name="Chart 7"/>
        <xdr:cNvGraphicFramePr/>
      </xdr:nvGraphicFramePr>
      <xdr:xfrm>
        <a:off x="28575" y="6810375"/>
        <a:ext cx="6219825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19050</xdr:rowOff>
    </xdr:from>
    <xdr:to>
      <xdr:col>17</xdr:col>
      <xdr:colOff>2457450</xdr:colOff>
      <xdr:row>31</xdr:row>
      <xdr:rowOff>38100</xdr:rowOff>
    </xdr:to>
    <xdr:graphicFrame>
      <xdr:nvGraphicFramePr>
        <xdr:cNvPr id="1" name="Chart 3"/>
        <xdr:cNvGraphicFramePr/>
      </xdr:nvGraphicFramePr>
      <xdr:xfrm>
        <a:off x="190500" y="590550"/>
        <a:ext cx="14592300" cy="910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152400</xdr:rowOff>
    </xdr:from>
    <xdr:to>
      <xdr:col>17</xdr:col>
      <xdr:colOff>2495550</xdr:colOff>
      <xdr:row>66</xdr:row>
      <xdr:rowOff>1181100</xdr:rowOff>
    </xdr:to>
    <xdr:graphicFrame>
      <xdr:nvGraphicFramePr>
        <xdr:cNvPr id="2" name="Chart 4"/>
        <xdr:cNvGraphicFramePr/>
      </xdr:nvGraphicFramePr>
      <xdr:xfrm>
        <a:off x="114300" y="11344275"/>
        <a:ext cx="14706600" cy="1112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asd\Tran%20Stats\exeldata\sts\sts06\summary%20Jun%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B"/>
      <sheetName val="pop"/>
      <sheetName val="S1 Numbers"/>
      <sheetName val="Table S2 Index"/>
      <sheetName val="S3 SHS"/>
      <sheetName val="S4 Cross Border"/>
      <sheetName val="Table SGB1 comp num"/>
      <sheetName val="Table SGB2 comp index"/>
      <sheetName val="Table SGB3 comp rel. to pop."/>
      <sheetName val="H1 passenger"/>
      <sheetName val="h2 a freight tonnes"/>
      <sheetName val="H2 b freight tonne km"/>
      <sheetName val="H3 traffic"/>
      <sheetName val="H4 other"/>
      <sheetName val="Figs1,2"/>
      <sheetName val="Figs3,4"/>
      <sheetName val="Figs5,6"/>
      <sheetName val="Figs7,8"/>
      <sheetName val="Figs 9, 10, 11"/>
      <sheetName val="cross"/>
      <sheetName val="Tsumm1"/>
      <sheetName val="Tsum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1"/>
  <sheetViews>
    <sheetView workbookViewId="0" topLeftCell="A1">
      <selection activeCell="D14" sqref="D14"/>
    </sheetView>
  </sheetViews>
  <sheetFormatPr defaultColWidth="8.88671875" defaultRowHeight="15"/>
  <cols>
    <col min="1" max="1" width="1.5625" style="0" customWidth="1"/>
  </cols>
  <sheetData>
    <row r="2" ht="26.25">
      <c r="B2" s="43" t="s">
        <v>50</v>
      </c>
    </row>
    <row r="4" ht="15">
      <c r="B4" t="s">
        <v>52</v>
      </c>
    </row>
    <row r="5" ht="15">
      <c r="B5" t="s">
        <v>51</v>
      </c>
    </row>
    <row r="7" ht="15">
      <c r="B7" t="s">
        <v>53</v>
      </c>
    </row>
    <row r="8" ht="15">
      <c r="B8" t="s">
        <v>54</v>
      </c>
    </row>
    <row r="9" ht="15">
      <c r="B9" t="s">
        <v>55</v>
      </c>
    </row>
    <row r="11" spans="2:3" ht="30">
      <c r="B11" s="231" t="s">
        <v>238</v>
      </c>
      <c r="C11" s="4"/>
    </row>
    <row r="12" ht="25.5">
      <c r="C12" s="4"/>
    </row>
    <row r="14" ht="20.25">
      <c r="C14" s="55"/>
    </row>
    <row r="15" ht="20.25">
      <c r="C15" s="55"/>
    </row>
    <row r="16" ht="20.25">
      <c r="C16" s="55"/>
    </row>
    <row r="17" ht="20.25">
      <c r="C17" s="55"/>
    </row>
    <row r="20" ht="25.5">
      <c r="C20" s="4"/>
    </row>
    <row r="21" ht="25.5">
      <c r="C21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workbookViewId="0" topLeftCell="A30">
      <selection activeCell="A61" sqref="A61"/>
    </sheetView>
  </sheetViews>
  <sheetFormatPr defaultColWidth="8.88671875" defaultRowHeight="15"/>
  <cols>
    <col min="1" max="1" width="4.88671875" style="8" customWidth="1"/>
    <col min="2" max="2" width="2.5546875" style="8" customWidth="1"/>
    <col min="3" max="6" width="8.3359375" style="8" customWidth="1"/>
    <col min="7" max="7" width="8.10546875" style="8" customWidth="1"/>
    <col min="8" max="8" width="2.88671875" style="8" customWidth="1"/>
    <col min="9" max="10" width="6.77734375" style="8" customWidth="1"/>
    <col min="11" max="11" width="10.3359375" style="8" customWidth="1"/>
    <col min="12" max="13" width="6.77734375" style="8" customWidth="1"/>
    <col min="14" max="14" width="33.99609375" style="8" customWidth="1"/>
    <col min="15" max="16384" width="8.88671875" style="8" customWidth="1"/>
  </cols>
  <sheetData>
    <row r="1" s="5" customFormat="1" ht="15.75">
      <c r="A1" s="305" t="s">
        <v>318</v>
      </c>
    </row>
    <row r="2" spans="1:13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8.75">
      <c r="A3" s="298" t="s">
        <v>218</v>
      </c>
      <c r="B3" s="299"/>
      <c r="C3" s="300" t="s">
        <v>65</v>
      </c>
      <c r="D3" s="300" t="s">
        <v>66</v>
      </c>
      <c r="E3" s="300" t="s">
        <v>67</v>
      </c>
      <c r="F3" s="299" t="s">
        <v>68</v>
      </c>
      <c r="G3" s="301" t="s">
        <v>69</v>
      </c>
      <c r="H3" s="299"/>
      <c r="I3" s="302" t="s">
        <v>65</v>
      </c>
      <c r="J3" s="302" t="s">
        <v>66</v>
      </c>
      <c r="K3" s="302" t="s">
        <v>67</v>
      </c>
      <c r="L3" s="302" t="s">
        <v>68</v>
      </c>
      <c r="M3" s="302" t="s">
        <v>69</v>
      </c>
    </row>
    <row r="4" spans="1:13" ht="12.75">
      <c r="A4" s="31"/>
      <c r="B4" s="31"/>
      <c r="C4" s="31" t="s">
        <v>70</v>
      </c>
      <c r="D4" s="31" t="s">
        <v>71</v>
      </c>
      <c r="E4" s="31" t="s">
        <v>71</v>
      </c>
      <c r="F4" s="31" t="s">
        <v>72</v>
      </c>
      <c r="G4" s="267" t="s">
        <v>73</v>
      </c>
      <c r="H4" s="31"/>
      <c r="I4" s="31"/>
      <c r="J4" s="31"/>
      <c r="K4" s="31"/>
      <c r="L4" s="31"/>
      <c r="M4" s="31"/>
    </row>
    <row r="5" spans="1:13" ht="12.75">
      <c r="A5" s="31"/>
      <c r="B5" s="31"/>
      <c r="C5" s="31" t="s">
        <v>18</v>
      </c>
      <c r="D5" s="31" t="s">
        <v>74</v>
      </c>
      <c r="E5" s="31" t="s">
        <v>74</v>
      </c>
      <c r="F5" s="31" t="s">
        <v>73</v>
      </c>
      <c r="G5" s="267" t="s">
        <v>75</v>
      </c>
      <c r="H5" s="31"/>
      <c r="I5" s="31"/>
      <c r="J5" s="31"/>
      <c r="K5" s="31"/>
      <c r="L5" s="31"/>
      <c r="M5" s="31"/>
    </row>
    <row r="6" spans="1:13" ht="12.75">
      <c r="A6" s="31"/>
      <c r="B6" s="31"/>
      <c r="C6" s="31" t="s">
        <v>76</v>
      </c>
      <c r="D6" s="31" t="s">
        <v>77</v>
      </c>
      <c r="E6" s="31" t="s">
        <v>78</v>
      </c>
      <c r="F6" s="31" t="s">
        <v>79</v>
      </c>
      <c r="G6" s="267" t="s">
        <v>80</v>
      </c>
      <c r="H6" s="31"/>
      <c r="I6" s="31"/>
      <c r="J6" s="31"/>
      <c r="K6" s="31"/>
      <c r="L6" s="31"/>
      <c r="M6" s="31"/>
    </row>
    <row r="7" spans="1:13" ht="14.25" customHeight="1">
      <c r="A7" s="31"/>
      <c r="B7" s="31"/>
      <c r="C7" s="31" t="s">
        <v>219</v>
      </c>
      <c r="D7" s="31" t="s">
        <v>81</v>
      </c>
      <c r="E7" s="31" t="s">
        <v>82</v>
      </c>
      <c r="F7" s="31" t="s">
        <v>83</v>
      </c>
      <c r="G7" s="267" t="s">
        <v>461</v>
      </c>
      <c r="H7" s="31"/>
      <c r="I7" s="31"/>
      <c r="J7" s="31"/>
      <c r="K7" s="31"/>
      <c r="L7" s="303"/>
      <c r="M7" s="31"/>
    </row>
    <row r="8" spans="1:13" ht="16.5" customHeight="1">
      <c r="A8" s="284"/>
      <c r="B8" s="284"/>
      <c r="C8" s="284" t="s">
        <v>84</v>
      </c>
      <c r="D8" s="284" t="s">
        <v>450</v>
      </c>
      <c r="E8" s="284" t="s">
        <v>460</v>
      </c>
      <c r="F8" s="284"/>
      <c r="G8" s="304"/>
      <c r="H8" s="284"/>
      <c r="I8" s="284"/>
      <c r="J8" s="284"/>
      <c r="K8" s="284"/>
      <c r="L8" s="284"/>
      <c r="M8" s="284"/>
    </row>
    <row r="9" spans="1:13" ht="12.75">
      <c r="A9" s="31"/>
      <c r="B9" s="31"/>
      <c r="C9" s="31"/>
      <c r="D9" s="31"/>
      <c r="E9" s="31"/>
      <c r="F9" s="31"/>
      <c r="G9" s="267"/>
      <c r="H9" s="31"/>
      <c r="I9" s="31"/>
      <c r="J9" s="31"/>
      <c r="K9" s="31"/>
      <c r="L9" s="31"/>
      <c r="M9" s="31"/>
    </row>
    <row r="10" spans="3:13" ht="12.75">
      <c r="C10" s="11"/>
      <c r="D10" s="11"/>
      <c r="E10" s="11"/>
      <c r="F10" s="11"/>
      <c r="G10" s="268" t="s">
        <v>31</v>
      </c>
      <c r="H10" s="11"/>
      <c r="I10" s="11"/>
      <c r="J10" s="11"/>
      <c r="K10" s="11"/>
      <c r="L10" s="11"/>
      <c r="M10" s="14" t="s">
        <v>85</v>
      </c>
    </row>
    <row r="11" spans="1:13" ht="15">
      <c r="A11" s="6">
        <v>1960</v>
      </c>
      <c r="C11" s="12" t="s">
        <v>12</v>
      </c>
      <c r="D11" s="13">
        <v>1664.2</v>
      </c>
      <c r="E11" s="17">
        <v>64.9</v>
      </c>
      <c r="F11" s="57">
        <v>1.1984</v>
      </c>
      <c r="G11" s="269" t="s">
        <v>12</v>
      </c>
      <c r="H11" s="12"/>
      <c r="I11" s="12" t="s">
        <v>12</v>
      </c>
      <c r="J11" s="208">
        <f aca="true" t="shared" si="0" ref="J11:M26">D11/D$36*100</f>
        <v>242.32522718900117</v>
      </c>
      <c r="K11" s="208">
        <f t="shared" si="0"/>
        <v>113.66024518388794</v>
      </c>
      <c r="L11" s="208">
        <f t="shared" si="0"/>
        <v>17.261544666263358</v>
      </c>
      <c r="M11" s="12" t="s">
        <v>12</v>
      </c>
    </row>
    <row r="12" spans="1:13" ht="15">
      <c r="A12" s="6">
        <v>1961</v>
      </c>
      <c r="C12" s="12" t="s">
        <v>12</v>
      </c>
      <c r="D12" s="13">
        <v>1633.4</v>
      </c>
      <c r="E12" s="17">
        <v>63.4</v>
      </c>
      <c r="F12" s="57">
        <v>1.413</v>
      </c>
      <c r="G12" s="269" t="s">
        <v>12</v>
      </c>
      <c r="H12" s="12"/>
      <c r="I12" s="12" t="s">
        <v>12</v>
      </c>
      <c r="J12" s="208">
        <f t="shared" si="0"/>
        <v>237.84041947513188</v>
      </c>
      <c r="K12" s="208">
        <f t="shared" si="0"/>
        <v>111.03327495621716</v>
      </c>
      <c r="L12" s="208">
        <f t="shared" si="0"/>
        <v>20.352605652061186</v>
      </c>
      <c r="M12" s="12" t="s">
        <v>12</v>
      </c>
    </row>
    <row r="13" spans="1:13" ht="15">
      <c r="A13" s="6">
        <v>1962</v>
      </c>
      <c r="C13" s="12" t="s">
        <v>12</v>
      </c>
      <c r="D13" s="13">
        <v>1578.8</v>
      </c>
      <c r="E13" s="17">
        <v>72.3</v>
      </c>
      <c r="F13" s="57">
        <v>1.5929</v>
      </c>
      <c r="G13" s="269" t="s">
        <v>12</v>
      </c>
      <c r="H13" s="12"/>
      <c r="I13" s="12" t="s">
        <v>12</v>
      </c>
      <c r="J13" s="208">
        <f t="shared" si="0"/>
        <v>229.89007852781816</v>
      </c>
      <c r="K13" s="208">
        <f t="shared" si="0"/>
        <v>126.61996497373029</v>
      </c>
      <c r="L13" s="208">
        <f t="shared" si="0"/>
        <v>22.943853887592542</v>
      </c>
      <c r="M13" s="12" t="s">
        <v>12</v>
      </c>
    </row>
    <row r="14" spans="1:13" ht="15">
      <c r="A14" s="6">
        <v>1963</v>
      </c>
      <c r="C14" s="12" t="s">
        <v>12</v>
      </c>
      <c r="D14" s="13">
        <v>1561.4</v>
      </c>
      <c r="E14" s="17">
        <v>71.7</v>
      </c>
      <c r="F14" s="57">
        <v>1.8242</v>
      </c>
      <c r="G14" s="269" t="s">
        <v>12</v>
      </c>
      <c r="H14" s="59"/>
      <c r="I14" s="12" t="s">
        <v>12</v>
      </c>
      <c r="J14" s="208">
        <f t="shared" si="0"/>
        <v>227.35645339076217</v>
      </c>
      <c r="K14" s="208">
        <f t="shared" si="0"/>
        <v>125.569176882662</v>
      </c>
      <c r="L14" s="208">
        <f t="shared" si="0"/>
        <v>26.275458761847144</v>
      </c>
      <c r="M14" s="12" t="s">
        <v>12</v>
      </c>
    </row>
    <row r="15" spans="1:13" ht="15">
      <c r="A15" s="6">
        <v>1964</v>
      </c>
      <c r="C15" s="12" t="s">
        <v>12</v>
      </c>
      <c r="D15" s="13">
        <v>1505.9</v>
      </c>
      <c r="E15" s="17">
        <v>73</v>
      </c>
      <c r="F15" s="57">
        <v>2.0726</v>
      </c>
      <c r="G15" s="269" t="s">
        <v>12</v>
      </c>
      <c r="H15" s="59"/>
      <c r="I15" s="12" t="s">
        <v>12</v>
      </c>
      <c r="J15" s="208">
        <f t="shared" si="0"/>
        <v>219.27506286739384</v>
      </c>
      <c r="K15" s="208">
        <f t="shared" si="0"/>
        <v>127.84588441330997</v>
      </c>
      <c r="L15" s="208">
        <f t="shared" si="0"/>
        <v>29.85336905482096</v>
      </c>
      <c r="M15" s="12" t="s">
        <v>12</v>
      </c>
    </row>
    <row r="16" spans="1:13" ht="15">
      <c r="A16" s="6">
        <v>1965</v>
      </c>
      <c r="C16" s="12" t="s">
        <v>12</v>
      </c>
      <c r="D16" s="13">
        <v>1416.9</v>
      </c>
      <c r="E16" s="17">
        <v>71</v>
      </c>
      <c r="F16" s="57">
        <v>2.2913</v>
      </c>
      <c r="G16" s="269" t="s">
        <v>12</v>
      </c>
      <c r="H16" s="59"/>
      <c r="I16" s="12" t="s">
        <v>12</v>
      </c>
      <c r="J16" s="208">
        <f t="shared" si="0"/>
        <v>206.31571590199238</v>
      </c>
      <c r="K16" s="208">
        <f t="shared" si="0"/>
        <v>124.3432574430823</v>
      </c>
      <c r="L16" s="208">
        <f t="shared" si="0"/>
        <v>33.00348572580877</v>
      </c>
      <c r="M16" s="12" t="s">
        <v>12</v>
      </c>
    </row>
    <row r="17" spans="1:13" ht="15">
      <c r="A17" s="6">
        <v>1966</v>
      </c>
      <c r="C17" s="12" t="s">
        <v>12</v>
      </c>
      <c r="D17" s="13">
        <v>1344.4</v>
      </c>
      <c r="E17" s="17">
        <v>65.8</v>
      </c>
      <c r="F17" s="57">
        <v>2.5583</v>
      </c>
      <c r="G17" s="269" t="s">
        <v>12</v>
      </c>
      <c r="H17" s="59"/>
      <c r="I17" s="12" t="s">
        <v>12</v>
      </c>
      <c r="J17" s="208">
        <f t="shared" si="0"/>
        <v>195.75894449759232</v>
      </c>
      <c r="K17" s="208">
        <f t="shared" si="0"/>
        <v>115.23642732049035</v>
      </c>
      <c r="L17" s="208">
        <f t="shared" si="0"/>
        <v>36.84930717598594</v>
      </c>
      <c r="M17" s="12" t="s">
        <v>12</v>
      </c>
    </row>
    <row r="18" spans="1:13" ht="15">
      <c r="A18" s="6">
        <v>1967</v>
      </c>
      <c r="C18" s="12" t="s">
        <v>12</v>
      </c>
      <c r="D18" s="13">
        <v>1296.6</v>
      </c>
      <c r="E18" s="17">
        <v>65.9</v>
      </c>
      <c r="F18" s="57">
        <v>2.7629</v>
      </c>
      <c r="G18" s="269" t="s">
        <v>12</v>
      </c>
      <c r="H18" s="59"/>
      <c r="I18" s="12" t="s">
        <v>12</v>
      </c>
      <c r="J18" s="208">
        <f t="shared" si="0"/>
        <v>188.7987559026913</v>
      </c>
      <c r="K18" s="208">
        <f t="shared" si="0"/>
        <v>115.41155866900176</v>
      </c>
      <c r="L18" s="208">
        <f t="shared" si="0"/>
        <v>39.79632990522283</v>
      </c>
      <c r="M18" s="12" t="s">
        <v>12</v>
      </c>
    </row>
    <row r="19" spans="1:13" ht="15">
      <c r="A19" s="6">
        <v>1968</v>
      </c>
      <c r="C19" s="12" t="s">
        <v>12</v>
      </c>
      <c r="D19" s="13">
        <v>1220.1</v>
      </c>
      <c r="E19" s="17">
        <v>67</v>
      </c>
      <c r="F19" s="57">
        <v>2.6891</v>
      </c>
      <c r="G19" s="269" t="s">
        <v>12</v>
      </c>
      <c r="H19" s="59"/>
      <c r="I19" s="12" t="s">
        <v>12</v>
      </c>
      <c r="J19" s="208">
        <f t="shared" si="0"/>
        <v>177.65954193804848</v>
      </c>
      <c r="K19" s="208">
        <f t="shared" si="0"/>
        <v>117.33800350262698</v>
      </c>
      <c r="L19" s="208">
        <f t="shared" si="0"/>
        <v>38.733327571803066</v>
      </c>
      <c r="M19" s="12" t="s">
        <v>12</v>
      </c>
    </row>
    <row r="20" spans="1:13" ht="15">
      <c r="A20" s="6">
        <v>1969</v>
      </c>
      <c r="C20" s="12" t="s">
        <v>12</v>
      </c>
      <c r="D20" s="13">
        <v>1168.9</v>
      </c>
      <c r="E20" s="17">
        <v>68.4</v>
      </c>
      <c r="F20" s="57">
        <v>2.9056</v>
      </c>
      <c r="G20" s="269" t="s">
        <v>12</v>
      </c>
      <c r="H20" s="59"/>
      <c r="I20" s="12" t="s">
        <v>12</v>
      </c>
      <c r="J20" s="208">
        <f t="shared" si="0"/>
        <v>170.20427716694115</v>
      </c>
      <c r="K20" s="208">
        <f t="shared" si="0"/>
        <v>119.78984238178634</v>
      </c>
      <c r="L20" s="208">
        <f t="shared" si="0"/>
        <v>41.85175582634748</v>
      </c>
      <c r="M20" s="12" t="s">
        <v>12</v>
      </c>
    </row>
    <row r="21" spans="1:13" ht="15">
      <c r="A21" s="6">
        <v>1970</v>
      </c>
      <c r="C21" s="12" t="s">
        <v>12</v>
      </c>
      <c r="D21" s="13">
        <v>1056.5</v>
      </c>
      <c r="E21" s="17">
        <v>70.7</v>
      </c>
      <c r="F21" s="57">
        <v>3.1027</v>
      </c>
      <c r="G21" s="269" t="s">
        <v>12</v>
      </c>
      <c r="H21" s="59"/>
      <c r="I21" s="12" t="s">
        <v>12</v>
      </c>
      <c r="J21" s="208">
        <f t="shared" si="0"/>
        <v>153.83764122411952</v>
      </c>
      <c r="K21" s="208">
        <f t="shared" si="0"/>
        <v>123.81786339754817</v>
      </c>
      <c r="L21" s="208">
        <f t="shared" si="0"/>
        <v>44.69074986316365</v>
      </c>
      <c r="M21" s="12" t="s">
        <v>12</v>
      </c>
    </row>
    <row r="22" spans="1:13" ht="15">
      <c r="A22" s="6">
        <v>1971</v>
      </c>
      <c r="C22" s="12" t="s">
        <v>12</v>
      </c>
      <c r="D22" s="13">
        <v>1018.5</v>
      </c>
      <c r="E22" s="17">
        <v>66.5</v>
      </c>
      <c r="F22" s="57">
        <v>3.1987</v>
      </c>
      <c r="G22" s="269" t="s">
        <v>12</v>
      </c>
      <c r="H22" s="59"/>
      <c r="I22" s="12" t="s">
        <v>12</v>
      </c>
      <c r="J22" s="208">
        <f t="shared" si="0"/>
        <v>148.30443690181326</v>
      </c>
      <c r="K22" s="208">
        <f t="shared" si="0"/>
        <v>116.46234676007006</v>
      </c>
      <c r="L22" s="208">
        <f t="shared" si="0"/>
        <v>46.07351712614871</v>
      </c>
      <c r="M22" s="12" t="s">
        <v>12</v>
      </c>
    </row>
    <row r="23" spans="1:13" ht="15">
      <c r="A23" s="6">
        <v>1972</v>
      </c>
      <c r="C23" s="12" t="s">
        <v>12</v>
      </c>
      <c r="D23" s="13">
        <v>998.2</v>
      </c>
      <c r="E23" s="17">
        <v>61.2</v>
      </c>
      <c r="F23" s="57">
        <v>3.643</v>
      </c>
      <c r="G23" s="269" t="s">
        <v>12</v>
      </c>
      <c r="H23" s="59"/>
      <c r="I23" s="12" t="s">
        <v>12</v>
      </c>
      <c r="J23" s="208">
        <f t="shared" si="0"/>
        <v>145.34854090858127</v>
      </c>
      <c r="K23" s="208">
        <f t="shared" si="0"/>
        <v>107.18038528896672</v>
      </c>
      <c r="L23" s="208">
        <f t="shared" si="0"/>
        <v>52.47313686515138</v>
      </c>
      <c r="M23" s="12" t="s">
        <v>12</v>
      </c>
    </row>
    <row r="24" spans="1:13" ht="15">
      <c r="A24" s="6">
        <v>1973</v>
      </c>
      <c r="C24" s="12" t="s">
        <v>12</v>
      </c>
      <c r="D24" s="13">
        <v>975.1</v>
      </c>
      <c r="E24" s="17">
        <v>60.5</v>
      </c>
      <c r="F24" s="57">
        <v>4.0724</v>
      </c>
      <c r="G24" s="269">
        <v>4.823</v>
      </c>
      <c r="H24" s="59"/>
      <c r="I24" s="12" t="s">
        <v>12</v>
      </c>
      <c r="J24" s="208">
        <f t="shared" si="0"/>
        <v>141.9849351231793</v>
      </c>
      <c r="K24" s="208">
        <f t="shared" si="0"/>
        <v>105.95446584938703</v>
      </c>
      <c r="L24" s="208">
        <f t="shared" si="0"/>
        <v>58.658139601878254</v>
      </c>
      <c r="M24" s="208">
        <f t="shared" si="0"/>
        <v>103.32047986289632</v>
      </c>
    </row>
    <row r="25" spans="1:13" ht="15">
      <c r="A25" s="6">
        <v>1974</v>
      </c>
      <c r="C25" s="12" t="s">
        <v>12</v>
      </c>
      <c r="D25" s="60">
        <v>896.3</v>
      </c>
      <c r="E25" s="17">
        <v>69.1</v>
      </c>
      <c r="F25" s="57">
        <v>4.001</v>
      </c>
      <c r="G25" s="269">
        <v>4.961</v>
      </c>
      <c r="H25" s="59"/>
      <c r="I25" s="12" t="s">
        <v>12</v>
      </c>
      <c r="J25" s="209">
        <f t="shared" si="0"/>
        <v>130.5108166863969</v>
      </c>
      <c r="K25" s="208">
        <f t="shared" si="0"/>
        <v>121.01576182136601</v>
      </c>
      <c r="L25" s="208">
        <f t="shared" si="0"/>
        <v>57.629706450033126</v>
      </c>
      <c r="M25" s="208">
        <f t="shared" si="0"/>
        <v>106.27677806341045</v>
      </c>
    </row>
    <row r="26" spans="1:13" ht="15">
      <c r="A26" s="6">
        <v>1975</v>
      </c>
      <c r="C26" s="62">
        <v>9318.066556570282</v>
      </c>
      <c r="D26" s="63">
        <v>891.4</v>
      </c>
      <c r="E26" s="17">
        <v>66.2</v>
      </c>
      <c r="F26" s="57">
        <v>4.1837</v>
      </c>
      <c r="G26" s="269">
        <v>5.279</v>
      </c>
      <c r="H26" s="59"/>
      <c r="I26" s="208">
        <f aca="true" t="shared" si="1" ref="I26:M46">C26/C$36*100</f>
        <v>68.484981306558</v>
      </c>
      <c r="J26" s="208">
        <f t="shared" si="0"/>
        <v>129.79732455009952</v>
      </c>
      <c r="K26" s="208">
        <f t="shared" si="0"/>
        <v>115.9369527145359</v>
      </c>
      <c r="L26" s="208">
        <f t="shared" si="0"/>
        <v>60.261285397401544</v>
      </c>
      <c r="M26" s="208">
        <f t="shared" si="0"/>
        <v>113.08911739502999</v>
      </c>
    </row>
    <row r="27" spans="1:13" ht="15">
      <c r="A27" s="6">
        <v>1976</v>
      </c>
      <c r="C27" s="62">
        <v>9438.070289254318</v>
      </c>
      <c r="D27" s="63">
        <v>881.1</v>
      </c>
      <c r="E27" s="17">
        <v>60.1</v>
      </c>
      <c r="F27" s="57">
        <v>4.7752</v>
      </c>
      <c r="G27" s="269">
        <v>5.171</v>
      </c>
      <c r="H27" s="59"/>
      <c r="I27" s="208">
        <f t="shared" si="1"/>
        <v>69.36697258014345</v>
      </c>
      <c r="J27" s="208">
        <f t="shared" si="1"/>
        <v>128.2975349574744</v>
      </c>
      <c r="K27" s="208">
        <f t="shared" si="1"/>
        <v>105.2539404553415</v>
      </c>
      <c r="L27" s="208">
        <f t="shared" si="1"/>
        <v>68.7811482729813</v>
      </c>
      <c r="M27" s="208">
        <f t="shared" si="1"/>
        <v>110.77549271636676</v>
      </c>
    </row>
    <row r="28" spans="1:13" ht="15">
      <c r="A28" s="6">
        <v>1977</v>
      </c>
      <c r="C28" s="62">
        <v>9621.744907379616</v>
      </c>
      <c r="D28" s="63">
        <v>823.5</v>
      </c>
      <c r="E28" s="17">
        <v>56.8</v>
      </c>
      <c r="F28" s="57">
        <v>4.8457</v>
      </c>
      <c r="G28" s="269">
        <v>4.817</v>
      </c>
      <c r="H28" s="59"/>
      <c r="I28" s="208">
        <f t="shared" si="1"/>
        <v>70.71692567528748</v>
      </c>
      <c r="J28" s="208">
        <f t="shared" si="1"/>
        <v>119.91036208997863</v>
      </c>
      <c r="K28" s="208">
        <f t="shared" si="1"/>
        <v>99.47460595446584</v>
      </c>
      <c r="L28" s="208">
        <f t="shared" si="1"/>
        <v>69.79661798173595</v>
      </c>
      <c r="M28" s="208">
        <f t="shared" si="1"/>
        <v>103.19194515852614</v>
      </c>
    </row>
    <row r="29" spans="1:13" ht="15">
      <c r="A29" s="6">
        <v>1978</v>
      </c>
      <c r="C29" s="62">
        <v>9748.628043544551</v>
      </c>
      <c r="D29" s="63">
        <v>794</v>
      </c>
      <c r="E29" s="17">
        <v>59.7</v>
      </c>
      <c r="F29" s="57">
        <v>5.8955</v>
      </c>
      <c r="G29" s="269">
        <v>4.639</v>
      </c>
      <c r="H29" s="59"/>
      <c r="I29" s="208">
        <f t="shared" si="1"/>
        <v>71.64947849143431</v>
      </c>
      <c r="J29" s="208">
        <f t="shared" si="1"/>
        <v>115.61484820818826</v>
      </c>
      <c r="K29" s="208">
        <f t="shared" si="1"/>
        <v>104.55341506129598</v>
      </c>
      <c r="L29" s="208">
        <f t="shared" si="1"/>
        <v>84.9177541555037</v>
      </c>
      <c r="M29" s="208">
        <f t="shared" si="1"/>
        <v>99.37874892887747</v>
      </c>
    </row>
    <row r="30" spans="1:13" ht="15">
      <c r="A30" s="6">
        <v>1979</v>
      </c>
      <c r="C30" s="62">
        <v>9642.690477424612</v>
      </c>
      <c r="D30" s="63">
        <v>786</v>
      </c>
      <c r="E30" s="17">
        <v>57.6</v>
      </c>
      <c r="F30" s="57">
        <v>6.3317</v>
      </c>
      <c r="G30" s="269">
        <v>4.559</v>
      </c>
      <c r="H30" s="59"/>
      <c r="I30" s="208">
        <f t="shared" si="1"/>
        <v>70.87086930342946</v>
      </c>
      <c r="J30" s="208">
        <f t="shared" si="1"/>
        <v>114.44996308770274</v>
      </c>
      <c r="K30" s="208">
        <f t="shared" si="1"/>
        <v>100.87565674255691</v>
      </c>
      <c r="L30" s="208">
        <f t="shared" si="1"/>
        <v>91.20070290669202</v>
      </c>
      <c r="M30" s="208">
        <f t="shared" si="1"/>
        <v>97.6649528706084</v>
      </c>
    </row>
    <row r="31" spans="1:13" ht="15">
      <c r="A31" s="6">
        <v>1980</v>
      </c>
      <c r="C31" s="62">
        <v>10261.850579172542</v>
      </c>
      <c r="D31" s="63">
        <v>762.9</v>
      </c>
      <c r="E31" s="17">
        <v>61.5</v>
      </c>
      <c r="F31" s="57">
        <v>6.3687</v>
      </c>
      <c r="G31" s="269">
        <v>4.478</v>
      </c>
      <c r="H31" s="59"/>
      <c r="I31" s="208">
        <f t="shared" si="1"/>
        <v>75.42150947502971</v>
      </c>
      <c r="J31" s="208">
        <f t="shared" si="1"/>
        <v>111.08635730230078</v>
      </c>
      <c r="K31" s="208">
        <f t="shared" si="1"/>
        <v>107.70577933450087</v>
      </c>
      <c r="L31" s="208">
        <f t="shared" si="1"/>
        <v>91.7336444559675</v>
      </c>
      <c r="M31" s="208">
        <f t="shared" si="1"/>
        <v>95.92973436161097</v>
      </c>
    </row>
    <row r="32" spans="1:13" ht="15">
      <c r="A32" s="6">
        <v>1981</v>
      </c>
      <c r="C32" s="62">
        <v>10417.985744720616</v>
      </c>
      <c r="D32" s="63">
        <v>715.9</v>
      </c>
      <c r="E32" s="17">
        <v>57.8</v>
      </c>
      <c r="F32" s="57">
        <v>6.4985</v>
      </c>
      <c r="G32" s="269">
        <v>4.27</v>
      </c>
      <c r="H32" s="59"/>
      <c r="I32" s="208">
        <f t="shared" si="1"/>
        <v>76.56905589240493</v>
      </c>
      <c r="J32" s="208">
        <f t="shared" si="1"/>
        <v>104.24265721944832</v>
      </c>
      <c r="K32" s="208">
        <f t="shared" si="1"/>
        <v>101.22591943957968</v>
      </c>
      <c r="L32" s="208">
        <f t="shared" si="1"/>
        <v>93.60326102612854</v>
      </c>
      <c r="M32" s="208">
        <f t="shared" si="1"/>
        <v>91.47386461011139</v>
      </c>
    </row>
    <row r="33" spans="1:13" ht="15">
      <c r="A33" s="6">
        <v>1982</v>
      </c>
      <c r="C33" s="64">
        <v>10733.46368301049</v>
      </c>
      <c r="D33" s="63">
        <v>693.5</v>
      </c>
      <c r="E33" s="17">
        <v>49.5</v>
      </c>
      <c r="F33" s="57">
        <v>6.3698999999999995</v>
      </c>
      <c r="G33" s="269">
        <v>4.193</v>
      </c>
      <c r="H33" s="59"/>
      <c r="I33" s="209">
        <f t="shared" si="1"/>
        <v>78.88772367345649</v>
      </c>
      <c r="J33" s="208">
        <f t="shared" si="1"/>
        <v>100.98097888208886</v>
      </c>
      <c r="K33" s="208">
        <f t="shared" si="1"/>
        <v>86.69001751313485</v>
      </c>
      <c r="L33" s="208">
        <f t="shared" si="1"/>
        <v>91.7509290467548</v>
      </c>
      <c r="M33" s="208">
        <f t="shared" si="1"/>
        <v>89.82433590402741</v>
      </c>
    </row>
    <row r="34" spans="1:13" ht="15">
      <c r="A34" s="6">
        <v>1983</v>
      </c>
      <c r="C34" s="63">
        <v>11043</v>
      </c>
      <c r="D34" s="63">
        <v>680.4</v>
      </c>
      <c r="E34" s="17">
        <v>55.7</v>
      </c>
      <c r="F34" s="57">
        <v>6.4828</v>
      </c>
      <c r="G34" s="269">
        <v>4.511</v>
      </c>
      <c r="H34" s="59"/>
      <c r="I34" s="208">
        <f t="shared" si="1"/>
        <v>81.16272232838455</v>
      </c>
      <c r="J34" s="208">
        <f t="shared" si="1"/>
        <v>99.07347949729382</v>
      </c>
      <c r="K34" s="208">
        <f t="shared" si="1"/>
        <v>97.54816112084063</v>
      </c>
      <c r="L34" s="208">
        <f t="shared" si="1"/>
        <v>93.37712096332785</v>
      </c>
      <c r="M34" s="208">
        <f t="shared" si="1"/>
        <v>96.63667523564696</v>
      </c>
    </row>
    <row r="35" spans="1:13" ht="15">
      <c r="A35" s="6">
        <v>1984</v>
      </c>
      <c r="C35" s="63">
        <v>12794</v>
      </c>
      <c r="D35" s="68">
        <v>669.3</v>
      </c>
      <c r="E35" s="17">
        <v>51.3</v>
      </c>
      <c r="F35" s="57">
        <v>6.9851</v>
      </c>
      <c r="G35" s="269">
        <v>4.665</v>
      </c>
      <c r="H35" s="59"/>
      <c r="I35" s="208">
        <f t="shared" si="1"/>
        <v>94.03204468616786</v>
      </c>
      <c r="J35" s="208">
        <f t="shared" si="1"/>
        <v>97.45720139262015</v>
      </c>
      <c r="K35" s="208">
        <f t="shared" si="1"/>
        <v>89.84238178633974</v>
      </c>
      <c r="L35" s="208">
        <f t="shared" si="1"/>
        <v>100.61216259038399</v>
      </c>
      <c r="M35" s="208">
        <f t="shared" si="1"/>
        <v>99.93573264781492</v>
      </c>
    </row>
    <row r="36" spans="1:13" ht="15">
      <c r="A36" s="6">
        <v>1985</v>
      </c>
      <c r="C36" s="63">
        <v>13606</v>
      </c>
      <c r="D36" s="63">
        <v>686.763</v>
      </c>
      <c r="E36" s="17">
        <v>57.1</v>
      </c>
      <c r="F36" s="57">
        <v>6.9426000000000005</v>
      </c>
      <c r="G36" s="269">
        <v>4.668</v>
      </c>
      <c r="H36" s="59"/>
      <c r="I36" s="208">
        <f>C36/C$36*100</f>
        <v>100</v>
      </c>
      <c r="J36" s="208">
        <f t="shared" si="1"/>
        <v>100</v>
      </c>
      <c r="K36" s="208">
        <f t="shared" si="1"/>
        <v>100</v>
      </c>
      <c r="L36" s="208">
        <f t="shared" si="1"/>
        <v>100</v>
      </c>
      <c r="M36" s="208">
        <f t="shared" si="1"/>
        <v>100</v>
      </c>
    </row>
    <row r="37" spans="1:13" ht="15">
      <c r="A37" s="6">
        <v>1986</v>
      </c>
      <c r="C37" s="63">
        <v>14012</v>
      </c>
      <c r="D37" s="63">
        <v>659.814</v>
      </c>
      <c r="E37" s="17">
        <v>53.1</v>
      </c>
      <c r="F37" s="57">
        <v>7.2413</v>
      </c>
      <c r="G37" s="269">
        <v>4.851</v>
      </c>
      <c r="H37" s="59"/>
      <c r="I37" s="208">
        <f t="shared" si="1"/>
        <v>102.98397765691607</v>
      </c>
      <c r="J37" s="208">
        <f t="shared" si="1"/>
        <v>96.07593886100445</v>
      </c>
      <c r="K37" s="208">
        <f t="shared" si="1"/>
        <v>92.99474605954467</v>
      </c>
      <c r="L37" s="208">
        <f t="shared" si="1"/>
        <v>104.30242272347535</v>
      </c>
      <c r="M37" s="208">
        <f t="shared" si="1"/>
        <v>103.92030848329048</v>
      </c>
    </row>
    <row r="38" spans="1:13" ht="15">
      <c r="A38" s="6">
        <v>1987</v>
      </c>
      <c r="C38" s="63">
        <v>14881</v>
      </c>
      <c r="D38" s="63">
        <v>662.106</v>
      </c>
      <c r="E38" s="17">
        <v>54.1</v>
      </c>
      <c r="F38" s="57">
        <v>7.8104</v>
      </c>
      <c r="G38" s="269">
        <v>5.346</v>
      </c>
      <c r="H38" s="59"/>
      <c r="I38" s="208">
        <f t="shared" si="1"/>
        <v>109.37086579450241</v>
      </c>
      <c r="J38" s="208">
        <f t="shared" si="1"/>
        <v>96.40967844802356</v>
      </c>
      <c r="K38" s="208">
        <f t="shared" si="1"/>
        <v>94.7460595446585</v>
      </c>
      <c r="L38" s="208">
        <f t="shared" si="1"/>
        <v>112.49963990435859</v>
      </c>
      <c r="M38" s="208">
        <f t="shared" si="1"/>
        <v>114.52442159383034</v>
      </c>
    </row>
    <row r="39" spans="1:13" ht="15">
      <c r="A39" s="6">
        <v>1988</v>
      </c>
      <c r="C39" s="63">
        <v>15946</v>
      </c>
      <c r="D39" s="63">
        <v>662.231</v>
      </c>
      <c r="E39" s="17">
        <v>54</v>
      </c>
      <c r="F39" s="57">
        <v>8.507200000000001</v>
      </c>
      <c r="G39" s="269">
        <v>5.655</v>
      </c>
      <c r="H39" s="59"/>
      <c r="I39" s="208">
        <f t="shared" si="1"/>
        <v>117.19829486991034</v>
      </c>
      <c r="J39" s="208">
        <f t="shared" si="1"/>
        <v>96.42787977803113</v>
      </c>
      <c r="K39" s="208">
        <f t="shared" si="1"/>
        <v>94.57092819614711</v>
      </c>
      <c r="L39" s="208">
        <f t="shared" si="1"/>
        <v>122.53622562152509</v>
      </c>
      <c r="M39" s="208">
        <f t="shared" si="1"/>
        <v>121.1439588688946</v>
      </c>
    </row>
    <row r="40" spans="1:13" ht="15">
      <c r="A40" s="6">
        <v>1989</v>
      </c>
      <c r="C40" s="63">
        <v>17027</v>
      </c>
      <c r="D40" s="63">
        <v>628.103</v>
      </c>
      <c r="E40" s="65">
        <v>51.8</v>
      </c>
      <c r="F40" s="57">
        <v>9.2286</v>
      </c>
      <c r="G40" s="269">
        <v>6.176</v>
      </c>
      <c r="H40" s="59"/>
      <c r="I40" s="208">
        <f t="shared" si="1"/>
        <v>125.14331912391592</v>
      </c>
      <c r="J40" s="208">
        <f t="shared" si="1"/>
        <v>91.4584798540399</v>
      </c>
      <c r="K40" s="209">
        <f t="shared" si="1"/>
        <v>90.71803852889666</v>
      </c>
      <c r="L40" s="208">
        <f t="shared" si="1"/>
        <v>132.92714544983147</v>
      </c>
      <c r="M40" s="208">
        <f t="shared" si="1"/>
        <v>132.3050556983719</v>
      </c>
    </row>
    <row r="41" spans="1:13" ht="15">
      <c r="A41" s="6">
        <v>1990</v>
      </c>
      <c r="C41" s="63">
        <v>17476</v>
      </c>
      <c r="D41" s="63">
        <v>599.507</v>
      </c>
      <c r="E41" s="66">
        <v>52.76</v>
      </c>
      <c r="F41" s="57">
        <v>9.8614</v>
      </c>
      <c r="G41" s="269">
        <v>6.543</v>
      </c>
      <c r="H41" s="59"/>
      <c r="I41" s="208">
        <f t="shared" si="1"/>
        <v>128.44333382331325</v>
      </c>
      <c r="J41" s="208">
        <f t="shared" si="1"/>
        <v>87.29459799086437</v>
      </c>
      <c r="K41" s="210">
        <f t="shared" si="1"/>
        <v>92.39929947460594</v>
      </c>
      <c r="L41" s="208">
        <f t="shared" si="1"/>
        <v>142.0418863250079</v>
      </c>
      <c r="M41" s="208">
        <f t="shared" si="1"/>
        <v>140.16709511568124</v>
      </c>
    </row>
    <row r="42" spans="1:13" ht="15">
      <c r="A42" s="6">
        <v>1991</v>
      </c>
      <c r="C42" s="63">
        <v>17553</v>
      </c>
      <c r="D42" s="63">
        <v>584.846</v>
      </c>
      <c r="E42" s="17">
        <v>54.53</v>
      </c>
      <c r="F42" s="57">
        <v>9.5705</v>
      </c>
      <c r="G42" s="269">
        <v>6.8</v>
      </c>
      <c r="H42" s="59"/>
      <c r="I42" s="208">
        <f t="shared" si="1"/>
        <v>129.00926062031456</v>
      </c>
      <c r="J42" s="208">
        <f t="shared" si="1"/>
        <v>85.1598003969346</v>
      </c>
      <c r="K42" s="208">
        <f t="shared" si="1"/>
        <v>95.49912434325745</v>
      </c>
      <c r="L42" s="208">
        <f t="shared" si="1"/>
        <v>137.85181344165008</v>
      </c>
      <c r="M42" s="208">
        <f t="shared" si="1"/>
        <v>145.67266495287058</v>
      </c>
    </row>
    <row r="43" spans="1:13" ht="15">
      <c r="A43" s="6">
        <v>1992</v>
      </c>
      <c r="C43" s="68">
        <v>18068</v>
      </c>
      <c r="D43" s="63">
        <v>544.585</v>
      </c>
      <c r="E43" s="66">
        <v>59.31</v>
      </c>
      <c r="F43" s="57">
        <v>10.3828</v>
      </c>
      <c r="G43" s="269">
        <v>6.627</v>
      </c>
      <c r="H43" s="59"/>
      <c r="I43" s="209">
        <f t="shared" si="1"/>
        <v>132.7943554314273</v>
      </c>
      <c r="J43" s="208">
        <f t="shared" si="1"/>
        <v>79.29737041745113</v>
      </c>
      <c r="K43" s="210">
        <f t="shared" si="1"/>
        <v>103.87040280210158</v>
      </c>
      <c r="L43" s="208">
        <f t="shared" si="1"/>
        <v>149.55204102209544</v>
      </c>
      <c r="M43" s="208">
        <f t="shared" si="1"/>
        <v>141.96658097686375</v>
      </c>
    </row>
    <row r="44" spans="1:13" ht="15">
      <c r="A44" s="6">
        <v>1993</v>
      </c>
      <c r="C44" s="63">
        <v>18211</v>
      </c>
      <c r="D44" s="63">
        <v>537.959</v>
      </c>
      <c r="E44" s="17">
        <v>59.13</v>
      </c>
      <c r="F44" s="57">
        <v>11.1208</v>
      </c>
      <c r="G44" s="269">
        <v>6.632</v>
      </c>
      <c r="H44" s="59"/>
      <c r="I44" s="208">
        <f t="shared" si="1"/>
        <v>133.84536234014405</v>
      </c>
      <c r="J44" s="208">
        <f t="shared" si="1"/>
        <v>78.332554316409</v>
      </c>
      <c r="K44" s="208">
        <f t="shared" si="1"/>
        <v>103.55516637478108</v>
      </c>
      <c r="L44" s="208">
        <f t="shared" si="1"/>
        <v>160.182064356293</v>
      </c>
      <c r="M44" s="208">
        <f t="shared" si="1"/>
        <v>142.07369323050557</v>
      </c>
    </row>
    <row r="45" spans="1:13" ht="15">
      <c r="A45" s="6">
        <v>1994</v>
      </c>
      <c r="C45" s="63">
        <v>18683</v>
      </c>
      <c r="D45" s="63">
        <v>525.758</v>
      </c>
      <c r="E45" s="17">
        <v>54.38</v>
      </c>
      <c r="F45" s="57">
        <v>11.787</v>
      </c>
      <c r="G45" s="270">
        <v>6.649</v>
      </c>
      <c r="H45" s="59"/>
      <c r="I45" s="208">
        <f t="shared" si="1"/>
        <v>137.31442010877555</v>
      </c>
      <c r="J45" s="208">
        <f t="shared" si="1"/>
        <v>76.55595889702853</v>
      </c>
      <c r="K45" s="208">
        <f t="shared" si="1"/>
        <v>95.23642732049036</v>
      </c>
      <c r="L45" s="208">
        <f t="shared" si="1"/>
        <v>169.77789300838302</v>
      </c>
      <c r="M45" s="209">
        <f t="shared" si="1"/>
        <v>142.43787489288775</v>
      </c>
    </row>
    <row r="46" spans="1:13" ht="15">
      <c r="A46" s="6">
        <v>1995</v>
      </c>
      <c r="C46" s="71">
        <v>19226</v>
      </c>
      <c r="D46" s="63">
        <v>506</v>
      </c>
      <c r="E46" s="17">
        <v>56.66</v>
      </c>
      <c r="F46" s="57">
        <v>12.313</v>
      </c>
      <c r="G46" s="271">
        <v>6.855</v>
      </c>
      <c r="H46" s="59"/>
      <c r="I46" s="210">
        <f t="shared" si="1"/>
        <v>141.30530648243422</v>
      </c>
      <c r="J46" s="208">
        <f t="shared" si="1"/>
        <v>73.67898387070939</v>
      </c>
      <c r="K46" s="208">
        <f t="shared" si="1"/>
        <v>99.2294220665499</v>
      </c>
      <c r="L46" s="208">
        <f t="shared" si="1"/>
        <v>177.3543053034886</v>
      </c>
      <c r="M46" s="211">
        <f t="shared" si="1"/>
        <v>146.8508997429306</v>
      </c>
    </row>
    <row r="47" spans="1:13" s="31" customFormat="1" ht="15">
      <c r="A47" s="69">
        <v>1996</v>
      </c>
      <c r="B47" s="70"/>
      <c r="C47" s="71">
        <v>19888</v>
      </c>
      <c r="D47" s="71">
        <v>478</v>
      </c>
      <c r="E47" s="66">
        <v>57.49</v>
      </c>
      <c r="F47" s="72">
        <v>13.214</v>
      </c>
      <c r="G47" s="269">
        <v>5.589</v>
      </c>
      <c r="H47" s="73"/>
      <c r="I47" s="208">
        <f aca="true" t="shared" si="2" ref="I47:M59">C47/C$36*100</f>
        <v>146.17080699691311</v>
      </c>
      <c r="J47" s="208">
        <f t="shared" si="2"/>
        <v>69.60188594901007</v>
      </c>
      <c r="K47" s="208">
        <f t="shared" si="2"/>
        <v>100.6830122591944</v>
      </c>
      <c r="L47" s="208">
        <f t="shared" si="2"/>
        <v>190.3321522196295</v>
      </c>
      <c r="M47" s="208">
        <f t="shared" si="2"/>
        <v>119.73007712082261</v>
      </c>
    </row>
    <row r="48" spans="1:13" s="31" customFormat="1" ht="15">
      <c r="A48" s="69">
        <v>1997</v>
      </c>
      <c r="B48" s="74"/>
      <c r="C48" s="71">
        <v>20266</v>
      </c>
      <c r="D48" s="71">
        <v>448</v>
      </c>
      <c r="E48" s="66">
        <v>60.71</v>
      </c>
      <c r="F48" s="72">
        <v>14.391</v>
      </c>
      <c r="G48" s="269">
        <v>5.634</v>
      </c>
      <c r="H48" s="73"/>
      <c r="I48" s="208">
        <f t="shared" si="2"/>
        <v>148.94899309128326</v>
      </c>
      <c r="J48" s="208">
        <f t="shared" si="2"/>
        <v>65.23356674718934</v>
      </c>
      <c r="K48" s="208">
        <f t="shared" si="2"/>
        <v>106.32224168126095</v>
      </c>
      <c r="L48" s="208">
        <f t="shared" si="2"/>
        <v>207.28545501685244</v>
      </c>
      <c r="M48" s="208">
        <f t="shared" si="2"/>
        <v>120.69408740359897</v>
      </c>
    </row>
    <row r="49" spans="1:13" s="31" customFormat="1" ht="15">
      <c r="A49" s="69">
        <v>1998</v>
      </c>
      <c r="B49" s="74"/>
      <c r="C49" s="71">
        <v>20456</v>
      </c>
      <c r="D49" s="68">
        <v>424</v>
      </c>
      <c r="E49" s="66">
        <v>62.46</v>
      </c>
      <c r="F49" s="72">
        <v>15.193</v>
      </c>
      <c r="G49" s="269">
        <v>5.331</v>
      </c>
      <c r="H49" s="73"/>
      <c r="I49" s="210">
        <f t="shared" si="2"/>
        <v>150.34543583713068</v>
      </c>
      <c r="J49" s="209">
        <f t="shared" si="2"/>
        <v>61.73891138573278</v>
      </c>
      <c r="K49" s="208">
        <f t="shared" si="2"/>
        <v>109.38704028021016</v>
      </c>
      <c r="L49" s="210">
        <f t="shared" si="2"/>
        <v>218.83732319304005</v>
      </c>
      <c r="M49" s="210">
        <f t="shared" si="2"/>
        <v>114.20308483290489</v>
      </c>
    </row>
    <row r="50" spans="1:13" s="31" customFormat="1" ht="15">
      <c r="A50" s="69">
        <v>1999</v>
      </c>
      <c r="C50" s="71">
        <v>20700</v>
      </c>
      <c r="D50" s="129">
        <v>455</v>
      </c>
      <c r="E50" s="66">
        <v>64.88</v>
      </c>
      <c r="F50" s="75">
        <v>15.941</v>
      </c>
      <c r="G50" s="272">
        <v>5.327</v>
      </c>
      <c r="I50" s="210">
        <f t="shared" si="2"/>
        <v>152.13876231074525</v>
      </c>
      <c r="J50" s="208">
        <f t="shared" si="2"/>
        <v>66.25284122761418</v>
      </c>
      <c r="K50" s="208">
        <f t="shared" si="2"/>
        <v>113.62521891418562</v>
      </c>
      <c r="L50" s="210">
        <f t="shared" si="2"/>
        <v>229.61138478379857</v>
      </c>
      <c r="M50" s="210">
        <f t="shared" si="2"/>
        <v>114.11739502999143</v>
      </c>
    </row>
    <row r="51" spans="1:13" s="31" customFormat="1" ht="15">
      <c r="A51" s="69">
        <v>2000</v>
      </c>
      <c r="C51" s="71">
        <v>20566.003</v>
      </c>
      <c r="D51" s="129">
        <v>458</v>
      </c>
      <c r="E51" s="76">
        <v>64.79</v>
      </c>
      <c r="F51" s="75">
        <v>16.787</v>
      </c>
      <c r="G51" s="272">
        <v>5.294</v>
      </c>
      <c r="I51" s="210">
        <f t="shared" si="2"/>
        <v>151.1539247390857</v>
      </c>
      <c r="J51" s="208">
        <f t="shared" si="2"/>
        <v>66.68967314779626</v>
      </c>
      <c r="K51" s="208">
        <f t="shared" si="2"/>
        <v>113.4676007005254</v>
      </c>
      <c r="L51" s="210">
        <f t="shared" si="2"/>
        <v>241.79702128885427</v>
      </c>
      <c r="M51" s="210">
        <f t="shared" si="2"/>
        <v>113.41045415595543</v>
      </c>
    </row>
    <row r="52" spans="1:13" s="31" customFormat="1" ht="15">
      <c r="A52" s="69">
        <v>2001</v>
      </c>
      <c r="C52" s="71">
        <v>20977</v>
      </c>
      <c r="D52" s="129">
        <v>466</v>
      </c>
      <c r="E52" s="76">
        <v>64.57</v>
      </c>
      <c r="F52" s="114">
        <v>18.081</v>
      </c>
      <c r="G52" s="273">
        <v>5.304</v>
      </c>
      <c r="H52" s="71"/>
      <c r="I52" s="210">
        <f t="shared" si="2"/>
        <v>154.17462884021757</v>
      </c>
      <c r="J52" s="208">
        <f t="shared" si="2"/>
        <v>67.85455826828178</v>
      </c>
      <c r="K52" s="210">
        <f t="shared" si="2"/>
        <v>113.08231173380034</v>
      </c>
      <c r="L52" s="210">
        <f t="shared" si="2"/>
        <v>260.4355716878403</v>
      </c>
      <c r="M52" s="210">
        <f t="shared" si="2"/>
        <v>113.62467866323908</v>
      </c>
    </row>
    <row r="53" spans="1:13" s="31" customFormat="1" ht="15">
      <c r="A53" s="69">
        <v>2002</v>
      </c>
      <c r="C53" s="71">
        <v>21760.137</v>
      </c>
      <c r="D53" s="129">
        <v>471</v>
      </c>
      <c r="E53" s="452">
        <v>61.36</v>
      </c>
      <c r="F53" s="114">
        <v>19.783</v>
      </c>
      <c r="G53" s="273">
        <v>5.365</v>
      </c>
      <c r="H53" s="71"/>
      <c r="I53" s="210">
        <f t="shared" si="2"/>
        <v>159.93044980155813</v>
      </c>
      <c r="J53" s="210">
        <f t="shared" si="2"/>
        <v>68.58261146858523</v>
      </c>
      <c r="K53" s="210">
        <f t="shared" si="2"/>
        <v>107.46059544658493</v>
      </c>
      <c r="L53" s="210">
        <f t="shared" si="2"/>
        <v>284.9508829545127</v>
      </c>
      <c r="M53" s="210">
        <f t="shared" si="2"/>
        <v>114.93144815766925</v>
      </c>
    </row>
    <row r="54" spans="1:13" s="31" customFormat="1" ht="15">
      <c r="A54" s="69">
        <v>2003</v>
      </c>
      <c r="C54" s="71">
        <v>21921.515</v>
      </c>
      <c r="D54" s="328">
        <v>478</v>
      </c>
      <c r="E54" s="76">
        <v>61.181</v>
      </c>
      <c r="F54" s="114">
        <v>21.084</v>
      </c>
      <c r="G54" s="273">
        <v>5.721</v>
      </c>
      <c r="H54" s="71"/>
      <c r="I54" s="210">
        <f aca="true" t="shared" si="3" ref="I54:I60">C54/C$36*100</f>
        <v>161.11652947229163</v>
      </c>
      <c r="J54" s="209">
        <f t="shared" si="2"/>
        <v>69.60188594901007</v>
      </c>
      <c r="K54" s="210">
        <f t="shared" si="2"/>
        <v>107.14711033274955</v>
      </c>
      <c r="L54" s="210">
        <f t="shared" si="2"/>
        <v>303.69026013309133</v>
      </c>
      <c r="M54" s="210">
        <f t="shared" si="2"/>
        <v>122.55784061696657</v>
      </c>
    </row>
    <row r="55" spans="1:13" s="31" customFormat="1" ht="15">
      <c r="A55" s="69">
        <v>2004</v>
      </c>
      <c r="C55" s="71">
        <v>22307.81</v>
      </c>
      <c r="D55" s="129">
        <v>461</v>
      </c>
      <c r="E55" s="228">
        <v>68.203</v>
      </c>
      <c r="F55" s="114">
        <v>22.554746</v>
      </c>
      <c r="G55" s="273">
        <v>5.921</v>
      </c>
      <c r="H55" s="71"/>
      <c r="I55" s="210">
        <f t="shared" si="3"/>
        <v>163.95568131706602</v>
      </c>
      <c r="J55" s="210">
        <f t="shared" si="2"/>
        <v>67.12650506797833</v>
      </c>
      <c r="K55" s="210">
        <f t="shared" si="2"/>
        <v>119.44483362521892</v>
      </c>
      <c r="L55" s="210">
        <f t="shared" si="2"/>
        <v>324.87462910148935</v>
      </c>
      <c r="M55" s="210">
        <f t="shared" si="2"/>
        <v>126.84233076263925</v>
      </c>
    </row>
    <row r="56" spans="1:13" s="31" customFormat="1" ht="15">
      <c r="A56" s="69">
        <v>2005</v>
      </c>
      <c r="C56" s="71">
        <v>22060</v>
      </c>
      <c r="D56" s="129">
        <v>467</v>
      </c>
      <c r="E56" s="228">
        <v>72.4</v>
      </c>
      <c r="F56" s="241">
        <v>23.795</v>
      </c>
      <c r="G56" s="273">
        <v>5.971</v>
      </c>
      <c r="H56" s="71"/>
      <c r="I56" s="210">
        <f t="shared" si="3"/>
        <v>162.13435249154784</v>
      </c>
      <c r="J56" s="210">
        <f t="shared" si="2"/>
        <v>68.00016890834246</v>
      </c>
      <c r="K56" s="210">
        <f t="shared" si="2"/>
        <v>126.79509632224169</v>
      </c>
      <c r="L56" s="210">
        <f t="shared" si="2"/>
        <v>342.7390314867629</v>
      </c>
      <c r="M56" s="210">
        <f t="shared" si="2"/>
        <v>127.91345329905741</v>
      </c>
    </row>
    <row r="57" spans="1:13" s="31" customFormat="1" ht="15">
      <c r="A57" s="69">
        <v>2006</v>
      </c>
      <c r="C57" s="129">
        <v>22610</v>
      </c>
      <c r="D57" s="129">
        <v>482</v>
      </c>
      <c r="E57" s="228">
        <v>73.79599999999999</v>
      </c>
      <c r="F57" s="241">
        <v>24.44</v>
      </c>
      <c r="G57" s="273">
        <v>6.02</v>
      </c>
      <c r="H57" s="71"/>
      <c r="I57" s="210">
        <f t="shared" si="3"/>
        <v>166.176686755843</v>
      </c>
      <c r="J57" s="210">
        <f t="shared" si="2"/>
        <v>70.18432850925282</v>
      </c>
      <c r="K57" s="210">
        <f t="shared" si="2"/>
        <v>129.23992994746058</v>
      </c>
      <c r="L57" s="210">
        <f t="shared" si="2"/>
        <v>352.0294990349437</v>
      </c>
      <c r="M57" s="210">
        <f t="shared" si="2"/>
        <v>128.9631533847472</v>
      </c>
    </row>
    <row r="58" spans="1:13" s="31" customFormat="1" ht="15">
      <c r="A58" s="69">
        <v>2007</v>
      </c>
      <c r="C58" s="129">
        <v>22392</v>
      </c>
      <c r="D58" s="129">
        <v>497</v>
      </c>
      <c r="E58" s="20">
        <v>80.828</v>
      </c>
      <c r="F58" s="241">
        <v>25.13</v>
      </c>
      <c r="G58" s="114">
        <v>6.012</v>
      </c>
      <c r="H58" s="338"/>
      <c r="I58" s="210">
        <f t="shared" si="3"/>
        <v>164.57445244744966</v>
      </c>
      <c r="J58" s="210">
        <f t="shared" si="2"/>
        <v>72.36848811016318</v>
      </c>
      <c r="K58" s="210">
        <f t="shared" si="2"/>
        <v>141.5551663747811</v>
      </c>
      <c r="L58" s="210">
        <f t="shared" si="2"/>
        <v>361.9681387376487</v>
      </c>
      <c r="M58" s="210">
        <f t="shared" si="2"/>
        <v>128.79177377892032</v>
      </c>
    </row>
    <row r="59" spans="1:13" s="31" customFormat="1" ht="15">
      <c r="A59" s="69">
        <v>2008</v>
      </c>
      <c r="C59" s="129">
        <v>22221</v>
      </c>
      <c r="D59" s="129">
        <v>493</v>
      </c>
      <c r="E59" s="228">
        <v>76.989</v>
      </c>
      <c r="F59" s="241">
        <v>24.348</v>
      </c>
      <c r="G59" s="114">
        <v>5.699</v>
      </c>
      <c r="H59" s="338"/>
      <c r="I59" s="210">
        <f t="shared" si="3"/>
        <v>163.317653976187</v>
      </c>
      <c r="J59" s="210">
        <f t="shared" si="2"/>
        <v>71.78604554992042</v>
      </c>
      <c r="K59" s="210">
        <f t="shared" si="2"/>
        <v>134.8318739054291</v>
      </c>
      <c r="L59" s="210">
        <f>F59/F$36*100</f>
        <v>350.704347074583</v>
      </c>
      <c r="M59" s="210">
        <f>G59/G$36*100</f>
        <v>122.08654670094259</v>
      </c>
    </row>
    <row r="60" spans="1:13" s="31" customFormat="1" ht="15.75" thickBot="1">
      <c r="A60" s="69">
        <v>2009</v>
      </c>
      <c r="B60" s="465"/>
      <c r="C60" s="129">
        <v>22496</v>
      </c>
      <c r="D60" s="129" t="s">
        <v>12</v>
      </c>
      <c r="E60" s="228" t="s">
        <v>12</v>
      </c>
      <c r="F60" s="241">
        <v>22.496</v>
      </c>
      <c r="G60" s="417">
        <v>5.934</v>
      </c>
      <c r="H60" s="339"/>
      <c r="I60" s="210">
        <f t="shared" si="3"/>
        <v>165.33882110833454</v>
      </c>
      <c r="J60" s="210" t="s">
        <v>12</v>
      </c>
      <c r="K60" s="210" t="s">
        <v>12</v>
      </c>
      <c r="L60" s="210">
        <f>F60/F$36*100</f>
        <v>324.02846195949644</v>
      </c>
      <c r="M60" s="418">
        <f>G60/G$36*100</f>
        <v>127.12082262210798</v>
      </c>
    </row>
    <row r="61" spans="1:13" ht="12.75">
      <c r="A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</row>
    <row r="62" spans="1:2" ht="12.75">
      <c r="A62" s="8">
        <v>1</v>
      </c>
      <c r="B62" s="7" t="s">
        <v>451</v>
      </c>
    </row>
    <row r="63" ht="12.75">
      <c r="B63" s="7" t="s">
        <v>455</v>
      </c>
    </row>
    <row r="64" spans="1:2" ht="12.75">
      <c r="A64" s="8">
        <v>2</v>
      </c>
      <c r="B64" s="7" t="s">
        <v>452</v>
      </c>
    </row>
    <row r="65" ht="12.75">
      <c r="B65" s="7" t="s">
        <v>456</v>
      </c>
    </row>
    <row r="66" ht="12.75">
      <c r="B66" s="7" t="s">
        <v>457</v>
      </c>
    </row>
    <row r="67" ht="12.75">
      <c r="B67" s="7" t="s">
        <v>449</v>
      </c>
    </row>
    <row r="68" spans="1:11" ht="15">
      <c r="A68" s="8">
        <v>3</v>
      </c>
      <c r="B68" s="8" t="s">
        <v>453</v>
      </c>
      <c r="K68" s="47"/>
    </row>
    <row r="69" spans="1:2" ht="12.75">
      <c r="A69" s="8">
        <v>4</v>
      </c>
      <c r="B69" s="7" t="s">
        <v>454</v>
      </c>
    </row>
    <row r="70" ht="12.75">
      <c r="B70" s="7" t="s">
        <v>458</v>
      </c>
    </row>
    <row r="71" ht="12.75">
      <c r="B71" s="7" t="s">
        <v>459</v>
      </c>
    </row>
    <row r="72" ht="15">
      <c r="F72" s="32"/>
    </row>
    <row r="73" ht="15">
      <c r="F73" s="32"/>
    </row>
    <row r="74" ht="15">
      <c r="F74" s="32"/>
    </row>
    <row r="75" ht="15">
      <c r="F75" s="32"/>
    </row>
    <row r="76" ht="15">
      <c r="F76" s="214"/>
    </row>
    <row r="77" ht="15">
      <c r="F77" s="214"/>
    </row>
    <row r="78" ht="15">
      <c r="F78" s="214"/>
    </row>
    <row r="79" ht="15">
      <c r="F79" s="214"/>
    </row>
    <row r="80" ht="15">
      <c r="F80" s="214"/>
    </row>
  </sheetData>
  <printOptions/>
  <pageMargins left="0.7480314960629921" right="0.7480314960629921" top="0.7874015748031497" bottom="0.74" header="0.5118110236220472" footer="0.5118110236220472"/>
  <pageSetup fitToHeight="1" fitToWidth="1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zoomScale="75" zoomScaleNormal="75" workbookViewId="0" topLeftCell="A3">
      <selection activeCell="A3" sqref="A3"/>
    </sheetView>
  </sheetViews>
  <sheetFormatPr defaultColWidth="8.88671875" defaultRowHeight="15"/>
  <cols>
    <col min="1" max="1" width="6.88671875" style="0" customWidth="1"/>
    <col min="2" max="2" width="2.5546875" style="0" customWidth="1"/>
    <col min="3" max="7" width="6.77734375" style="0" customWidth="1"/>
    <col min="8" max="8" width="7.6640625" style="0" customWidth="1"/>
    <col min="9" max="9" width="2.4453125" style="0" customWidth="1"/>
    <col min="10" max="14" width="6.77734375" style="0" customWidth="1"/>
    <col min="15" max="15" width="8.6640625" style="0" customWidth="1"/>
    <col min="16" max="16" width="24.5546875" style="0" customWidth="1"/>
    <col min="17" max="17" width="10.3359375" style="0" customWidth="1"/>
  </cols>
  <sheetData>
    <row r="1" s="179" customFormat="1" ht="18.75">
      <c r="A1" s="305" t="s">
        <v>319</v>
      </c>
    </row>
    <row r="2" ht="18">
      <c r="A2" s="56"/>
    </row>
    <row r="3" spans="1:7" ht="18.75">
      <c r="A3" s="406" t="s">
        <v>49</v>
      </c>
      <c r="B3" s="316" t="s">
        <v>86</v>
      </c>
      <c r="C3" s="317"/>
      <c r="D3" s="317"/>
      <c r="E3" s="317"/>
      <c r="F3" s="317"/>
      <c r="G3" s="317"/>
    </row>
    <row r="4" spans="1:15" ht="21.7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15" ht="15">
      <c r="A5" s="306" t="s">
        <v>87</v>
      </c>
      <c r="B5" s="307"/>
      <c r="C5" s="308" t="s">
        <v>34</v>
      </c>
      <c r="D5" s="308" t="s">
        <v>67</v>
      </c>
      <c r="E5" s="308" t="s">
        <v>88</v>
      </c>
      <c r="F5" s="308" t="s">
        <v>89</v>
      </c>
      <c r="G5" s="308" t="s">
        <v>90</v>
      </c>
      <c r="H5" s="310" t="s">
        <v>282</v>
      </c>
      <c r="I5" s="309"/>
      <c r="J5" s="308" t="s">
        <v>34</v>
      </c>
      <c r="K5" s="308" t="s">
        <v>67</v>
      </c>
      <c r="L5" s="308" t="s">
        <v>88</v>
      </c>
      <c r="M5" s="308" t="s">
        <v>89</v>
      </c>
      <c r="N5" s="308" t="s">
        <v>90</v>
      </c>
      <c r="O5" s="310" t="s">
        <v>282</v>
      </c>
    </row>
    <row r="6" spans="1:15" ht="15">
      <c r="A6" s="86"/>
      <c r="B6" s="86"/>
      <c r="C6" s="311"/>
      <c r="D6" s="311"/>
      <c r="E6" s="82" t="s">
        <v>92</v>
      </c>
      <c r="F6" s="82" t="s">
        <v>93</v>
      </c>
      <c r="G6" s="82" t="s">
        <v>94</v>
      </c>
      <c r="H6" s="260"/>
      <c r="I6" s="87"/>
      <c r="J6" s="311"/>
      <c r="K6" s="311"/>
      <c r="L6" s="82" t="s">
        <v>92</v>
      </c>
      <c r="M6" s="82" t="s">
        <v>93</v>
      </c>
      <c r="N6" s="82" t="s">
        <v>94</v>
      </c>
      <c r="O6" s="311"/>
    </row>
    <row r="7" spans="1:15" ht="15">
      <c r="A7" s="86"/>
      <c r="B7" s="86"/>
      <c r="C7" s="311"/>
      <c r="D7" s="311"/>
      <c r="E7" s="82" t="s">
        <v>95</v>
      </c>
      <c r="F7" s="82" t="s">
        <v>92</v>
      </c>
      <c r="G7" s="82" t="s">
        <v>96</v>
      </c>
      <c r="H7" s="260"/>
      <c r="I7" s="87"/>
      <c r="J7" s="311"/>
      <c r="K7" s="311"/>
      <c r="L7" s="82" t="s">
        <v>95</v>
      </c>
      <c r="M7" s="82" t="s">
        <v>92</v>
      </c>
      <c r="N7" s="82" t="s">
        <v>96</v>
      </c>
      <c r="O7" s="311"/>
    </row>
    <row r="8" spans="1:15" ht="15">
      <c r="A8" s="86"/>
      <c r="B8" s="86"/>
      <c r="C8" s="311"/>
      <c r="D8" s="311"/>
      <c r="E8" s="82"/>
      <c r="F8" s="82" t="s">
        <v>95</v>
      </c>
      <c r="G8" s="82"/>
      <c r="H8" s="260"/>
      <c r="I8" s="87"/>
      <c r="J8" s="311"/>
      <c r="K8" s="311"/>
      <c r="L8" s="82"/>
      <c r="M8" s="82"/>
      <c r="N8" s="82"/>
      <c r="O8" s="311"/>
    </row>
    <row r="9" spans="1:15" ht="15">
      <c r="A9" s="86"/>
      <c r="B9" s="86"/>
      <c r="C9" s="84" t="s">
        <v>97</v>
      </c>
      <c r="D9" s="84" t="s">
        <v>97</v>
      </c>
      <c r="E9" s="84" t="s">
        <v>98</v>
      </c>
      <c r="F9" s="84" t="s">
        <v>97</v>
      </c>
      <c r="G9" s="84" t="s">
        <v>97</v>
      </c>
      <c r="H9" s="261" t="s">
        <v>98</v>
      </c>
      <c r="I9" s="87"/>
      <c r="J9" s="84" t="s">
        <v>97</v>
      </c>
      <c r="K9" s="84" t="s">
        <v>97</v>
      </c>
      <c r="L9" s="84" t="s">
        <v>98</v>
      </c>
      <c r="M9" s="84" t="s">
        <v>97</v>
      </c>
      <c r="N9" s="84" t="s">
        <v>97</v>
      </c>
      <c r="O9" s="84" t="s">
        <v>98</v>
      </c>
    </row>
    <row r="10" spans="1:15" ht="15">
      <c r="A10" s="312"/>
      <c r="B10" s="312"/>
      <c r="C10" s="313" t="s">
        <v>24</v>
      </c>
      <c r="D10" s="313" t="s">
        <v>24</v>
      </c>
      <c r="E10" s="313" t="s">
        <v>99</v>
      </c>
      <c r="F10" s="313" t="s">
        <v>24</v>
      </c>
      <c r="G10" s="313" t="s">
        <v>24</v>
      </c>
      <c r="H10" s="314" t="s">
        <v>99</v>
      </c>
      <c r="I10" s="315"/>
      <c r="J10" s="313" t="s">
        <v>24</v>
      </c>
      <c r="K10" s="313" t="s">
        <v>24</v>
      </c>
      <c r="L10" s="313" t="s">
        <v>99</v>
      </c>
      <c r="M10" s="313" t="s">
        <v>24</v>
      </c>
      <c r="N10" s="313" t="s">
        <v>24</v>
      </c>
      <c r="O10" s="313" t="s">
        <v>99</v>
      </c>
    </row>
    <row r="11" spans="1:15" ht="15">
      <c r="A11" s="86"/>
      <c r="B11" s="86"/>
      <c r="C11" s="87"/>
      <c r="D11" s="87"/>
      <c r="E11" s="87"/>
      <c r="F11" s="87"/>
      <c r="G11" s="87"/>
      <c r="H11" s="262"/>
      <c r="I11" s="87"/>
      <c r="J11" s="87"/>
      <c r="K11" s="87"/>
      <c r="L11" s="87"/>
      <c r="M11" s="87"/>
      <c r="N11" s="87"/>
      <c r="O11" s="87"/>
    </row>
    <row r="12" spans="3:15" ht="15">
      <c r="C12" s="2"/>
      <c r="D12" s="2"/>
      <c r="E12" s="2"/>
      <c r="F12" s="2"/>
      <c r="G12" s="2"/>
      <c r="H12" s="263" t="s">
        <v>100</v>
      </c>
      <c r="I12" s="2"/>
      <c r="J12" s="2"/>
      <c r="K12" s="2"/>
      <c r="L12" s="2"/>
      <c r="M12" s="2"/>
      <c r="N12" s="88"/>
      <c r="O12" s="88" t="s">
        <v>101</v>
      </c>
    </row>
    <row r="13" spans="1:15" ht="15">
      <c r="A13" s="59">
        <v>1960</v>
      </c>
      <c r="B13" s="79"/>
      <c r="C13" s="2" t="s">
        <v>12</v>
      </c>
      <c r="D13" s="17">
        <v>29.8</v>
      </c>
      <c r="E13" s="89" t="s">
        <v>12</v>
      </c>
      <c r="F13" s="90" t="s">
        <v>12</v>
      </c>
      <c r="G13" s="89" t="s">
        <v>12</v>
      </c>
      <c r="H13" s="264" t="s">
        <v>12</v>
      </c>
      <c r="I13" s="2"/>
      <c r="J13" s="2" t="s">
        <v>12</v>
      </c>
      <c r="K13" s="208">
        <f aca="true" t="shared" si="0" ref="K13:K27">(D13/D$38)*100</f>
        <v>248.33333333333334</v>
      </c>
      <c r="L13" s="2" t="s">
        <v>12</v>
      </c>
      <c r="M13" s="90" t="s">
        <v>12</v>
      </c>
      <c r="N13" s="2" t="s">
        <v>12</v>
      </c>
      <c r="O13" s="2" t="s">
        <v>12</v>
      </c>
    </row>
    <row r="14" spans="1:15" ht="15">
      <c r="A14" s="59">
        <v>1961</v>
      </c>
      <c r="B14" s="79"/>
      <c r="C14" s="2" t="s">
        <v>12</v>
      </c>
      <c r="D14" s="17">
        <v>28.1</v>
      </c>
      <c r="E14" s="89" t="s">
        <v>12</v>
      </c>
      <c r="F14" s="90" t="s">
        <v>12</v>
      </c>
      <c r="G14" s="89" t="s">
        <v>12</v>
      </c>
      <c r="H14" s="264" t="s">
        <v>12</v>
      </c>
      <c r="I14" s="2"/>
      <c r="J14" s="2" t="s">
        <v>12</v>
      </c>
      <c r="K14" s="208">
        <f t="shared" si="0"/>
        <v>234.16666666666669</v>
      </c>
      <c r="L14" s="2" t="s">
        <v>12</v>
      </c>
      <c r="M14" s="90" t="s">
        <v>12</v>
      </c>
      <c r="N14" s="2" t="s">
        <v>12</v>
      </c>
      <c r="O14" s="2" t="s">
        <v>12</v>
      </c>
    </row>
    <row r="15" spans="1:15" ht="15">
      <c r="A15" s="59">
        <v>1962</v>
      </c>
      <c r="B15" s="79"/>
      <c r="C15" s="2" t="s">
        <v>12</v>
      </c>
      <c r="D15" s="17">
        <v>24.7</v>
      </c>
      <c r="E15" s="89" t="s">
        <v>12</v>
      </c>
      <c r="F15" s="90" t="s">
        <v>12</v>
      </c>
      <c r="G15" s="89" t="s">
        <v>12</v>
      </c>
      <c r="H15" s="264" t="s">
        <v>12</v>
      </c>
      <c r="I15" s="2"/>
      <c r="J15" s="2" t="s">
        <v>12</v>
      </c>
      <c r="K15" s="208">
        <f t="shared" si="0"/>
        <v>205.83333333333331</v>
      </c>
      <c r="L15" s="2" t="s">
        <v>12</v>
      </c>
      <c r="M15" s="90" t="s">
        <v>12</v>
      </c>
      <c r="N15" s="2" t="s">
        <v>12</v>
      </c>
      <c r="O15" s="2" t="s">
        <v>12</v>
      </c>
    </row>
    <row r="16" spans="1:15" ht="15">
      <c r="A16" s="59">
        <v>1963</v>
      </c>
      <c r="B16" s="79"/>
      <c r="C16" s="2" t="s">
        <v>12</v>
      </c>
      <c r="D16" s="17">
        <v>24.6</v>
      </c>
      <c r="E16" s="89" t="s">
        <v>12</v>
      </c>
      <c r="F16" s="90" t="s">
        <v>12</v>
      </c>
      <c r="G16" s="89" t="s">
        <v>12</v>
      </c>
      <c r="H16" s="264" t="s">
        <v>12</v>
      </c>
      <c r="I16" s="2"/>
      <c r="J16" s="2" t="s">
        <v>12</v>
      </c>
      <c r="K16" s="208">
        <f t="shared" si="0"/>
        <v>205.00000000000003</v>
      </c>
      <c r="L16" s="2" t="s">
        <v>12</v>
      </c>
      <c r="M16" s="90" t="s">
        <v>12</v>
      </c>
      <c r="N16" s="2" t="s">
        <v>12</v>
      </c>
      <c r="O16" s="2" t="s">
        <v>12</v>
      </c>
    </row>
    <row r="17" spans="1:15" ht="15">
      <c r="A17" s="59">
        <v>1964</v>
      </c>
      <c r="B17" s="79"/>
      <c r="C17" s="2" t="s">
        <v>12</v>
      </c>
      <c r="D17" s="17">
        <v>25.4</v>
      </c>
      <c r="E17" s="89" t="s">
        <v>12</v>
      </c>
      <c r="F17" s="90" t="s">
        <v>12</v>
      </c>
      <c r="G17" s="89" t="s">
        <v>12</v>
      </c>
      <c r="H17" s="264" t="s">
        <v>12</v>
      </c>
      <c r="I17" s="2"/>
      <c r="J17" s="2" t="s">
        <v>12</v>
      </c>
      <c r="K17" s="208">
        <f t="shared" si="0"/>
        <v>211.66666666666666</v>
      </c>
      <c r="L17" s="2" t="s">
        <v>12</v>
      </c>
      <c r="M17" s="90" t="s">
        <v>12</v>
      </c>
      <c r="N17" s="2" t="s">
        <v>12</v>
      </c>
      <c r="O17" s="2" t="s">
        <v>12</v>
      </c>
    </row>
    <row r="18" spans="1:15" ht="15">
      <c r="A18" s="59">
        <v>1965</v>
      </c>
      <c r="B18" s="79"/>
      <c r="C18" s="2" t="s">
        <v>12</v>
      </c>
      <c r="D18" s="17">
        <v>24.3</v>
      </c>
      <c r="E18" s="89" t="s">
        <v>12</v>
      </c>
      <c r="F18" s="90" t="s">
        <v>12</v>
      </c>
      <c r="G18" s="89" t="s">
        <v>12</v>
      </c>
      <c r="H18" s="264" t="s">
        <v>12</v>
      </c>
      <c r="I18" s="2"/>
      <c r="J18" s="2" t="s">
        <v>12</v>
      </c>
      <c r="K18" s="208">
        <f t="shared" si="0"/>
        <v>202.5</v>
      </c>
      <c r="L18" s="2" t="s">
        <v>12</v>
      </c>
      <c r="M18" s="90" t="s">
        <v>12</v>
      </c>
      <c r="N18" s="2" t="s">
        <v>12</v>
      </c>
      <c r="O18" s="2" t="s">
        <v>12</v>
      </c>
    </row>
    <row r="19" spans="1:15" ht="15">
      <c r="A19" s="59">
        <v>1966</v>
      </c>
      <c r="B19" s="79"/>
      <c r="C19" s="2" t="s">
        <v>12</v>
      </c>
      <c r="D19" s="17">
        <v>21.4</v>
      </c>
      <c r="E19" s="89" t="s">
        <v>12</v>
      </c>
      <c r="F19" s="90" t="s">
        <v>12</v>
      </c>
      <c r="G19" s="89" t="s">
        <v>12</v>
      </c>
      <c r="H19" s="264" t="s">
        <v>12</v>
      </c>
      <c r="I19" s="2"/>
      <c r="J19" s="2" t="s">
        <v>12</v>
      </c>
      <c r="K19" s="208">
        <f t="shared" si="0"/>
        <v>178.33333333333331</v>
      </c>
      <c r="L19" s="2" t="s">
        <v>12</v>
      </c>
      <c r="M19" s="90" t="s">
        <v>12</v>
      </c>
      <c r="N19" s="2" t="s">
        <v>12</v>
      </c>
      <c r="O19" s="2" t="s">
        <v>12</v>
      </c>
    </row>
    <row r="20" spans="1:15" ht="15">
      <c r="A20" s="59">
        <v>1967</v>
      </c>
      <c r="B20" s="79"/>
      <c r="C20" s="2" t="s">
        <v>12</v>
      </c>
      <c r="D20" s="17">
        <v>20</v>
      </c>
      <c r="E20" s="89" t="s">
        <v>12</v>
      </c>
      <c r="F20" s="90" t="s">
        <v>12</v>
      </c>
      <c r="G20" s="89" t="s">
        <v>12</v>
      </c>
      <c r="H20" s="264" t="s">
        <v>12</v>
      </c>
      <c r="I20" s="2"/>
      <c r="J20" s="2" t="s">
        <v>12</v>
      </c>
      <c r="K20" s="208">
        <f t="shared" si="0"/>
        <v>166.66666666666669</v>
      </c>
      <c r="L20" s="2" t="s">
        <v>12</v>
      </c>
      <c r="M20" s="90" t="s">
        <v>12</v>
      </c>
      <c r="N20" s="2" t="s">
        <v>12</v>
      </c>
      <c r="O20" s="2" t="s">
        <v>12</v>
      </c>
    </row>
    <row r="21" spans="1:15" ht="15">
      <c r="A21" s="91">
        <v>1968</v>
      </c>
      <c r="B21" s="79"/>
      <c r="C21" s="2" t="s">
        <v>12</v>
      </c>
      <c r="D21" s="17">
        <v>20.9</v>
      </c>
      <c r="E21" s="89" t="s">
        <v>12</v>
      </c>
      <c r="F21" s="90" t="s">
        <v>12</v>
      </c>
      <c r="G21" s="89" t="s">
        <v>12</v>
      </c>
      <c r="H21" s="264" t="s">
        <v>12</v>
      </c>
      <c r="I21" s="2"/>
      <c r="J21" s="2" t="s">
        <v>12</v>
      </c>
      <c r="K21" s="208">
        <f t="shared" si="0"/>
        <v>174.16666666666666</v>
      </c>
      <c r="L21" s="2" t="s">
        <v>12</v>
      </c>
      <c r="M21" s="90" t="s">
        <v>12</v>
      </c>
      <c r="N21" s="2" t="s">
        <v>12</v>
      </c>
      <c r="O21" s="2" t="s">
        <v>12</v>
      </c>
    </row>
    <row r="22" spans="1:15" ht="15">
      <c r="A22" s="59">
        <v>1969</v>
      </c>
      <c r="B22" s="79"/>
      <c r="C22" s="2" t="s">
        <v>12</v>
      </c>
      <c r="D22" s="17">
        <v>21.1</v>
      </c>
      <c r="E22" s="89" t="s">
        <v>12</v>
      </c>
      <c r="F22" s="90" t="s">
        <v>12</v>
      </c>
      <c r="G22" s="89" t="s">
        <v>12</v>
      </c>
      <c r="H22" s="264" t="s">
        <v>12</v>
      </c>
      <c r="I22" s="2"/>
      <c r="J22" s="2" t="s">
        <v>12</v>
      </c>
      <c r="K22" s="208">
        <f t="shared" si="0"/>
        <v>175.83333333333334</v>
      </c>
      <c r="L22" s="2" t="s">
        <v>12</v>
      </c>
      <c r="M22" s="90" t="s">
        <v>12</v>
      </c>
      <c r="N22" s="2" t="s">
        <v>12</v>
      </c>
      <c r="O22" s="2" t="s">
        <v>12</v>
      </c>
    </row>
    <row r="23" spans="1:15" ht="15">
      <c r="A23" s="59">
        <v>1970</v>
      </c>
      <c r="B23" s="79"/>
      <c r="C23" s="2" t="s">
        <v>12</v>
      </c>
      <c r="D23" s="17">
        <v>20.8</v>
      </c>
      <c r="E23" s="89" t="s">
        <v>12</v>
      </c>
      <c r="F23" s="90" t="s">
        <v>12</v>
      </c>
      <c r="G23" s="89" t="s">
        <v>12</v>
      </c>
      <c r="H23" s="264" t="s">
        <v>12</v>
      </c>
      <c r="I23" s="2"/>
      <c r="J23" s="2" t="s">
        <v>12</v>
      </c>
      <c r="K23" s="208">
        <f t="shared" si="0"/>
        <v>173.33333333333334</v>
      </c>
      <c r="L23" s="2" t="s">
        <v>12</v>
      </c>
      <c r="M23" s="90" t="s">
        <v>12</v>
      </c>
      <c r="N23" s="2" t="s">
        <v>12</v>
      </c>
      <c r="O23" s="2" t="s">
        <v>12</v>
      </c>
    </row>
    <row r="24" spans="1:15" ht="15">
      <c r="A24" s="59">
        <v>1971</v>
      </c>
      <c r="B24" s="79"/>
      <c r="C24" s="2" t="s">
        <v>12</v>
      </c>
      <c r="D24" s="17">
        <v>20</v>
      </c>
      <c r="E24" s="89" t="s">
        <v>12</v>
      </c>
      <c r="F24" s="90" t="s">
        <v>12</v>
      </c>
      <c r="G24" s="89" t="s">
        <v>12</v>
      </c>
      <c r="H24" s="264" t="s">
        <v>12</v>
      </c>
      <c r="I24" s="2"/>
      <c r="J24" s="2" t="s">
        <v>12</v>
      </c>
      <c r="K24" s="208">
        <f t="shared" si="0"/>
        <v>166.66666666666669</v>
      </c>
      <c r="L24" s="2" t="s">
        <v>12</v>
      </c>
      <c r="M24" s="90" t="s">
        <v>12</v>
      </c>
      <c r="N24" s="2" t="s">
        <v>12</v>
      </c>
      <c r="O24" s="2" t="s">
        <v>12</v>
      </c>
    </row>
    <row r="25" spans="1:15" ht="15">
      <c r="A25" s="59">
        <v>1972</v>
      </c>
      <c r="B25" s="79"/>
      <c r="C25" s="2" t="s">
        <v>12</v>
      </c>
      <c r="D25" s="17">
        <v>18.1</v>
      </c>
      <c r="E25" s="89" t="s">
        <v>12</v>
      </c>
      <c r="F25" s="90" t="s">
        <v>12</v>
      </c>
      <c r="G25" s="89" t="s">
        <v>12</v>
      </c>
      <c r="H25" s="264" t="s">
        <v>12</v>
      </c>
      <c r="I25" s="2"/>
      <c r="J25" s="2" t="s">
        <v>12</v>
      </c>
      <c r="K25" s="208">
        <f t="shared" si="0"/>
        <v>150.83333333333334</v>
      </c>
      <c r="L25" s="2" t="s">
        <v>12</v>
      </c>
      <c r="M25" s="90" t="s">
        <v>12</v>
      </c>
      <c r="N25" s="2" t="s">
        <v>12</v>
      </c>
      <c r="O25" s="2" t="s">
        <v>12</v>
      </c>
    </row>
    <row r="26" spans="1:15" ht="15">
      <c r="A26" s="59">
        <v>1973</v>
      </c>
      <c r="B26" s="79"/>
      <c r="C26" s="2" t="s">
        <v>12</v>
      </c>
      <c r="D26" s="17">
        <v>19.3</v>
      </c>
      <c r="E26" s="17">
        <v>5.7</v>
      </c>
      <c r="F26" s="90" t="s">
        <v>12</v>
      </c>
      <c r="G26" s="89" t="s">
        <v>12</v>
      </c>
      <c r="H26" s="265">
        <v>8</v>
      </c>
      <c r="I26" s="2"/>
      <c r="J26" s="2" t="s">
        <v>12</v>
      </c>
      <c r="K26" s="208">
        <f t="shared" si="0"/>
        <v>160.83333333333334</v>
      </c>
      <c r="L26" s="210">
        <f aca="true" t="shared" si="1" ref="L26:L61">E26/E$38*100</f>
        <v>16.618075801749274</v>
      </c>
      <c r="M26" s="90" t="s">
        <v>12</v>
      </c>
      <c r="N26" s="2" t="s">
        <v>12</v>
      </c>
      <c r="O26" s="210">
        <f aca="true" t="shared" si="2" ref="O26:O50">H26/H$38*100</f>
        <v>26.845637583892618</v>
      </c>
    </row>
    <row r="27" spans="1:15" ht="15">
      <c r="A27" s="59">
        <v>1974</v>
      </c>
      <c r="B27" s="79"/>
      <c r="C27" s="17">
        <v>160.7</v>
      </c>
      <c r="D27" s="17">
        <v>17.9</v>
      </c>
      <c r="E27" s="17">
        <v>5.7</v>
      </c>
      <c r="F27" s="90" t="s">
        <v>12</v>
      </c>
      <c r="G27" s="89" t="s">
        <v>12</v>
      </c>
      <c r="H27" s="265">
        <v>7.5</v>
      </c>
      <c r="I27" s="2"/>
      <c r="J27" s="208">
        <f aca="true" t="shared" si="3" ref="J27:K50">C27/C$38*100</f>
        <v>123.14176245210726</v>
      </c>
      <c r="K27" s="208">
        <f t="shared" si="0"/>
        <v>149.16666666666666</v>
      </c>
      <c r="L27" s="210">
        <f t="shared" si="1"/>
        <v>16.618075801749274</v>
      </c>
      <c r="M27" s="90" t="s">
        <v>12</v>
      </c>
      <c r="N27" s="2" t="s">
        <v>12</v>
      </c>
      <c r="O27" s="210">
        <f t="shared" si="2"/>
        <v>25.167785234899327</v>
      </c>
    </row>
    <row r="28" spans="1:15" ht="15">
      <c r="A28" s="59">
        <v>1975</v>
      </c>
      <c r="B28" s="79"/>
      <c r="C28" s="17">
        <v>164.6</v>
      </c>
      <c r="D28" s="17">
        <v>16.1</v>
      </c>
      <c r="E28" s="17">
        <v>4.9</v>
      </c>
      <c r="F28" s="90" t="s">
        <v>12</v>
      </c>
      <c r="G28" s="17" t="s">
        <v>12</v>
      </c>
      <c r="H28" s="265">
        <v>6.3</v>
      </c>
      <c r="I28" s="12"/>
      <c r="J28" s="208">
        <f t="shared" si="3"/>
        <v>126.13026819923373</v>
      </c>
      <c r="K28" s="210">
        <f t="shared" si="3"/>
        <v>134.16666666666669</v>
      </c>
      <c r="L28" s="210">
        <f t="shared" si="1"/>
        <v>14.285714285714288</v>
      </c>
      <c r="M28" s="90" t="s">
        <v>12</v>
      </c>
      <c r="N28" s="58" t="s">
        <v>12</v>
      </c>
      <c r="O28" s="210">
        <f t="shared" si="2"/>
        <v>21.140939597315437</v>
      </c>
    </row>
    <row r="29" spans="1:15" ht="15">
      <c r="A29" s="59">
        <v>1976</v>
      </c>
      <c r="B29" s="79"/>
      <c r="C29" s="17">
        <v>172</v>
      </c>
      <c r="D29" s="17">
        <v>16.2</v>
      </c>
      <c r="E29" s="17">
        <v>7</v>
      </c>
      <c r="F29" s="90" t="s">
        <v>12</v>
      </c>
      <c r="G29" s="17" t="s">
        <v>12</v>
      </c>
      <c r="H29" s="265">
        <v>11.9</v>
      </c>
      <c r="I29" s="12"/>
      <c r="J29" s="208">
        <f t="shared" si="3"/>
        <v>131.8007662835249</v>
      </c>
      <c r="K29" s="210">
        <f t="shared" si="3"/>
        <v>135</v>
      </c>
      <c r="L29" s="210">
        <f t="shared" si="1"/>
        <v>20.408163265306122</v>
      </c>
      <c r="M29" s="90" t="s">
        <v>12</v>
      </c>
      <c r="N29" s="58" t="s">
        <v>12</v>
      </c>
      <c r="O29" s="210">
        <f t="shared" si="2"/>
        <v>39.93288590604027</v>
      </c>
    </row>
    <row r="30" spans="1:15" ht="15">
      <c r="A30" s="59">
        <v>1977</v>
      </c>
      <c r="B30" s="79"/>
      <c r="C30" s="17">
        <v>144.7</v>
      </c>
      <c r="D30" s="17">
        <v>14</v>
      </c>
      <c r="E30" s="17">
        <v>13.6</v>
      </c>
      <c r="F30" s="90" t="s">
        <v>12</v>
      </c>
      <c r="G30" s="17" t="s">
        <v>12</v>
      </c>
      <c r="H30" s="265">
        <v>23.2</v>
      </c>
      <c r="I30" s="12"/>
      <c r="J30" s="208">
        <f t="shared" si="3"/>
        <v>110.88122605363984</v>
      </c>
      <c r="K30" s="210">
        <f t="shared" si="3"/>
        <v>116.66666666666667</v>
      </c>
      <c r="L30" s="210">
        <f t="shared" si="1"/>
        <v>39.650145772594755</v>
      </c>
      <c r="M30" s="90" t="s">
        <v>12</v>
      </c>
      <c r="N30" s="58" t="s">
        <v>12</v>
      </c>
      <c r="O30" s="210">
        <f t="shared" si="2"/>
        <v>77.85234899328859</v>
      </c>
    </row>
    <row r="31" spans="1:15" ht="15">
      <c r="A31" s="59">
        <v>1978</v>
      </c>
      <c r="B31" s="79"/>
      <c r="C31" s="17">
        <v>149.5</v>
      </c>
      <c r="D31" s="17">
        <v>13.8</v>
      </c>
      <c r="E31" s="17">
        <v>18.6</v>
      </c>
      <c r="F31" s="90" t="s">
        <v>12</v>
      </c>
      <c r="G31" s="17" t="s">
        <v>12</v>
      </c>
      <c r="H31" s="265">
        <v>26.4</v>
      </c>
      <c r="I31" s="12"/>
      <c r="J31" s="208">
        <f t="shared" si="3"/>
        <v>114.55938697318007</v>
      </c>
      <c r="K31" s="210">
        <f t="shared" si="3"/>
        <v>115.00000000000001</v>
      </c>
      <c r="L31" s="210">
        <f t="shared" si="1"/>
        <v>54.22740524781342</v>
      </c>
      <c r="M31" s="90" t="s">
        <v>12</v>
      </c>
      <c r="N31" s="58" t="s">
        <v>12</v>
      </c>
      <c r="O31" s="210">
        <f t="shared" si="2"/>
        <v>88.59060402684563</v>
      </c>
    </row>
    <row r="32" spans="1:15" ht="15">
      <c r="A32" s="59">
        <v>1979</v>
      </c>
      <c r="B32" s="79"/>
      <c r="C32" s="17">
        <v>156.9</v>
      </c>
      <c r="D32" s="17">
        <v>12</v>
      </c>
      <c r="E32" s="17">
        <v>23.8</v>
      </c>
      <c r="F32" s="90" t="s">
        <v>12</v>
      </c>
      <c r="G32" s="17" t="s">
        <v>12</v>
      </c>
      <c r="H32" s="265">
        <v>27.9</v>
      </c>
      <c r="I32" s="12"/>
      <c r="J32" s="208">
        <f t="shared" si="3"/>
        <v>120.22988505747128</v>
      </c>
      <c r="K32" s="210">
        <f t="shared" si="3"/>
        <v>100</v>
      </c>
      <c r="L32" s="210">
        <f t="shared" si="1"/>
        <v>69.38775510204083</v>
      </c>
      <c r="M32" s="90" t="s">
        <v>12</v>
      </c>
      <c r="N32" s="58" t="s">
        <v>12</v>
      </c>
      <c r="O32" s="210">
        <f t="shared" si="2"/>
        <v>93.62416107382549</v>
      </c>
    </row>
    <row r="33" spans="1:15" ht="15">
      <c r="A33" s="59">
        <v>1980</v>
      </c>
      <c r="B33" s="79"/>
      <c r="C33" s="17">
        <v>134.7</v>
      </c>
      <c r="D33" s="17">
        <v>11.7</v>
      </c>
      <c r="E33" s="17">
        <v>33.5</v>
      </c>
      <c r="F33" s="90" t="s">
        <v>12</v>
      </c>
      <c r="G33" s="17">
        <v>8.12</v>
      </c>
      <c r="H33" s="265">
        <v>26.7</v>
      </c>
      <c r="I33" s="12"/>
      <c r="J33" s="208">
        <f t="shared" si="3"/>
        <v>103.21839080459769</v>
      </c>
      <c r="K33" s="210">
        <f t="shared" si="3"/>
        <v>97.5</v>
      </c>
      <c r="L33" s="210">
        <f t="shared" si="1"/>
        <v>97.66763848396502</v>
      </c>
      <c r="M33" s="90" t="s">
        <v>12</v>
      </c>
      <c r="N33" s="210">
        <f aca="true" t="shared" si="4" ref="N33:O52">G33/G$38*100</f>
        <v>76.24413145539906</v>
      </c>
      <c r="O33" s="210">
        <f t="shared" si="2"/>
        <v>89.59731543624162</v>
      </c>
    </row>
    <row r="34" spans="1:15" ht="15">
      <c r="A34" s="59">
        <v>1981</v>
      </c>
      <c r="B34" s="79"/>
      <c r="C34" s="17">
        <v>144.1</v>
      </c>
      <c r="D34" s="17">
        <v>12.2</v>
      </c>
      <c r="E34" s="65">
        <v>33.2</v>
      </c>
      <c r="F34" s="90" t="s">
        <v>12</v>
      </c>
      <c r="G34" s="17">
        <v>7.31</v>
      </c>
      <c r="H34" s="265">
        <v>24.1</v>
      </c>
      <c r="I34" s="12"/>
      <c r="J34" s="208">
        <f t="shared" si="3"/>
        <v>110.42145593869732</v>
      </c>
      <c r="K34" s="210">
        <f t="shared" si="3"/>
        <v>101.66666666666666</v>
      </c>
      <c r="L34" s="209">
        <f t="shared" si="1"/>
        <v>96.79300291545191</v>
      </c>
      <c r="M34" s="90" t="s">
        <v>12</v>
      </c>
      <c r="N34" s="210">
        <f t="shared" si="4"/>
        <v>68.63849765258216</v>
      </c>
      <c r="O34" s="210">
        <f t="shared" si="2"/>
        <v>80.87248322147651</v>
      </c>
    </row>
    <row r="35" spans="1:15" ht="15">
      <c r="A35" s="59">
        <v>1982</v>
      </c>
      <c r="B35" s="79"/>
      <c r="C35" s="17">
        <v>135.4</v>
      </c>
      <c r="D35" s="17">
        <v>10.4</v>
      </c>
      <c r="E35" s="17">
        <v>34.5</v>
      </c>
      <c r="F35" s="90" t="s">
        <v>12</v>
      </c>
      <c r="G35" s="17">
        <v>10.4</v>
      </c>
      <c r="H35" s="265">
        <v>22.4</v>
      </c>
      <c r="I35" s="12"/>
      <c r="J35" s="208">
        <f t="shared" si="3"/>
        <v>103.75478927203065</v>
      </c>
      <c r="K35" s="210">
        <f t="shared" si="3"/>
        <v>86.66666666666667</v>
      </c>
      <c r="L35" s="210">
        <f t="shared" si="1"/>
        <v>100.58309037900874</v>
      </c>
      <c r="M35" s="90" t="s">
        <v>12</v>
      </c>
      <c r="N35" s="210">
        <f t="shared" si="4"/>
        <v>97.65258215962442</v>
      </c>
      <c r="O35" s="210">
        <f t="shared" si="2"/>
        <v>75.16778523489933</v>
      </c>
    </row>
    <row r="36" spans="1:15" ht="15">
      <c r="A36" s="59">
        <v>1983</v>
      </c>
      <c r="B36" s="79"/>
      <c r="C36" s="17">
        <v>129.1</v>
      </c>
      <c r="D36" s="17">
        <v>10.3</v>
      </c>
      <c r="E36" s="17">
        <v>37.3</v>
      </c>
      <c r="F36" s="90" t="s">
        <v>12</v>
      </c>
      <c r="G36" s="17">
        <v>12.1</v>
      </c>
      <c r="H36" s="265">
        <v>26.5</v>
      </c>
      <c r="I36" s="12"/>
      <c r="J36" s="208">
        <f t="shared" si="3"/>
        <v>98.9272030651341</v>
      </c>
      <c r="K36" s="210">
        <f t="shared" si="3"/>
        <v>85.83333333333334</v>
      </c>
      <c r="L36" s="210">
        <f t="shared" si="1"/>
        <v>108.7463556851312</v>
      </c>
      <c r="M36" s="90" t="s">
        <v>12</v>
      </c>
      <c r="N36" s="210">
        <f t="shared" si="4"/>
        <v>113.6150234741784</v>
      </c>
      <c r="O36" s="210">
        <f t="shared" si="2"/>
        <v>88.9261744966443</v>
      </c>
    </row>
    <row r="37" spans="1:15" ht="15">
      <c r="A37" s="59">
        <v>1984</v>
      </c>
      <c r="B37" s="79"/>
      <c r="C37" s="17">
        <v>128.3</v>
      </c>
      <c r="D37" s="17">
        <v>6.4</v>
      </c>
      <c r="E37" s="17">
        <v>35.6</v>
      </c>
      <c r="F37" s="90" t="s">
        <v>12</v>
      </c>
      <c r="G37" s="17">
        <v>10.02</v>
      </c>
      <c r="H37" s="265">
        <v>26.9</v>
      </c>
      <c r="I37" s="12"/>
      <c r="J37" s="208">
        <f t="shared" si="3"/>
        <v>98.31417624521073</v>
      </c>
      <c r="K37" s="210">
        <f t="shared" si="3"/>
        <v>53.333333333333336</v>
      </c>
      <c r="L37" s="210">
        <f t="shared" si="1"/>
        <v>103.79008746355687</v>
      </c>
      <c r="M37" s="90" t="s">
        <v>12</v>
      </c>
      <c r="N37" s="210">
        <f t="shared" si="4"/>
        <v>94.08450704225352</v>
      </c>
      <c r="O37" s="210">
        <f t="shared" si="2"/>
        <v>90.26845637583892</v>
      </c>
    </row>
    <row r="38" spans="1:15" ht="15">
      <c r="A38" s="59">
        <v>1985</v>
      </c>
      <c r="B38" s="79"/>
      <c r="C38" s="17">
        <v>130.5</v>
      </c>
      <c r="D38" s="17">
        <v>12</v>
      </c>
      <c r="E38" s="17">
        <v>34.3</v>
      </c>
      <c r="F38" s="90" t="s">
        <v>12</v>
      </c>
      <c r="G38" s="17">
        <v>10.65</v>
      </c>
      <c r="H38" s="265">
        <v>29.8</v>
      </c>
      <c r="I38" s="12"/>
      <c r="J38" s="208">
        <f t="shared" si="3"/>
        <v>100</v>
      </c>
      <c r="K38" s="210">
        <f t="shared" si="3"/>
        <v>100</v>
      </c>
      <c r="L38" s="210">
        <f t="shared" si="1"/>
        <v>100</v>
      </c>
      <c r="M38" s="90" t="s">
        <v>12</v>
      </c>
      <c r="N38" s="210">
        <f t="shared" si="4"/>
        <v>100</v>
      </c>
      <c r="O38" s="210">
        <f t="shared" si="2"/>
        <v>100</v>
      </c>
    </row>
    <row r="39" spans="1:15" ht="15">
      <c r="A39" s="59">
        <v>1986</v>
      </c>
      <c r="B39" s="79"/>
      <c r="C39" s="17">
        <v>128</v>
      </c>
      <c r="D39" s="17">
        <v>9.7</v>
      </c>
      <c r="E39" s="17">
        <v>32.3</v>
      </c>
      <c r="F39" s="90" t="s">
        <v>12</v>
      </c>
      <c r="G39" s="17">
        <v>11.02</v>
      </c>
      <c r="H39" s="265">
        <v>28.2</v>
      </c>
      <c r="I39" s="12"/>
      <c r="J39" s="208">
        <f t="shared" si="3"/>
        <v>98.08429118773945</v>
      </c>
      <c r="K39" s="210">
        <f t="shared" si="3"/>
        <v>80.83333333333333</v>
      </c>
      <c r="L39" s="210">
        <f t="shared" si="1"/>
        <v>94.16909620991254</v>
      </c>
      <c r="M39" s="90" t="s">
        <v>12</v>
      </c>
      <c r="N39" s="210">
        <f t="shared" si="4"/>
        <v>103.47417840375586</v>
      </c>
      <c r="O39" s="210">
        <f t="shared" si="2"/>
        <v>94.63087248322147</v>
      </c>
    </row>
    <row r="40" spans="1:15" ht="15">
      <c r="A40" s="59">
        <v>1987</v>
      </c>
      <c r="B40" s="79"/>
      <c r="C40" s="17">
        <v>134.9</v>
      </c>
      <c r="D40" s="17">
        <v>10.5</v>
      </c>
      <c r="E40" s="17">
        <v>28.6</v>
      </c>
      <c r="F40" s="17">
        <v>24.1</v>
      </c>
      <c r="G40" s="17">
        <v>10.28</v>
      </c>
      <c r="H40" s="265">
        <v>28.5</v>
      </c>
      <c r="I40" s="12"/>
      <c r="J40" s="208">
        <f t="shared" si="3"/>
        <v>103.37164750957855</v>
      </c>
      <c r="K40" s="210">
        <f t="shared" si="3"/>
        <v>87.5</v>
      </c>
      <c r="L40" s="210">
        <f t="shared" si="1"/>
        <v>83.38192419825074</v>
      </c>
      <c r="M40" s="90" t="s">
        <v>12</v>
      </c>
      <c r="N40" s="210">
        <f t="shared" si="4"/>
        <v>96.52582159624413</v>
      </c>
      <c r="O40" s="210">
        <f t="shared" si="2"/>
        <v>95.63758389261746</v>
      </c>
    </row>
    <row r="41" spans="1:17" ht="15">
      <c r="A41" s="59">
        <v>1988</v>
      </c>
      <c r="B41" s="79"/>
      <c r="C41" s="17">
        <v>155.7</v>
      </c>
      <c r="D41" s="17">
        <v>9.7</v>
      </c>
      <c r="E41" s="17">
        <v>31.9</v>
      </c>
      <c r="F41" s="17">
        <v>28.3</v>
      </c>
      <c r="G41" s="17">
        <v>10.22</v>
      </c>
      <c r="H41" s="265">
        <v>25.2</v>
      </c>
      <c r="I41" s="12"/>
      <c r="J41" s="208">
        <f t="shared" si="3"/>
        <v>119.3103448275862</v>
      </c>
      <c r="K41" s="210">
        <f t="shared" si="3"/>
        <v>80.83333333333333</v>
      </c>
      <c r="L41" s="210">
        <f t="shared" si="1"/>
        <v>93.00291545189505</v>
      </c>
      <c r="M41" s="90" t="s">
        <v>12</v>
      </c>
      <c r="N41" s="210">
        <f t="shared" si="4"/>
        <v>95.962441314554</v>
      </c>
      <c r="O41" s="210">
        <f t="shared" si="2"/>
        <v>84.56375838926175</v>
      </c>
      <c r="Q41" s="92"/>
    </row>
    <row r="42" spans="1:15" ht="15">
      <c r="A42" s="59">
        <v>1989</v>
      </c>
      <c r="B42" s="79"/>
      <c r="C42" s="17">
        <v>154.8</v>
      </c>
      <c r="D42" s="17">
        <v>9.4</v>
      </c>
      <c r="E42" s="17">
        <v>32.5</v>
      </c>
      <c r="F42" s="17">
        <v>28.3</v>
      </c>
      <c r="G42" s="17">
        <v>10.37</v>
      </c>
      <c r="H42" s="266">
        <v>21.3</v>
      </c>
      <c r="I42" s="12"/>
      <c r="J42" s="208">
        <f t="shared" si="3"/>
        <v>118.62068965517243</v>
      </c>
      <c r="K42" s="210">
        <f t="shared" si="3"/>
        <v>78.33333333333333</v>
      </c>
      <c r="L42" s="210">
        <f t="shared" si="1"/>
        <v>94.75218658892129</v>
      </c>
      <c r="M42" s="90" t="s">
        <v>12</v>
      </c>
      <c r="N42" s="210">
        <f t="shared" si="4"/>
        <v>97.37089201877933</v>
      </c>
      <c r="O42" s="209">
        <f t="shared" si="2"/>
        <v>71.47651006711409</v>
      </c>
    </row>
    <row r="43" spans="1:15" ht="15">
      <c r="A43" s="59">
        <v>1990</v>
      </c>
      <c r="B43" s="79"/>
      <c r="C43" s="17">
        <v>160.6</v>
      </c>
      <c r="D43" s="17">
        <v>9.8</v>
      </c>
      <c r="E43" s="17">
        <v>29.9</v>
      </c>
      <c r="F43" s="17">
        <v>25.2</v>
      </c>
      <c r="G43" s="17">
        <v>11.92</v>
      </c>
      <c r="H43" s="265">
        <v>26.9</v>
      </c>
      <c r="I43" s="12"/>
      <c r="J43" s="208">
        <f t="shared" si="3"/>
        <v>123.06513409961686</v>
      </c>
      <c r="K43" s="210">
        <f t="shared" si="3"/>
        <v>81.66666666666667</v>
      </c>
      <c r="L43" s="210">
        <f t="shared" si="1"/>
        <v>87.17201166180757</v>
      </c>
      <c r="M43" s="90" t="s">
        <v>12</v>
      </c>
      <c r="N43" s="210">
        <f t="shared" si="4"/>
        <v>111.92488262910798</v>
      </c>
      <c r="O43" s="210">
        <f t="shared" si="2"/>
        <v>90.26845637583892</v>
      </c>
    </row>
    <row r="44" spans="1:15" ht="15">
      <c r="A44" s="59">
        <v>1991</v>
      </c>
      <c r="B44" s="79"/>
      <c r="C44" s="17">
        <v>148.8</v>
      </c>
      <c r="D44" s="17">
        <v>9</v>
      </c>
      <c r="E44" s="17">
        <v>31.6</v>
      </c>
      <c r="F44" s="17">
        <v>26.7</v>
      </c>
      <c r="G44" s="17">
        <v>11.34</v>
      </c>
      <c r="H44" s="265">
        <v>21.4</v>
      </c>
      <c r="I44" s="12"/>
      <c r="J44" s="208">
        <f t="shared" si="3"/>
        <v>114.02298850574712</v>
      </c>
      <c r="K44" s="210">
        <f t="shared" si="3"/>
        <v>75</v>
      </c>
      <c r="L44" s="210">
        <f t="shared" si="1"/>
        <v>92.12827988338194</v>
      </c>
      <c r="M44" s="90" t="s">
        <v>12</v>
      </c>
      <c r="N44" s="210">
        <f t="shared" si="4"/>
        <v>106.47887323943661</v>
      </c>
      <c r="O44" s="210">
        <f t="shared" si="2"/>
        <v>71.81208053691275</v>
      </c>
    </row>
    <row r="45" spans="1:15" ht="15">
      <c r="A45" s="59">
        <v>1992</v>
      </c>
      <c r="B45" s="79"/>
      <c r="C45" s="17">
        <v>157.1</v>
      </c>
      <c r="D45" s="17">
        <v>6.96</v>
      </c>
      <c r="E45" s="17">
        <v>30.1</v>
      </c>
      <c r="F45" s="17">
        <v>25.7</v>
      </c>
      <c r="G45" s="17">
        <v>10.66</v>
      </c>
      <c r="H45" s="265">
        <v>24</v>
      </c>
      <c r="I45" s="12"/>
      <c r="J45" s="208">
        <f t="shared" si="3"/>
        <v>120.38314176245211</v>
      </c>
      <c r="K45" s="210">
        <f t="shared" si="3"/>
        <v>57.99999999999999</v>
      </c>
      <c r="L45" s="210">
        <f t="shared" si="1"/>
        <v>87.75510204081634</v>
      </c>
      <c r="M45" s="90" t="s">
        <v>12</v>
      </c>
      <c r="N45" s="210">
        <f t="shared" si="4"/>
        <v>100.09389671361501</v>
      </c>
      <c r="O45" s="210">
        <f t="shared" si="2"/>
        <v>80.53691275167785</v>
      </c>
    </row>
    <row r="46" spans="1:15" ht="15">
      <c r="A46" s="59">
        <v>1993</v>
      </c>
      <c r="B46" s="79"/>
      <c r="C46" s="17">
        <v>158.9</v>
      </c>
      <c r="D46" s="17">
        <v>5.01</v>
      </c>
      <c r="E46" s="17">
        <v>29</v>
      </c>
      <c r="F46" s="17">
        <v>24.5</v>
      </c>
      <c r="G46" s="17">
        <v>11.35</v>
      </c>
      <c r="H46" s="265">
        <v>26.9</v>
      </c>
      <c r="I46" s="12"/>
      <c r="J46" s="208">
        <f t="shared" si="3"/>
        <v>121.7624521072797</v>
      </c>
      <c r="K46" s="210">
        <f t="shared" si="3"/>
        <v>41.75</v>
      </c>
      <c r="L46" s="210">
        <f t="shared" si="1"/>
        <v>84.54810495626823</v>
      </c>
      <c r="M46" s="90" t="s">
        <v>12</v>
      </c>
      <c r="N46" s="210">
        <f t="shared" si="4"/>
        <v>106.57276995305163</v>
      </c>
      <c r="O46" s="210">
        <f t="shared" si="2"/>
        <v>90.26845637583892</v>
      </c>
    </row>
    <row r="47" spans="1:15" ht="15">
      <c r="A47" s="59">
        <v>1994</v>
      </c>
      <c r="B47" s="79"/>
      <c r="C47" s="17">
        <v>155.8</v>
      </c>
      <c r="D47" s="17">
        <v>5.4</v>
      </c>
      <c r="E47" s="17">
        <v>32</v>
      </c>
      <c r="F47" s="17">
        <v>27.5</v>
      </c>
      <c r="G47" s="17">
        <v>11.16</v>
      </c>
      <c r="H47" s="265">
        <v>24.084</v>
      </c>
      <c r="I47" s="12"/>
      <c r="J47" s="208">
        <f t="shared" si="3"/>
        <v>119.38697318007662</v>
      </c>
      <c r="K47" s="210">
        <f t="shared" si="3"/>
        <v>45</v>
      </c>
      <c r="L47" s="210">
        <f t="shared" si="1"/>
        <v>93.29446064139943</v>
      </c>
      <c r="M47" s="90" t="s">
        <v>12</v>
      </c>
      <c r="N47" s="210">
        <f t="shared" si="4"/>
        <v>104.78873239436619</v>
      </c>
      <c r="O47" s="210">
        <f t="shared" si="2"/>
        <v>80.81879194630872</v>
      </c>
    </row>
    <row r="48" spans="1:15" ht="15">
      <c r="A48" s="59">
        <v>1995</v>
      </c>
      <c r="B48" s="79"/>
      <c r="C48" s="17">
        <v>157.7</v>
      </c>
      <c r="D48" s="90" t="s">
        <v>12</v>
      </c>
      <c r="E48" s="17">
        <v>35.9</v>
      </c>
      <c r="F48" s="17">
        <v>31.9</v>
      </c>
      <c r="G48" s="17">
        <v>11.22</v>
      </c>
      <c r="H48" s="265">
        <v>25.622</v>
      </c>
      <c r="I48" s="12"/>
      <c r="J48" s="208">
        <f t="shared" si="3"/>
        <v>120.84291187739463</v>
      </c>
      <c r="K48" s="212" t="s">
        <v>12</v>
      </c>
      <c r="L48" s="210">
        <f t="shared" si="1"/>
        <v>104.66472303206997</v>
      </c>
      <c r="M48" s="90" t="s">
        <v>12</v>
      </c>
      <c r="N48" s="210">
        <f t="shared" si="4"/>
        <v>105.35211267605634</v>
      </c>
      <c r="O48" s="210">
        <f t="shared" si="2"/>
        <v>85.97986577181209</v>
      </c>
    </row>
    <row r="49" spans="1:15" ht="15">
      <c r="A49" s="59">
        <v>1996</v>
      </c>
      <c r="B49" s="79"/>
      <c r="C49" s="17">
        <v>162.4</v>
      </c>
      <c r="D49" s="17">
        <v>5.43</v>
      </c>
      <c r="E49" s="17">
        <v>40.3</v>
      </c>
      <c r="F49" s="17">
        <v>36.2</v>
      </c>
      <c r="G49" s="17">
        <v>11.08</v>
      </c>
      <c r="H49" s="265">
        <v>25.602</v>
      </c>
      <c r="I49" s="12"/>
      <c r="J49" s="208">
        <f t="shared" si="3"/>
        <v>124.44444444444444</v>
      </c>
      <c r="K49" s="210">
        <f t="shared" si="3"/>
        <v>45.24999999999999</v>
      </c>
      <c r="L49" s="210">
        <f t="shared" si="1"/>
        <v>117.49271137026238</v>
      </c>
      <c r="M49" s="90" t="s">
        <v>12</v>
      </c>
      <c r="N49" s="210">
        <f t="shared" si="4"/>
        <v>104.037558685446</v>
      </c>
      <c r="O49" s="210">
        <f t="shared" si="2"/>
        <v>85.91275167785236</v>
      </c>
    </row>
    <row r="50" spans="1:15" ht="15">
      <c r="A50" s="73">
        <v>1997</v>
      </c>
      <c r="B50" s="86"/>
      <c r="C50" s="66">
        <v>157.4</v>
      </c>
      <c r="D50" s="66">
        <v>7.04</v>
      </c>
      <c r="E50" s="94">
        <v>39.4</v>
      </c>
      <c r="F50" s="94">
        <v>34.5</v>
      </c>
      <c r="G50" s="66">
        <v>11.62</v>
      </c>
      <c r="H50" s="265">
        <v>25.715</v>
      </c>
      <c r="I50" s="16"/>
      <c r="J50" s="210">
        <f t="shared" si="3"/>
        <v>120.61302681992339</v>
      </c>
      <c r="K50" s="210">
        <f t="shared" si="3"/>
        <v>58.666666666666664</v>
      </c>
      <c r="L50" s="210">
        <f t="shared" si="1"/>
        <v>114.86880466472304</v>
      </c>
      <c r="M50" s="90" t="s">
        <v>12</v>
      </c>
      <c r="N50" s="210">
        <f t="shared" si="4"/>
        <v>109.10798122065725</v>
      </c>
      <c r="O50" s="210">
        <f t="shared" si="2"/>
        <v>86.29194630872483</v>
      </c>
    </row>
    <row r="51" spans="1:16" ht="15">
      <c r="A51" s="59">
        <v>1998</v>
      </c>
      <c r="B51" s="86"/>
      <c r="C51" s="66">
        <v>155.6</v>
      </c>
      <c r="D51" s="66">
        <v>7.69</v>
      </c>
      <c r="E51" s="94">
        <v>45.7</v>
      </c>
      <c r="F51" s="94">
        <v>39.7</v>
      </c>
      <c r="G51" s="66">
        <v>10.37</v>
      </c>
      <c r="H51" s="265">
        <v>28.061</v>
      </c>
      <c r="I51" s="16"/>
      <c r="J51" s="210">
        <f aca="true" t="shared" si="5" ref="J51:K61">C51/C$38*100</f>
        <v>119.23371647509578</v>
      </c>
      <c r="K51" s="210">
        <f t="shared" si="5"/>
        <v>64.08333333333334</v>
      </c>
      <c r="L51" s="210">
        <f t="shared" si="1"/>
        <v>133.23615160349854</v>
      </c>
      <c r="M51" s="90" t="s">
        <v>12</v>
      </c>
      <c r="N51" s="210">
        <f t="shared" si="4"/>
        <v>97.37089201877933</v>
      </c>
      <c r="O51" s="210">
        <f>H51/H$38*100</f>
        <v>94.16442953020135</v>
      </c>
      <c r="P51" s="67"/>
    </row>
    <row r="52" spans="1:15" ht="18">
      <c r="A52" s="259" t="s">
        <v>304</v>
      </c>
      <c r="B52" s="86"/>
      <c r="C52" s="66">
        <v>155.8</v>
      </c>
      <c r="D52" s="66">
        <v>8.24</v>
      </c>
      <c r="E52" s="95">
        <v>41.3</v>
      </c>
      <c r="F52" s="95">
        <v>35.3</v>
      </c>
      <c r="G52" s="94">
        <v>9.47</v>
      </c>
      <c r="H52" s="265">
        <v>28.025</v>
      </c>
      <c r="I52" s="16"/>
      <c r="J52" s="210">
        <f t="shared" si="5"/>
        <v>119.38697318007662</v>
      </c>
      <c r="K52" s="210">
        <f t="shared" si="5"/>
        <v>68.66666666666667</v>
      </c>
      <c r="L52" s="209">
        <f t="shared" si="1"/>
        <v>120.40816326530613</v>
      </c>
      <c r="M52" s="90" t="s">
        <v>12</v>
      </c>
      <c r="N52" s="210">
        <f t="shared" si="4"/>
        <v>88.92018779342723</v>
      </c>
      <c r="O52" s="210">
        <f t="shared" si="4"/>
        <v>94.04362416107381</v>
      </c>
    </row>
    <row r="53" spans="1:15" ht="15">
      <c r="A53" s="73">
        <v>2000</v>
      </c>
      <c r="B53" s="86"/>
      <c r="C53" s="66">
        <v>158.5</v>
      </c>
      <c r="D53" s="66">
        <v>8.25</v>
      </c>
      <c r="E53" s="94">
        <v>30.91</v>
      </c>
      <c r="F53" s="94">
        <v>24.68</v>
      </c>
      <c r="G53" s="66">
        <v>12.24</v>
      </c>
      <c r="H53" s="265">
        <v>28.149</v>
      </c>
      <c r="I53" s="16"/>
      <c r="J53" s="210">
        <f t="shared" si="5"/>
        <v>121.455938697318</v>
      </c>
      <c r="K53" s="210">
        <f t="shared" si="5"/>
        <v>68.75</v>
      </c>
      <c r="L53" s="210">
        <f t="shared" si="1"/>
        <v>90.11661807580175</v>
      </c>
      <c r="M53" s="90" t="s">
        <v>12</v>
      </c>
      <c r="N53" s="210">
        <f aca="true" t="shared" si="6" ref="N53:O61">G53/G$38*100</f>
        <v>114.92957746478874</v>
      </c>
      <c r="O53" s="210">
        <f t="shared" si="6"/>
        <v>94.45973154362416</v>
      </c>
    </row>
    <row r="54" spans="1:15" ht="15">
      <c r="A54" s="73">
        <v>2001</v>
      </c>
      <c r="B54" s="86"/>
      <c r="C54" s="66">
        <v>150.8</v>
      </c>
      <c r="D54" s="66">
        <v>9.570160999999999</v>
      </c>
      <c r="E54" s="94">
        <v>27.37</v>
      </c>
      <c r="F54" s="94">
        <v>20.6</v>
      </c>
      <c r="G54" s="66">
        <v>11.41</v>
      </c>
      <c r="H54" s="265">
        <v>28.132</v>
      </c>
      <c r="I54" s="16"/>
      <c r="J54" s="210">
        <f t="shared" si="5"/>
        <v>115.55555555555557</v>
      </c>
      <c r="K54" s="210">
        <f t="shared" si="5"/>
        <v>79.75134166666665</v>
      </c>
      <c r="L54" s="210">
        <f t="shared" si="1"/>
        <v>79.79591836734696</v>
      </c>
      <c r="M54" s="90" t="s">
        <v>12</v>
      </c>
      <c r="N54" s="210">
        <f t="shared" si="6"/>
        <v>107.13615023474179</v>
      </c>
      <c r="O54" s="210">
        <f t="shared" si="6"/>
        <v>94.40268456375838</v>
      </c>
    </row>
    <row r="55" spans="1:15" ht="15">
      <c r="A55" s="73">
        <v>2002</v>
      </c>
      <c r="B55" s="86"/>
      <c r="C55" s="66">
        <v>154.4</v>
      </c>
      <c r="D55" s="66">
        <v>9.119995999999999</v>
      </c>
      <c r="E55" s="66">
        <v>24.52</v>
      </c>
      <c r="F55" s="66">
        <v>19.2</v>
      </c>
      <c r="G55" s="66">
        <v>10.01</v>
      </c>
      <c r="H55" s="265">
        <v>28.042</v>
      </c>
      <c r="I55" s="16"/>
      <c r="J55" s="210">
        <f t="shared" si="5"/>
        <v>118.31417624521072</v>
      </c>
      <c r="K55" s="210">
        <f t="shared" si="5"/>
        <v>75.99996666666665</v>
      </c>
      <c r="L55" s="210">
        <f t="shared" si="1"/>
        <v>71.48688046647231</v>
      </c>
      <c r="M55" s="90" t="s">
        <v>12</v>
      </c>
      <c r="N55" s="210">
        <f t="shared" si="6"/>
        <v>93.9906103286385</v>
      </c>
      <c r="O55" s="210">
        <f t="shared" si="6"/>
        <v>94.1006711409396</v>
      </c>
    </row>
    <row r="56" spans="1:15" ht="18">
      <c r="A56" s="259" t="s">
        <v>305</v>
      </c>
      <c r="B56" s="86"/>
      <c r="C56" s="65">
        <v>153.4</v>
      </c>
      <c r="D56" s="66">
        <v>8.328532</v>
      </c>
      <c r="E56" s="66">
        <v>24.38</v>
      </c>
      <c r="F56" s="66">
        <v>19.51</v>
      </c>
      <c r="G56" s="66">
        <v>10.06</v>
      </c>
      <c r="H56" s="265">
        <v>27.701</v>
      </c>
      <c r="I56" s="16"/>
      <c r="J56" s="209">
        <f t="shared" si="5"/>
        <v>117.54789272030652</v>
      </c>
      <c r="K56" s="210">
        <f t="shared" si="5"/>
        <v>69.40443333333333</v>
      </c>
      <c r="L56" s="210">
        <f t="shared" si="1"/>
        <v>71.07871720116619</v>
      </c>
      <c r="M56" s="67" t="s">
        <v>12</v>
      </c>
      <c r="N56" s="210">
        <f t="shared" si="6"/>
        <v>94.46009389671362</v>
      </c>
      <c r="O56" s="210">
        <f aca="true" t="shared" si="7" ref="O56:O62">H56/H$38*100</f>
        <v>92.95637583892618</v>
      </c>
    </row>
    <row r="57" spans="1:15" ht="15">
      <c r="A57" s="73">
        <v>2004</v>
      </c>
      <c r="B57" s="86"/>
      <c r="C57" s="66">
        <v>173.1</v>
      </c>
      <c r="D57" s="51">
        <v>11.25</v>
      </c>
      <c r="E57" s="94">
        <v>25.83</v>
      </c>
      <c r="F57" s="94">
        <v>20.49</v>
      </c>
      <c r="G57" s="94">
        <v>9.97</v>
      </c>
      <c r="H57" s="265">
        <v>27.649039</v>
      </c>
      <c r="I57" s="16"/>
      <c r="J57" s="210">
        <f t="shared" si="5"/>
        <v>132.64367816091954</v>
      </c>
      <c r="K57" s="210">
        <f t="shared" si="5"/>
        <v>93.75</v>
      </c>
      <c r="L57" s="210">
        <f t="shared" si="1"/>
        <v>75.3061224489796</v>
      </c>
      <c r="M57" s="210" t="s">
        <v>12</v>
      </c>
      <c r="N57" s="210">
        <f t="shared" si="6"/>
        <v>93.6150234741784</v>
      </c>
      <c r="O57" s="210">
        <f t="shared" si="7"/>
        <v>92.78201006711409</v>
      </c>
    </row>
    <row r="58" spans="1:15" ht="15">
      <c r="A58" s="73">
        <v>2005</v>
      </c>
      <c r="B58" s="86"/>
      <c r="C58" s="66">
        <v>165.6</v>
      </c>
      <c r="D58" s="94">
        <v>14.31</v>
      </c>
      <c r="E58" s="94">
        <v>31.4</v>
      </c>
      <c r="F58" s="94">
        <v>25.531185557834668</v>
      </c>
      <c r="G58" s="66">
        <v>10.193762099703264</v>
      </c>
      <c r="H58" s="265">
        <v>27.6</v>
      </c>
      <c r="I58" s="16"/>
      <c r="J58" s="210">
        <f>C58/C$38*100</f>
        <v>126.89655172413792</v>
      </c>
      <c r="K58" s="210">
        <f t="shared" si="5"/>
        <v>119.25000000000001</v>
      </c>
      <c r="L58" s="210">
        <f t="shared" si="1"/>
        <v>91.54518950437318</v>
      </c>
      <c r="M58" s="210" t="s">
        <v>12</v>
      </c>
      <c r="N58" s="210">
        <f t="shared" si="6"/>
        <v>95.71607605355177</v>
      </c>
      <c r="O58" s="210">
        <f t="shared" si="7"/>
        <v>92.61744966442953</v>
      </c>
    </row>
    <row r="59" spans="1:15" ht="15">
      <c r="A59" s="73">
        <v>2006</v>
      </c>
      <c r="B59" s="86"/>
      <c r="C59" s="66">
        <v>173.7</v>
      </c>
      <c r="D59" s="94">
        <v>12.96</v>
      </c>
      <c r="E59" s="66">
        <v>25.71</v>
      </c>
      <c r="F59" s="66">
        <v>20.58</v>
      </c>
      <c r="G59" s="66">
        <v>10.16</v>
      </c>
      <c r="H59" s="265">
        <v>27.8</v>
      </c>
      <c r="I59" s="16"/>
      <c r="J59" s="210">
        <f>C59/C$38*100</f>
        <v>133.10344827586206</v>
      </c>
      <c r="K59" s="210">
        <f t="shared" si="5"/>
        <v>108</v>
      </c>
      <c r="L59" s="210">
        <f t="shared" si="1"/>
        <v>74.95626822157435</v>
      </c>
      <c r="M59" s="210" t="s">
        <v>12</v>
      </c>
      <c r="N59" s="210">
        <f t="shared" si="6"/>
        <v>95.39906103286386</v>
      </c>
      <c r="O59" s="210">
        <f t="shared" si="7"/>
        <v>93.28859060402685</v>
      </c>
    </row>
    <row r="60" spans="1:15" ht="15">
      <c r="A60" s="73">
        <v>2007</v>
      </c>
      <c r="B60" s="86"/>
      <c r="C60" s="66">
        <v>181.8</v>
      </c>
      <c r="D60" s="66">
        <v>11.35</v>
      </c>
      <c r="E60" s="66">
        <v>27.45</v>
      </c>
      <c r="F60" s="66">
        <v>22.79</v>
      </c>
      <c r="G60" s="66">
        <v>10.5</v>
      </c>
      <c r="H60" s="265">
        <v>27.5</v>
      </c>
      <c r="I60" s="16"/>
      <c r="J60" s="210">
        <f>C60/C$38*100</f>
        <v>139.31034482758622</v>
      </c>
      <c r="K60" s="210">
        <f t="shared" si="5"/>
        <v>94.58333333333333</v>
      </c>
      <c r="L60" s="210">
        <f t="shared" si="1"/>
        <v>80.02915451895043</v>
      </c>
      <c r="M60" s="210" t="s">
        <v>12</v>
      </c>
      <c r="N60" s="210">
        <f t="shared" si="6"/>
        <v>98.59154929577466</v>
      </c>
      <c r="O60" s="210">
        <f t="shared" si="7"/>
        <v>92.28187919463086</v>
      </c>
    </row>
    <row r="61" spans="1:15" ht="15">
      <c r="A61" s="73">
        <v>2008</v>
      </c>
      <c r="B61" s="86"/>
      <c r="C61" s="66">
        <v>163.6</v>
      </c>
      <c r="D61" s="94">
        <v>10.4</v>
      </c>
      <c r="E61" s="66">
        <v>28.34</v>
      </c>
      <c r="F61" s="66">
        <v>23.28</v>
      </c>
      <c r="G61" s="66">
        <v>12.19</v>
      </c>
      <c r="H61" s="94">
        <v>27.6</v>
      </c>
      <c r="I61" s="408"/>
      <c r="J61" s="210">
        <f>C61/C$38*100</f>
        <v>125.3639846743295</v>
      </c>
      <c r="K61" s="418">
        <f t="shared" si="5"/>
        <v>86.66666666666667</v>
      </c>
      <c r="L61" s="210">
        <f t="shared" si="1"/>
        <v>82.62390670553937</v>
      </c>
      <c r="M61" s="210" t="s">
        <v>12</v>
      </c>
      <c r="N61" s="210">
        <f t="shared" si="6"/>
        <v>114.46009389671362</v>
      </c>
      <c r="O61" s="210">
        <f t="shared" si="7"/>
        <v>92.61744966442953</v>
      </c>
    </row>
    <row r="62" spans="1:15" ht="15">
      <c r="A62" s="346">
        <v>2009</v>
      </c>
      <c r="B62" s="312"/>
      <c r="C62" s="65" t="s">
        <v>12</v>
      </c>
      <c r="D62" s="65" t="s">
        <v>12</v>
      </c>
      <c r="E62" s="65" t="s">
        <v>12</v>
      </c>
      <c r="F62" s="65" t="s">
        <v>12</v>
      </c>
      <c r="G62" s="65" t="s">
        <v>12</v>
      </c>
      <c r="H62" s="95">
        <v>27.6</v>
      </c>
      <c r="I62" s="340"/>
      <c r="J62" s="209" t="s">
        <v>12</v>
      </c>
      <c r="K62" s="209" t="s">
        <v>12</v>
      </c>
      <c r="L62" s="209" t="s">
        <v>12</v>
      </c>
      <c r="M62" s="209" t="s">
        <v>12</v>
      </c>
      <c r="N62" s="209" t="s">
        <v>12</v>
      </c>
      <c r="O62" s="209">
        <f t="shared" si="7"/>
        <v>92.61744966442953</v>
      </c>
    </row>
    <row r="64" s="118" customFormat="1" ht="12.75">
      <c r="A64" s="118" t="s">
        <v>103</v>
      </c>
    </row>
    <row r="65" s="118" customFormat="1" ht="12.75">
      <c r="A65" s="118" t="s">
        <v>104</v>
      </c>
    </row>
    <row r="66" s="118" customFormat="1" ht="12.75">
      <c r="C66" s="118" t="s">
        <v>303</v>
      </c>
    </row>
    <row r="67" s="118" customFormat="1" ht="12.75">
      <c r="C67" s="118" t="s">
        <v>139</v>
      </c>
    </row>
    <row r="68" s="118" customFormat="1" ht="12.75">
      <c r="A68" s="118" t="s">
        <v>235</v>
      </c>
    </row>
    <row r="69" s="118" customFormat="1" ht="12.75">
      <c r="A69" s="118" t="s">
        <v>236</v>
      </c>
    </row>
    <row r="70" s="118" customFormat="1" ht="12.75">
      <c r="A70" s="118" t="s">
        <v>320</v>
      </c>
    </row>
    <row r="71" s="118" customFormat="1" ht="12.75">
      <c r="A71" s="250" t="s">
        <v>105</v>
      </c>
    </row>
    <row r="72" s="118" customFormat="1" ht="12.75">
      <c r="A72" s="251" t="s">
        <v>106</v>
      </c>
    </row>
    <row r="73" s="118" customFormat="1" ht="14.25" hidden="1">
      <c r="A73" s="7" t="s">
        <v>302</v>
      </c>
    </row>
    <row r="74" s="118" customFormat="1" ht="12.75" customHeight="1">
      <c r="A74" s="118" t="s">
        <v>321</v>
      </c>
    </row>
    <row r="75" s="118" customFormat="1" ht="12.75" customHeight="1">
      <c r="A75" s="118" t="s">
        <v>465</v>
      </c>
    </row>
    <row r="76" s="118" customFormat="1" ht="14.25" customHeight="1">
      <c r="A76" s="118" t="s">
        <v>306</v>
      </c>
    </row>
    <row r="77" s="118" customFormat="1" ht="12.75">
      <c r="A77" s="118" t="s">
        <v>307</v>
      </c>
    </row>
    <row r="78" s="118" customFormat="1" ht="12.75">
      <c r="A78" s="130"/>
    </row>
    <row r="79" ht="51" customHeight="1"/>
  </sheetData>
  <printOptions/>
  <pageMargins left="0.7480314960629921" right="0.7480314960629921" top="0.7874015748031497" bottom="0.79" header="0.5118110236220472" footer="0.5118110236220472"/>
  <pageSetup fitToHeight="1" fitToWidth="1"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zoomScale="75" zoomScaleNormal="75" workbookViewId="0" topLeftCell="A16">
      <selection activeCell="B64" sqref="B64"/>
    </sheetView>
  </sheetViews>
  <sheetFormatPr defaultColWidth="8.88671875" defaultRowHeight="15"/>
  <cols>
    <col min="1" max="1" width="6.88671875" style="0" customWidth="1"/>
    <col min="2" max="2" width="4.77734375" style="0" customWidth="1"/>
    <col min="3" max="7" width="16.10546875" style="0" customWidth="1"/>
    <col min="8" max="8" width="10.3359375" style="0" customWidth="1"/>
    <col min="9" max="13" width="6.77734375" style="0" hidden="1" customWidth="1"/>
    <col min="14" max="14" width="24.5546875" style="0" customWidth="1"/>
    <col min="15" max="15" width="10.3359375" style="0" customWidth="1"/>
  </cols>
  <sheetData>
    <row r="1" ht="18" hidden="1">
      <c r="A1" s="96" t="s">
        <v>107</v>
      </c>
    </row>
    <row r="2" spans="1:6" ht="18" hidden="1">
      <c r="A2" s="96"/>
      <c r="F2" s="97"/>
    </row>
    <row r="3" ht="18" hidden="1">
      <c r="A3" s="96"/>
    </row>
    <row r="4" s="179" customFormat="1" ht="18.75">
      <c r="A4" s="305" t="s">
        <v>319</v>
      </c>
    </row>
    <row r="5" ht="18">
      <c r="A5" s="56"/>
    </row>
    <row r="6" spans="1:5" ht="18.75">
      <c r="A6" s="56"/>
      <c r="B6" s="316" t="s">
        <v>108</v>
      </c>
      <c r="C6" s="317"/>
      <c r="D6" s="317"/>
      <c r="E6" s="317"/>
    </row>
    <row r="7" ht="18">
      <c r="A7" s="56"/>
    </row>
    <row r="8" spans="1:13" ht="15.75" thickBot="1">
      <c r="A8" s="98"/>
      <c r="B8" s="98"/>
      <c r="C8" s="98"/>
      <c r="D8" s="98"/>
      <c r="E8" s="98"/>
      <c r="F8" s="98"/>
      <c r="G8" s="98"/>
      <c r="H8" s="98"/>
      <c r="I8" s="78"/>
      <c r="J8" s="78"/>
      <c r="K8" s="78"/>
      <c r="L8" s="78"/>
      <c r="M8" s="78"/>
    </row>
    <row r="9" spans="1:13" ht="15">
      <c r="A9" s="306" t="s">
        <v>87</v>
      </c>
      <c r="B9" s="307"/>
      <c r="C9" s="308" t="s">
        <v>34</v>
      </c>
      <c r="D9" s="308" t="s">
        <v>67</v>
      </c>
      <c r="E9" s="308" t="s">
        <v>109</v>
      </c>
      <c r="F9" s="308" t="s">
        <v>90</v>
      </c>
      <c r="G9" s="308" t="s">
        <v>355</v>
      </c>
      <c r="H9" s="87"/>
      <c r="I9" s="80" t="s">
        <v>34</v>
      </c>
      <c r="J9" s="80" t="s">
        <v>67</v>
      </c>
      <c r="K9" s="80" t="s">
        <v>89</v>
      </c>
      <c r="L9" s="80" t="s">
        <v>90</v>
      </c>
      <c r="M9" s="81" t="s">
        <v>91</v>
      </c>
    </row>
    <row r="10" spans="1:13" ht="15">
      <c r="A10" s="86"/>
      <c r="B10" s="86"/>
      <c r="C10" s="311"/>
      <c r="D10" s="311"/>
      <c r="E10" s="82" t="s">
        <v>110</v>
      </c>
      <c r="F10" s="82" t="s">
        <v>111</v>
      </c>
      <c r="G10" s="311"/>
      <c r="H10" s="87"/>
      <c r="I10" s="81"/>
      <c r="J10" s="81"/>
      <c r="K10" s="82" t="s">
        <v>93</v>
      </c>
      <c r="L10" s="82" t="s">
        <v>94</v>
      </c>
      <c r="M10" s="81"/>
    </row>
    <row r="11" spans="1:13" ht="15">
      <c r="A11" s="86"/>
      <c r="B11" s="86"/>
      <c r="C11" s="84" t="s">
        <v>97</v>
      </c>
      <c r="D11" s="84" t="s">
        <v>97</v>
      </c>
      <c r="E11" s="84" t="s">
        <v>97</v>
      </c>
      <c r="F11" s="84" t="s">
        <v>97</v>
      </c>
      <c r="G11" s="84" t="s">
        <v>98</v>
      </c>
      <c r="H11" s="87"/>
      <c r="I11" s="83" t="s">
        <v>97</v>
      </c>
      <c r="J11" s="83" t="s">
        <v>97</v>
      </c>
      <c r="K11" s="83" t="s">
        <v>97</v>
      </c>
      <c r="L11" s="83" t="s">
        <v>97</v>
      </c>
      <c r="M11" s="84" t="s">
        <v>98</v>
      </c>
    </row>
    <row r="12" spans="1:13" ht="15.75" thickBot="1">
      <c r="A12" s="312"/>
      <c r="B12" s="312"/>
      <c r="C12" s="313" t="s">
        <v>24</v>
      </c>
      <c r="D12" s="313" t="s">
        <v>24</v>
      </c>
      <c r="E12" s="313" t="s">
        <v>24</v>
      </c>
      <c r="F12" s="313" t="s">
        <v>24</v>
      </c>
      <c r="G12" s="313" t="s">
        <v>99</v>
      </c>
      <c r="H12" s="87"/>
      <c r="I12" s="85" t="s">
        <v>24</v>
      </c>
      <c r="J12" s="85" t="s">
        <v>24</v>
      </c>
      <c r="K12" s="85" t="s">
        <v>24</v>
      </c>
      <c r="L12" s="85" t="s">
        <v>24</v>
      </c>
      <c r="M12" s="85" t="s">
        <v>99</v>
      </c>
    </row>
    <row r="13" spans="1:13" ht="15">
      <c r="A13" s="86"/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</row>
    <row r="14" spans="3:13" ht="15">
      <c r="C14" s="2"/>
      <c r="D14" s="2"/>
      <c r="E14" s="2"/>
      <c r="F14" s="2"/>
      <c r="G14" s="88" t="s">
        <v>112</v>
      </c>
      <c r="H14" s="2"/>
      <c r="I14" s="2"/>
      <c r="J14" s="2"/>
      <c r="K14" s="2"/>
      <c r="L14" s="88"/>
      <c r="M14" s="88" t="s">
        <v>101</v>
      </c>
    </row>
    <row r="15" spans="1:13" ht="15">
      <c r="A15" s="59">
        <v>1960</v>
      </c>
      <c r="B15" s="79"/>
      <c r="C15" s="2" t="s">
        <v>12</v>
      </c>
      <c r="D15" s="90" t="s">
        <v>12</v>
      </c>
      <c r="E15" s="89"/>
      <c r="F15" s="89" t="s">
        <v>12</v>
      </c>
      <c r="G15" s="89" t="s">
        <v>12</v>
      </c>
      <c r="H15" s="2"/>
      <c r="I15" s="2" t="s">
        <v>12</v>
      </c>
      <c r="J15" s="58"/>
      <c r="K15" s="2"/>
      <c r="L15" s="2" t="s">
        <v>12</v>
      </c>
      <c r="M15" s="2" t="s">
        <v>12</v>
      </c>
    </row>
    <row r="16" spans="1:13" ht="15">
      <c r="A16" s="59">
        <v>1961</v>
      </c>
      <c r="B16" s="79"/>
      <c r="C16" s="2" t="s">
        <v>12</v>
      </c>
      <c r="D16" s="90" t="s">
        <v>12</v>
      </c>
      <c r="E16" s="89"/>
      <c r="F16" s="89" t="s">
        <v>12</v>
      </c>
      <c r="G16" s="89" t="s">
        <v>12</v>
      </c>
      <c r="H16" s="2"/>
      <c r="I16" s="2" t="s">
        <v>12</v>
      </c>
      <c r="J16" s="58"/>
      <c r="K16" s="2"/>
      <c r="L16" s="2" t="s">
        <v>12</v>
      </c>
      <c r="M16" s="2" t="s">
        <v>12</v>
      </c>
    </row>
    <row r="17" spans="1:13" ht="15">
      <c r="A17" s="59">
        <v>1962</v>
      </c>
      <c r="B17" s="79"/>
      <c r="C17" s="2" t="s">
        <v>12</v>
      </c>
      <c r="D17" s="90" t="s">
        <v>12</v>
      </c>
      <c r="E17" s="89"/>
      <c r="F17" s="89" t="s">
        <v>12</v>
      </c>
      <c r="G17" s="89" t="s">
        <v>12</v>
      </c>
      <c r="H17" s="2"/>
      <c r="I17" s="2" t="s">
        <v>12</v>
      </c>
      <c r="J17" s="58"/>
      <c r="K17" s="2"/>
      <c r="L17" s="2" t="s">
        <v>12</v>
      </c>
      <c r="M17" s="2" t="s">
        <v>12</v>
      </c>
    </row>
    <row r="18" spans="1:13" ht="15">
      <c r="A18" s="59">
        <v>1963</v>
      </c>
      <c r="B18" s="79"/>
      <c r="C18" s="2" t="s">
        <v>12</v>
      </c>
      <c r="D18" s="90" t="s">
        <v>12</v>
      </c>
      <c r="E18" s="89"/>
      <c r="F18" s="89" t="s">
        <v>12</v>
      </c>
      <c r="G18" s="89" t="s">
        <v>12</v>
      </c>
      <c r="H18" s="2"/>
      <c r="I18" s="2" t="s">
        <v>12</v>
      </c>
      <c r="J18" s="58"/>
      <c r="K18" s="2"/>
      <c r="L18" s="2" t="s">
        <v>12</v>
      </c>
      <c r="M18" s="2" t="s">
        <v>12</v>
      </c>
    </row>
    <row r="19" spans="1:13" ht="15">
      <c r="A19" s="59">
        <v>1964</v>
      </c>
      <c r="B19" s="79"/>
      <c r="C19" s="2" t="s">
        <v>12</v>
      </c>
      <c r="D19" s="90" t="s">
        <v>12</v>
      </c>
      <c r="E19" s="89"/>
      <c r="F19" s="89" t="s">
        <v>12</v>
      </c>
      <c r="G19" s="89" t="s">
        <v>12</v>
      </c>
      <c r="H19" s="2"/>
      <c r="I19" s="2" t="s">
        <v>12</v>
      </c>
      <c r="J19" s="58"/>
      <c r="K19" s="2"/>
      <c r="L19" s="2" t="s">
        <v>12</v>
      </c>
      <c r="M19" s="2" t="s">
        <v>12</v>
      </c>
    </row>
    <row r="20" spans="1:13" ht="15">
      <c r="A20" s="59">
        <v>1965</v>
      </c>
      <c r="B20" s="79"/>
      <c r="C20" s="2" t="s">
        <v>12</v>
      </c>
      <c r="D20" s="90" t="s">
        <v>12</v>
      </c>
      <c r="E20" s="89"/>
      <c r="F20" s="89" t="s">
        <v>12</v>
      </c>
      <c r="G20" s="89" t="s">
        <v>12</v>
      </c>
      <c r="H20" s="2"/>
      <c r="I20" s="2" t="s">
        <v>12</v>
      </c>
      <c r="J20" s="58"/>
      <c r="K20" s="2"/>
      <c r="L20" s="2" t="s">
        <v>12</v>
      </c>
      <c r="M20" s="2" t="s">
        <v>12</v>
      </c>
    </row>
    <row r="21" spans="1:13" ht="15">
      <c r="A21" s="59">
        <v>1966</v>
      </c>
      <c r="B21" s="79"/>
      <c r="C21" s="2" t="s">
        <v>12</v>
      </c>
      <c r="D21" s="90" t="s">
        <v>12</v>
      </c>
      <c r="E21" s="89"/>
      <c r="F21" s="89" t="s">
        <v>12</v>
      </c>
      <c r="G21" s="89" t="s">
        <v>12</v>
      </c>
      <c r="H21" s="2"/>
      <c r="I21" s="2" t="s">
        <v>12</v>
      </c>
      <c r="J21" s="58"/>
      <c r="K21" s="2"/>
      <c r="L21" s="2" t="s">
        <v>12</v>
      </c>
      <c r="M21" s="2" t="s">
        <v>12</v>
      </c>
    </row>
    <row r="22" spans="1:13" ht="15">
      <c r="A22" s="59">
        <v>1967</v>
      </c>
      <c r="B22" s="79"/>
      <c r="C22" s="2" t="s">
        <v>12</v>
      </c>
      <c r="D22" s="90" t="s">
        <v>12</v>
      </c>
      <c r="E22" s="89"/>
      <c r="F22" s="89" t="s">
        <v>12</v>
      </c>
      <c r="G22" s="89" t="s">
        <v>12</v>
      </c>
      <c r="H22" s="2"/>
      <c r="I22" s="2" t="s">
        <v>12</v>
      </c>
      <c r="J22" s="58"/>
      <c r="K22" s="2"/>
      <c r="L22" s="2" t="s">
        <v>12</v>
      </c>
      <c r="M22" s="2" t="s">
        <v>12</v>
      </c>
    </row>
    <row r="23" spans="1:13" ht="15">
      <c r="A23" s="91" t="s">
        <v>102</v>
      </c>
      <c r="B23" s="79"/>
      <c r="C23" s="2" t="s">
        <v>12</v>
      </c>
      <c r="D23" s="90" t="s">
        <v>12</v>
      </c>
      <c r="E23" s="89"/>
      <c r="F23" s="89" t="s">
        <v>12</v>
      </c>
      <c r="G23" s="89" t="s">
        <v>12</v>
      </c>
      <c r="H23" s="2"/>
      <c r="I23" s="2" t="s">
        <v>12</v>
      </c>
      <c r="J23" s="58"/>
      <c r="K23" s="2"/>
      <c r="L23" s="2" t="s">
        <v>12</v>
      </c>
      <c r="M23" s="2" t="s">
        <v>12</v>
      </c>
    </row>
    <row r="24" spans="1:13" ht="15">
      <c r="A24" s="59">
        <v>1969</v>
      </c>
      <c r="B24" s="79"/>
      <c r="C24" s="2" t="s">
        <v>12</v>
      </c>
      <c r="D24" s="90" t="s">
        <v>12</v>
      </c>
      <c r="E24" s="90" t="s">
        <v>12</v>
      </c>
      <c r="F24" s="89" t="s">
        <v>12</v>
      </c>
      <c r="G24" s="89" t="s">
        <v>12</v>
      </c>
      <c r="H24" s="2"/>
      <c r="I24" s="2" t="s">
        <v>12</v>
      </c>
      <c r="J24" s="58"/>
      <c r="K24" s="2"/>
      <c r="L24" s="2" t="s">
        <v>12</v>
      </c>
      <c r="M24" s="2" t="s">
        <v>12</v>
      </c>
    </row>
    <row r="25" spans="1:13" ht="15">
      <c r="A25" s="59">
        <v>1970</v>
      </c>
      <c r="B25" s="79"/>
      <c r="C25" s="2" t="s">
        <v>12</v>
      </c>
      <c r="D25" s="90" t="s">
        <v>12</v>
      </c>
      <c r="E25" s="90" t="s">
        <v>12</v>
      </c>
      <c r="F25" s="89" t="s">
        <v>12</v>
      </c>
      <c r="G25" s="89" t="s">
        <v>12</v>
      </c>
      <c r="H25" s="2"/>
      <c r="I25" s="2" t="s">
        <v>12</v>
      </c>
      <c r="J25" s="58"/>
      <c r="K25" s="2"/>
      <c r="L25" s="2" t="s">
        <v>12</v>
      </c>
      <c r="M25" s="2" t="s">
        <v>12</v>
      </c>
    </row>
    <row r="26" spans="1:13" ht="15">
      <c r="A26" s="59">
        <v>1971</v>
      </c>
      <c r="B26" s="79"/>
      <c r="C26" s="2" t="s">
        <v>12</v>
      </c>
      <c r="D26" s="90" t="s">
        <v>12</v>
      </c>
      <c r="E26" s="90" t="s">
        <v>12</v>
      </c>
      <c r="F26" s="89" t="s">
        <v>12</v>
      </c>
      <c r="G26" s="89" t="s">
        <v>12</v>
      </c>
      <c r="H26" s="2"/>
      <c r="I26" s="2" t="s">
        <v>12</v>
      </c>
      <c r="J26" s="58"/>
      <c r="K26" s="2"/>
      <c r="L26" s="2" t="s">
        <v>12</v>
      </c>
      <c r="M26" s="2" t="s">
        <v>12</v>
      </c>
    </row>
    <row r="27" spans="1:13" ht="15">
      <c r="A27" s="59">
        <v>1972</v>
      </c>
      <c r="B27" s="79"/>
      <c r="C27" s="2" t="s">
        <v>12</v>
      </c>
      <c r="D27" s="90" t="s">
        <v>12</v>
      </c>
      <c r="E27" s="90" t="s">
        <v>12</v>
      </c>
      <c r="F27" s="89" t="s">
        <v>12</v>
      </c>
      <c r="G27" s="89" t="s">
        <v>12</v>
      </c>
      <c r="H27" s="2"/>
      <c r="I27" s="2" t="s">
        <v>12</v>
      </c>
      <c r="J27" s="58"/>
      <c r="K27" s="2"/>
      <c r="L27" s="2" t="s">
        <v>12</v>
      </c>
      <c r="M27" s="2" t="s">
        <v>12</v>
      </c>
    </row>
    <row r="28" spans="1:13" ht="15">
      <c r="A28" s="59">
        <v>1973</v>
      </c>
      <c r="B28" s="79"/>
      <c r="C28" s="2" t="s">
        <v>12</v>
      </c>
      <c r="D28" s="90" t="s">
        <v>12</v>
      </c>
      <c r="E28" s="90" t="s">
        <v>12</v>
      </c>
      <c r="F28" s="89" t="s">
        <v>12</v>
      </c>
      <c r="G28" s="89" t="s">
        <v>12</v>
      </c>
      <c r="H28" s="2"/>
      <c r="I28" s="2" t="s">
        <v>12</v>
      </c>
      <c r="J28" s="58"/>
      <c r="K28" s="67"/>
      <c r="L28" s="2" t="s">
        <v>12</v>
      </c>
      <c r="M28" s="67" t="e">
        <f aca="true" t="shared" si="0" ref="M28:M52">G28/G$40*100</f>
        <v>#VALUE!</v>
      </c>
    </row>
    <row r="29" spans="1:13" ht="15">
      <c r="A29" s="59">
        <v>1974</v>
      </c>
      <c r="B29" s="79"/>
      <c r="C29" s="2" t="s">
        <v>12</v>
      </c>
      <c r="D29" s="90" t="s">
        <v>12</v>
      </c>
      <c r="E29" s="90" t="s">
        <v>12</v>
      </c>
      <c r="F29" s="89" t="s">
        <v>12</v>
      </c>
      <c r="G29" s="89" t="s">
        <v>12</v>
      </c>
      <c r="H29" s="2"/>
      <c r="I29" s="58" t="e">
        <f aca="true" t="shared" si="1" ref="I29:I52">C29/C$40*100</f>
        <v>#VALUE!</v>
      </c>
      <c r="J29" s="58"/>
      <c r="K29" s="67"/>
      <c r="L29" s="2" t="s">
        <v>12</v>
      </c>
      <c r="M29" s="67" t="e">
        <f t="shared" si="0"/>
        <v>#VALUE!</v>
      </c>
    </row>
    <row r="30" spans="1:13" ht="15">
      <c r="A30" s="59">
        <v>1975</v>
      </c>
      <c r="B30" s="79"/>
      <c r="C30" s="2" t="s">
        <v>12</v>
      </c>
      <c r="D30" s="90" t="s">
        <v>12</v>
      </c>
      <c r="E30" s="90" t="s">
        <v>12</v>
      </c>
      <c r="F30" s="17" t="s">
        <v>12</v>
      </c>
      <c r="G30" s="17" t="s">
        <v>12</v>
      </c>
      <c r="H30" s="12"/>
      <c r="I30" s="58" t="e">
        <f t="shared" si="1"/>
        <v>#VALUE!</v>
      </c>
      <c r="J30" s="67"/>
      <c r="K30" s="67"/>
      <c r="L30" s="58" t="s">
        <v>12</v>
      </c>
      <c r="M30" s="67" t="e">
        <f t="shared" si="0"/>
        <v>#VALUE!</v>
      </c>
    </row>
    <row r="31" spans="1:13" ht="15">
      <c r="A31" s="59">
        <v>1976</v>
      </c>
      <c r="B31" s="79"/>
      <c r="C31" s="2" t="s">
        <v>12</v>
      </c>
      <c r="D31" s="90" t="s">
        <v>12</v>
      </c>
      <c r="E31" s="90" t="s">
        <v>12</v>
      </c>
      <c r="F31" s="17" t="s">
        <v>12</v>
      </c>
      <c r="G31" s="17" t="s">
        <v>12</v>
      </c>
      <c r="H31" s="12"/>
      <c r="I31" s="58" t="e">
        <f t="shared" si="1"/>
        <v>#VALUE!</v>
      </c>
      <c r="J31" s="67"/>
      <c r="K31" s="67"/>
      <c r="L31" s="58" t="s">
        <v>12</v>
      </c>
      <c r="M31" s="67" t="e">
        <f t="shared" si="0"/>
        <v>#VALUE!</v>
      </c>
    </row>
    <row r="32" spans="1:13" ht="15">
      <c r="A32" s="59">
        <v>1977</v>
      </c>
      <c r="B32" s="79"/>
      <c r="C32" s="2" t="s">
        <v>12</v>
      </c>
      <c r="D32" s="90" t="s">
        <v>12</v>
      </c>
      <c r="E32" s="90" t="s">
        <v>12</v>
      </c>
      <c r="F32" s="17" t="s">
        <v>12</v>
      </c>
      <c r="G32" s="17" t="s">
        <v>12</v>
      </c>
      <c r="H32" s="12"/>
      <c r="I32" s="58" t="e">
        <f t="shared" si="1"/>
        <v>#VALUE!</v>
      </c>
      <c r="J32" s="67"/>
      <c r="K32" s="67"/>
      <c r="L32" s="58" t="s">
        <v>12</v>
      </c>
      <c r="M32" s="67" t="e">
        <f t="shared" si="0"/>
        <v>#VALUE!</v>
      </c>
    </row>
    <row r="33" spans="1:13" ht="15">
      <c r="A33" s="59">
        <v>1978</v>
      </c>
      <c r="B33" s="79"/>
      <c r="C33" s="2" t="s">
        <v>12</v>
      </c>
      <c r="D33" s="90" t="s">
        <v>12</v>
      </c>
      <c r="E33" s="90" t="s">
        <v>12</v>
      </c>
      <c r="F33" s="17" t="s">
        <v>12</v>
      </c>
      <c r="G33" s="17" t="s">
        <v>12</v>
      </c>
      <c r="H33" s="12"/>
      <c r="I33" s="58" t="e">
        <f t="shared" si="1"/>
        <v>#VALUE!</v>
      </c>
      <c r="J33" s="67"/>
      <c r="K33" s="67"/>
      <c r="L33" s="58" t="s">
        <v>12</v>
      </c>
      <c r="M33" s="67" t="e">
        <f t="shared" si="0"/>
        <v>#VALUE!</v>
      </c>
    </row>
    <row r="34" spans="1:13" ht="15">
      <c r="A34" s="59">
        <v>1979</v>
      </c>
      <c r="B34" s="79"/>
      <c r="C34" s="2" t="s">
        <v>12</v>
      </c>
      <c r="D34" s="90" t="s">
        <v>12</v>
      </c>
      <c r="E34" s="90" t="s">
        <v>12</v>
      </c>
      <c r="F34" s="17" t="s">
        <v>12</v>
      </c>
      <c r="G34" s="17" t="s">
        <v>12</v>
      </c>
      <c r="H34" s="12"/>
      <c r="I34" s="58" t="e">
        <f t="shared" si="1"/>
        <v>#VALUE!</v>
      </c>
      <c r="J34" s="67"/>
      <c r="K34" s="67"/>
      <c r="L34" s="58" t="s">
        <v>12</v>
      </c>
      <c r="M34" s="67" t="e">
        <f t="shared" si="0"/>
        <v>#VALUE!</v>
      </c>
    </row>
    <row r="35" spans="1:13" ht="15">
      <c r="A35" s="59">
        <v>1980</v>
      </c>
      <c r="B35" s="79"/>
      <c r="C35" s="2" t="s">
        <v>12</v>
      </c>
      <c r="D35" s="90" t="s">
        <v>12</v>
      </c>
      <c r="E35" s="90" t="s">
        <v>12</v>
      </c>
      <c r="F35" s="90" t="s">
        <v>12</v>
      </c>
      <c r="G35" s="90" t="s">
        <v>12</v>
      </c>
      <c r="H35" s="12"/>
      <c r="I35" s="58" t="e">
        <f t="shared" si="1"/>
        <v>#VALUE!</v>
      </c>
      <c r="J35" s="67"/>
      <c r="K35" s="67" t="e">
        <f aca="true" t="shared" si="2" ref="K35:L52">E35/E$40*100</f>
        <v>#VALUE!</v>
      </c>
      <c r="L35" s="67" t="e">
        <f t="shared" si="2"/>
        <v>#VALUE!</v>
      </c>
      <c r="M35" s="67" t="e">
        <f t="shared" si="0"/>
        <v>#VALUE!</v>
      </c>
    </row>
    <row r="36" spans="1:13" ht="15">
      <c r="A36" s="59">
        <v>1981</v>
      </c>
      <c r="B36" s="79"/>
      <c r="C36" s="2" t="s">
        <v>12</v>
      </c>
      <c r="D36" s="90" t="s">
        <v>12</v>
      </c>
      <c r="E36" s="90" t="s">
        <v>12</v>
      </c>
      <c r="F36" s="90" t="s">
        <v>12</v>
      </c>
      <c r="G36" s="90" t="s">
        <v>12</v>
      </c>
      <c r="H36" s="12"/>
      <c r="I36" s="58" t="e">
        <f t="shared" si="1"/>
        <v>#VALUE!</v>
      </c>
      <c r="J36" s="67"/>
      <c r="K36" s="67" t="e">
        <f t="shared" si="2"/>
        <v>#VALUE!</v>
      </c>
      <c r="L36" s="67" t="e">
        <f t="shared" si="2"/>
        <v>#VALUE!</v>
      </c>
      <c r="M36" s="67" t="e">
        <f t="shared" si="0"/>
        <v>#VALUE!</v>
      </c>
    </row>
    <row r="37" spans="1:13" ht="15">
      <c r="A37" s="59">
        <v>1982</v>
      </c>
      <c r="B37" s="79"/>
      <c r="C37" s="2" t="s">
        <v>12</v>
      </c>
      <c r="D37" s="90" t="s">
        <v>12</v>
      </c>
      <c r="E37" s="90" t="s">
        <v>12</v>
      </c>
      <c r="F37" s="90" t="s">
        <v>12</v>
      </c>
      <c r="G37" s="90" t="s">
        <v>12</v>
      </c>
      <c r="H37" s="12"/>
      <c r="I37" s="58" t="e">
        <f t="shared" si="1"/>
        <v>#VALUE!</v>
      </c>
      <c r="J37" s="67"/>
      <c r="K37" s="67" t="e">
        <f t="shared" si="2"/>
        <v>#VALUE!</v>
      </c>
      <c r="L37" s="67" t="e">
        <f t="shared" si="2"/>
        <v>#VALUE!</v>
      </c>
      <c r="M37" s="67" t="e">
        <f t="shared" si="0"/>
        <v>#VALUE!</v>
      </c>
    </row>
    <row r="38" spans="1:13" ht="15">
      <c r="A38" s="59">
        <v>1983</v>
      </c>
      <c r="B38" s="79"/>
      <c r="C38" s="2" t="s">
        <v>12</v>
      </c>
      <c r="D38" s="90" t="s">
        <v>12</v>
      </c>
      <c r="E38" s="90" t="s">
        <v>12</v>
      </c>
      <c r="F38" s="90" t="s">
        <v>12</v>
      </c>
      <c r="G38" s="90" t="s">
        <v>12</v>
      </c>
      <c r="H38" s="12"/>
      <c r="I38" s="58" t="e">
        <f t="shared" si="1"/>
        <v>#VALUE!</v>
      </c>
      <c r="J38" s="67"/>
      <c r="K38" s="67" t="e">
        <f t="shared" si="2"/>
        <v>#VALUE!</v>
      </c>
      <c r="L38" s="67" t="e">
        <f t="shared" si="2"/>
        <v>#VALUE!</v>
      </c>
      <c r="M38" s="67" t="e">
        <f t="shared" si="0"/>
        <v>#VALUE!</v>
      </c>
    </row>
    <row r="39" spans="1:13" ht="15">
      <c r="A39" s="59">
        <v>1984</v>
      </c>
      <c r="B39" s="79"/>
      <c r="C39" s="2" t="s">
        <v>12</v>
      </c>
      <c r="D39" s="90" t="s">
        <v>12</v>
      </c>
      <c r="E39" s="90" t="s">
        <v>12</v>
      </c>
      <c r="F39" s="90" t="s">
        <v>12</v>
      </c>
      <c r="G39" s="90" t="s">
        <v>12</v>
      </c>
      <c r="H39" s="12"/>
      <c r="I39" s="58" t="e">
        <f t="shared" si="1"/>
        <v>#VALUE!</v>
      </c>
      <c r="J39" s="67"/>
      <c r="K39" s="67" t="e">
        <f t="shared" si="2"/>
        <v>#VALUE!</v>
      </c>
      <c r="L39" s="67" t="e">
        <f t="shared" si="2"/>
        <v>#VALUE!</v>
      </c>
      <c r="M39" s="67" t="e">
        <f t="shared" si="0"/>
        <v>#VALUE!</v>
      </c>
    </row>
    <row r="40" spans="1:13" ht="15">
      <c r="A40" s="59">
        <v>1985</v>
      </c>
      <c r="B40" s="79"/>
      <c r="C40" s="127">
        <v>9706</v>
      </c>
      <c r="D40" s="90" t="s">
        <v>12</v>
      </c>
      <c r="E40" s="90" t="s">
        <v>12</v>
      </c>
      <c r="F40" s="90" t="s">
        <v>12</v>
      </c>
      <c r="G40" s="90" t="s">
        <v>12</v>
      </c>
      <c r="H40" s="12"/>
      <c r="I40" s="58">
        <f t="shared" si="1"/>
        <v>100</v>
      </c>
      <c r="J40" s="67"/>
      <c r="K40" s="67" t="e">
        <f t="shared" si="2"/>
        <v>#VALUE!</v>
      </c>
      <c r="L40" s="67" t="e">
        <f t="shared" si="2"/>
        <v>#VALUE!</v>
      </c>
      <c r="M40" s="67" t="e">
        <f t="shared" si="0"/>
        <v>#VALUE!</v>
      </c>
    </row>
    <row r="41" spans="1:13" ht="15">
      <c r="A41" s="59">
        <v>1986</v>
      </c>
      <c r="B41" s="79"/>
      <c r="C41" s="127">
        <v>9332</v>
      </c>
      <c r="D41" s="90" t="s">
        <v>12</v>
      </c>
      <c r="E41" s="90" t="s">
        <v>12</v>
      </c>
      <c r="F41" s="90" t="s">
        <v>12</v>
      </c>
      <c r="G41" s="90" t="s">
        <v>12</v>
      </c>
      <c r="H41" s="12"/>
      <c r="I41" s="58">
        <f t="shared" si="1"/>
        <v>96.14671337317124</v>
      </c>
      <c r="J41" s="67"/>
      <c r="K41" s="67" t="e">
        <f t="shared" si="2"/>
        <v>#VALUE!</v>
      </c>
      <c r="L41" s="67" t="e">
        <f t="shared" si="2"/>
        <v>#VALUE!</v>
      </c>
      <c r="M41" s="67" t="e">
        <f t="shared" si="0"/>
        <v>#VALUE!</v>
      </c>
    </row>
    <row r="42" spans="1:13" ht="15">
      <c r="A42" s="59">
        <v>1987</v>
      </c>
      <c r="B42" s="79"/>
      <c r="C42" s="127">
        <v>10225</v>
      </c>
      <c r="D42" s="90" t="s">
        <v>12</v>
      </c>
      <c r="E42" s="13">
        <v>19810</v>
      </c>
      <c r="F42" s="13">
        <v>262</v>
      </c>
      <c r="G42" s="90" t="s">
        <v>12</v>
      </c>
      <c r="H42" s="12"/>
      <c r="I42" s="58">
        <f t="shared" si="1"/>
        <v>105.34720791263138</v>
      </c>
      <c r="J42" s="67"/>
      <c r="K42" s="67" t="e">
        <f t="shared" si="2"/>
        <v>#VALUE!</v>
      </c>
      <c r="L42" s="67" t="e">
        <f t="shared" si="2"/>
        <v>#VALUE!</v>
      </c>
      <c r="M42" s="67" t="e">
        <f t="shared" si="0"/>
        <v>#VALUE!</v>
      </c>
    </row>
    <row r="43" spans="1:15" ht="15">
      <c r="A43" s="59">
        <v>1988</v>
      </c>
      <c r="B43" s="79"/>
      <c r="C43" s="127">
        <v>11520</v>
      </c>
      <c r="D43" s="90" t="s">
        <v>12</v>
      </c>
      <c r="E43" s="13">
        <v>22910</v>
      </c>
      <c r="F43" s="13">
        <v>264</v>
      </c>
      <c r="G43" s="90" t="s">
        <v>12</v>
      </c>
      <c r="H43" s="12"/>
      <c r="I43" s="58">
        <f t="shared" si="1"/>
        <v>118.68947043066144</v>
      </c>
      <c r="J43" s="67"/>
      <c r="K43" s="67" t="e">
        <f t="shared" si="2"/>
        <v>#VALUE!</v>
      </c>
      <c r="L43" s="67" t="e">
        <f t="shared" si="2"/>
        <v>#VALUE!</v>
      </c>
      <c r="M43" s="67" t="e">
        <f t="shared" si="0"/>
        <v>#VALUE!</v>
      </c>
      <c r="O43" s="92"/>
    </row>
    <row r="44" spans="1:13" ht="15">
      <c r="A44" s="59">
        <v>1989</v>
      </c>
      <c r="B44" s="79"/>
      <c r="C44" s="127">
        <v>12339</v>
      </c>
      <c r="D44" s="90" t="s">
        <v>12</v>
      </c>
      <c r="E44" s="13">
        <v>23020</v>
      </c>
      <c r="F44" s="13">
        <v>268</v>
      </c>
      <c r="G44" s="90" t="s">
        <v>12</v>
      </c>
      <c r="H44" s="12"/>
      <c r="I44" s="58">
        <f t="shared" si="1"/>
        <v>127.12754996909128</v>
      </c>
      <c r="J44" s="67"/>
      <c r="K44" s="67" t="e">
        <f t="shared" si="2"/>
        <v>#VALUE!</v>
      </c>
      <c r="L44" s="67" t="e">
        <f t="shared" si="2"/>
        <v>#VALUE!</v>
      </c>
      <c r="M44" s="61" t="e">
        <f t="shared" si="0"/>
        <v>#VALUE!</v>
      </c>
    </row>
    <row r="45" spans="1:13" ht="15">
      <c r="A45" s="59">
        <v>1990</v>
      </c>
      <c r="B45" s="79"/>
      <c r="C45" s="13">
        <v>12309</v>
      </c>
      <c r="D45" s="90" t="s">
        <v>12</v>
      </c>
      <c r="E45" s="13">
        <v>19090</v>
      </c>
      <c r="F45" s="13">
        <v>315</v>
      </c>
      <c r="G45" s="90" t="s">
        <v>12</v>
      </c>
      <c r="H45" s="12"/>
      <c r="I45" s="58">
        <f t="shared" si="1"/>
        <v>126.81846280651143</v>
      </c>
      <c r="J45" s="67"/>
      <c r="K45" s="67" t="e">
        <f t="shared" si="2"/>
        <v>#VALUE!</v>
      </c>
      <c r="L45" s="67" t="e">
        <f t="shared" si="2"/>
        <v>#VALUE!</v>
      </c>
      <c r="M45" s="67" t="e">
        <f t="shared" si="0"/>
        <v>#VALUE!</v>
      </c>
    </row>
    <row r="46" spans="1:13" ht="15">
      <c r="A46" s="59">
        <v>1991</v>
      </c>
      <c r="B46" s="79"/>
      <c r="C46" s="13">
        <v>11909</v>
      </c>
      <c r="D46" s="90" t="s">
        <v>12</v>
      </c>
      <c r="E46" s="13">
        <v>22850</v>
      </c>
      <c r="F46" s="13">
        <v>298</v>
      </c>
      <c r="G46" s="90" t="s">
        <v>12</v>
      </c>
      <c r="H46" s="12"/>
      <c r="I46" s="58">
        <f t="shared" si="1"/>
        <v>122.69730063878012</v>
      </c>
      <c r="J46" s="67"/>
      <c r="K46" s="67" t="e">
        <f t="shared" si="2"/>
        <v>#VALUE!</v>
      </c>
      <c r="L46" s="67" t="e">
        <f t="shared" si="2"/>
        <v>#VALUE!</v>
      </c>
      <c r="M46" s="67" t="e">
        <f t="shared" si="0"/>
        <v>#VALUE!</v>
      </c>
    </row>
    <row r="47" spans="1:13" ht="15">
      <c r="A47" s="59">
        <v>1992</v>
      </c>
      <c r="B47" s="79"/>
      <c r="C47" s="13">
        <v>12121</v>
      </c>
      <c r="D47" s="90" t="s">
        <v>12</v>
      </c>
      <c r="E47" s="13">
        <v>20940</v>
      </c>
      <c r="F47" s="13">
        <v>270</v>
      </c>
      <c r="G47" s="41">
        <v>5132.2</v>
      </c>
      <c r="H47" s="12"/>
      <c r="I47" s="58">
        <f t="shared" si="1"/>
        <v>124.88151658767772</v>
      </c>
      <c r="J47" s="67"/>
      <c r="K47" s="67" t="e">
        <f t="shared" si="2"/>
        <v>#VALUE!</v>
      </c>
      <c r="L47" s="67" t="e">
        <f t="shared" si="2"/>
        <v>#VALUE!</v>
      </c>
      <c r="M47" s="67" t="e">
        <f t="shared" si="0"/>
        <v>#VALUE!</v>
      </c>
    </row>
    <row r="48" spans="1:13" ht="15">
      <c r="A48" s="59">
        <v>1993</v>
      </c>
      <c r="B48" s="79"/>
      <c r="C48" s="13">
        <v>12426</v>
      </c>
      <c r="D48" s="90" t="s">
        <v>12</v>
      </c>
      <c r="E48" s="13">
        <v>19710</v>
      </c>
      <c r="F48" s="13">
        <v>290</v>
      </c>
      <c r="G48" s="90" t="s">
        <v>12</v>
      </c>
      <c r="H48" s="12"/>
      <c r="I48" s="58">
        <f t="shared" si="1"/>
        <v>128.02390274057285</v>
      </c>
      <c r="J48" s="67"/>
      <c r="K48" s="67" t="e">
        <f t="shared" si="2"/>
        <v>#VALUE!</v>
      </c>
      <c r="L48" s="67" t="e">
        <f t="shared" si="2"/>
        <v>#VALUE!</v>
      </c>
      <c r="M48" s="67" t="e">
        <f t="shared" si="0"/>
        <v>#VALUE!</v>
      </c>
    </row>
    <row r="49" spans="1:13" ht="15">
      <c r="A49" s="59">
        <v>1994</v>
      </c>
      <c r="B49" s="79"/>
      <c r="C49" s="13">
        <v>12995</v>
      </c>
      <c r="D49" s="90" t="s">
        <v>12</v>
      </c>
      <c r="E49" s="13">
        <v>19740</v>
      </c>
      <c r="F49" s="13">
        <v>290</v>
      </c>
      <c r="G49" s="41">
        <v>5278.8</v>
      </c>
      <c r="H49" s="12"/>
      <c r="I49" s="58">
        <f t="shared" si="1"/>
        <v>133.8862559241706</v>
      </c>
      <c r="J49" s="67"/>
      <c r="K49" s="67" t="e">
        <f t="shared" si="2"/>
        <v>#VALUE!</v>
      </c>
      <c r="L49" s="67" t="e">
        <f t="shared" si="2"/>
        <v>#VALUE!</v>
      </c>
      <c r="M49" s="67" t="e">
        <f t="shared" si="0"/>
        <v>#VALUE!</v>
      </c>
    </row>
    <row r="50" spans="1:13" ht="15">
      <c r="A50" s="59">
        <v>1995</v>
      </c>
      <c r="B50" s="79"/>
      <c r="C50" s="13">
        <v>13965</v>
      </c>
      <c r="D50" s="90" t="s">
        <v>12</v>
      </c>
      <c r="E50" s="13">
        <v>25110</v>
      </c>
      <c r="F50" s="13">
        <v>300</v>
      </c>
      <c r="G50" s="41">
        <v>5692.5</v>
      </c>
      <c r="H50" s="12"/>
      <c r="I50" s="58">
        <f t="shared" si="1"/>
        <v>143.88007418091902</v>
      </c>
      <c r="J50" s="93"/>
      <c r="K50" s="67" t="e">
        <f t="shared" si="2"/>
        <v>#VALUE!</v>
      </c>
      <c r="L50" s="67" t="e">
        <f t="shared" si="2"/>
        <v>#VALUE!</v>
      </c>
      <c r="M50" s="67" t="e">
        <f t="shared" si="0"/>
        <v>#VALUE!</v>
      </c>
    </row>
    <row r="51" spans="1:13" ht="15">
      <c r="A51" s="59">
        <v>1996</v>
      </c>
      <c r="B51" s="79"/>
      <c r="C51" s="13">
        <v>14163</v>
      </c>
      <c r="D51" s="13">
        <v>1427</v>
      </c>
      <c r="E51" s="13">
        <v>29250</v>
      </c>
      <c r="F51" s="13">
        <v>300</v>
      </c>
      <c r="G51" s="41">
        <v>5688.1</v>
      </c>
      <c r="H51" s="12"/>
      <c r="I51" s="58">
        <f t="shared" si="1"/>
        <v>145.920049453946</v>
      </c>
      <c r="J51" s="67"/>
      <c r="K51" s="67" t="e">
        <f t="shared" si="2"/>
        <v>#VALUE!</v>
      </c>
      <c r="L51" s="67" t="e">
        <f t="shared" si="2"/>
        <v>#VALUE!</v>
      </c>
      <c r="M51" s="67" t="e">
        <f t="shared" si="0"/>
        <v>#VALUE!</v>
      </c>
    </row>
    <row r="52" spans="1:13" ht="15">
      <c r="A52" s="73">
        <v>1997</v>
      </c>
      <c r="B52" s="86"/>
      <c r="C52" s="15">
        <v>14236</v>
      </c>
      <c r="D52" s="13">
        <v>2145</v>
      </c>
      <c r="E52" s="13">
        <v>26280</v>
      </c>
      <c r="F52" s="13">
        <v>310</v>
      </c>
      <c r="G52" s="41">
        <v>5716.8</v>
      </c>
      <c r="H52" s="16"/>
      <c r="I52" s="67">
        <f t="shared" si="1"/>
        <v>146.672161549557</v>
      </c>
      <c r="J52" s="67"/>
      <c r="K52" s="67" t="e">
        <f t="shared" si="2"/>
        <v>#VALUE!</v>
      </c>
      <c r="L52" s="67" t="e">
        <f t="shared" si="2"/>
        <v>#VALUE!</v>
      </c>
      <c r="M52" s="67" t="e">
        <f t="shared" si="0"/>
        <v>#VALUE!</v>
      </c>
    </row>
    <row r="53" spans="1:13" ht="15">
      <c r="A53" s="59">
        <v>1998</v>
      </c>
      <c r="B53" s="86"/>
      <c r="C53" s="15">
        <v>14856</v>
      </c>
      <c r="D53" s="13">
        <v>2787</v>
      </c>
      <c r="E53" s="13">
        <v>29610</v>
      </c>
      <c r="F53" s="13">
        <v>260</v>
      </c>
      <c r="G53" s="41">
        <v>5946.4</v>
      </c>
      <c r="H53" s="16"/>
      <c r="I53" s="67">
        <f>C53/C$40*100</f>
        <v>153.0599629095405</v>
      </c>
      <c r="J53" s="67"/>
      <c r="K53" s="67" t="e">
        <f aca="true" t="shared" si="3" ref="K53:M55">E53/E$40*100</f>
        <v>#VALUE!</v>
      </c>
      <c r="L53" s="67" t="e">
        <f t="shared" si="3"/>
        <v>#VALUE!</v>
      </c>
      <c r="M53" s="67" t="e">
        <f t="shared" si="3"/>
        <v>#VALUE!</v>
      </c>
    </row>
    <row r="54" spans="1:13" ht="18">
      <c r="A54" s="259" t="s">
        <v>304</v>
      </c>
      <c r="B54" s="86"/>
      <c r="C54" s="15">
        <v>14988</v>
      </c>
      <c r="D54" s="13">
        <v>2891</v>
      </c>
      <c r="E54" s="60">
        <v>26850</v>
      </c>
      <c r="F54" s="13">
        <v>240</v>
      </c>
      <c r="G54" s="41">
        <v>5905.1</v>
      </c>
      <c r="H54" s="16"/>
      <c r="I54" s="67">
        <f>C54/C$40*100</f>
        <v>154.41994642489183</v>
      </c>
      <c r="J54" s="67"/>
      <c r="K54" s="67" t="e">
        <f t="shared" si="3"/>
        <v>#VALUE!</v>
      </c>
      <c r="L54" s="67" t="e">
        <f t="shared" si="3"/>
        <v>#VALUE!</v>
      </c>
      <c r="M54" s="67" t="e">
        <f t="shared" si="3"/>
        <v>#VALUE!</v>
      </c>
    </row>
    <row r="55" spans="1:13" ht="15">
      <c r="A55" s="73">
        <v>2000</v>
      </c>
      <c r="B55" s="86"/>
      <c r="C55" s="15">
        <v>14817</v>
      </c>
      <c r="D55" s="13">
        <v>2462</v>
      </c>
      <c r="E55" s="13">
        <v>20100</v>
      </c>
      <c r="F55" s="13">
        <v>280</v>
      </c>
      <c r="G55" s="41">
        <v>5932.9</v>
      </c>
      <c r="H55" s="16"/>
      <c r="I55" s="67">
        <f>C55/C$40*100</f>
        <v>152.6581495981867</v>
      </c>
      <c r="J55" s="67"/>
      <c r="K55" s="67" t="e">
        <f t="shared" si="3"/>
        <v>#VALUE!</v>
      </c>
      <c r="L55" s="67" t="e">
        <f t="shared" si="3"/>
        <v>#VALUE!</v>
      </c>
      <c r="M55" s="67" t="e">
        <f t="shared" si="3"/>
        <v>#VALUE!</v>
      </c>
    </row>
    <row r="56" spans="1:13" ht="15">
      <c r="A56" s="73">
        <v>2001</v>
      </c>
      <c r="B56" s="86"/>
      <c r="C56" s="15">
        <v>14425</v>
      </c>
      <c r="D56" s="120">
        <v>3099</v>
      </c>
      <c r="E56" s="120">
        <v>15600</v>
      </c>
      <c r="F56" s="120">
        <v>280</v>
      </c>
      <c r="G56" s="41">
        <v>5929</v>
      </c>
      <c r="H56" s="16"/>
      <c r="I56" s="67"/>
      <c r="J56" s="67"/>
      <c r="K56" s="67"/>
      <c r="L56" s="67"/>
      <c r="M56" s="67"/>
    </row>
    <row r="57" spans="1:13" ht="15">
      <c r="A57" s="73">
        <v>2002</v>
      </c>
      <c r="B57" s="86"/>
      <c r="C57" s="121">
        <v>14170</v>
      </c>
      <c r="D57" s="120">
        <v>2737</v>
      </c>
      <c r="E57" s="134">
        <v>14540</v>
      </c>
      <c r="F57" s="133">
        <v>240</v>
      </c>
      <c r="G57" s="121">
        <v>5909</v>
      </c>
      <c r="H57" s="16"/>
      <c r="I57" s="67"/>
      <c r="J57" s="67"/>
      <c r="K57" s="67"/>
      <c r="L57" s="67"/>
      <c r="M57" s="67"/>
    </row>
    <row r="58" spans="1:13" ht="18">
      <c r="A58" s="259" t="s">
        <v>305</v>
      </c>
      <c r="B58" s="86"/>
      <c r="C58" s="224">
        <v>14432</v>
      </c>
      <c r="D58" s="120">
        <v>2519</v>
      </c>
      <c r="E58" s="134">
        <v>14850</v>
      </c>
      <c r="F58" s="133">
        <v>240</v>
      </c>
      <c r="G58" s="121">
        <v>5832</v>
      </c>
      <c r="H58" s="16"/>
      <c r="I58" s="67"/>
      <c r="J58" s="67"/>
      <c r="K58" s="67"/>
      <c r="L58" s="67"/>
      <c r="M58" s="67"/>
    </row>
    <row r="59" spans="1:13" ht="15">
      <c r="A59" s="73">
        <v>2004</v>
      </c>
      <c r="B59" s="86"/>
      <c r="C59" s="121">
        <v>15233</v>
      </c>
      <c r="D59" s="135">
        <v>3734</v>
      </c>
      <c r="E59" s="134">
        <v>14060</v>
      </c>
      <c r="F59" s="133">
        <v>240</v>
      </c>
      <c r="G59" s="121">
        <v>5820.3672357</v>
      </c>
      <c r="H59" s="16"/>
      <c r="I59" s="67"/>
      <c r="J59" s="67"/>
      <c r="K59" s="67"/>
      <c r="L59" s="67"/>
      <c r="M59" s="67"/>
    </row>
    <row r="60" spans="1:13" ht="15">
      <c r="A60" s="73">
        <v>2005</v>
      </c>
      <c r="B60" s="86"/>
      <c r="C60" s="121">
        <v>13578</v>
      </c>
      <c r="D60" s="135">
        <v>4304</v>
      </c>
      <c r="E60" s="134">
        <v>17457.477846940084</v>
      </c>
      <c r="F60" s="133">
        <v>251</v>
      </c>
      <c r="G60" s="121">
        <v>5869</v>
      </c>
      <c r="H60" s="16"/>
      <c r="I60" s="67"/>
      <c r="J60" s="67"/>
      <c r="K60" s="67"/>
      <c r="L60" s="67"/>
      <c r="M60" s="67"/>
    </row>
    <row r="61" spans="1:13" ht="15">
      <c r="A61" s="73">
        <v>2006</v>
      </c>
      <c r="B61" s="86"/>
      <c r="C61" s="121">
        <v>14305</v>
      </c>
      <c r="D61" s="135">
        <v>3597</v>
      </c>
      <c r="E61" s="134">
        <v>14491</v>
      </c>
      <c r="F61" s="133">
        <v>249</v>
      </c>
      <c r="G61" s="121">
        <v>5715</v>
      </c>
      <c r="H61" s="16"/>
      <c r="I61" s="67"/>
      <c r="J61" s="67"/>
      <c r="K61" s="67"/>
      <c r="L61" s="67"/>
      <c r="M61" s="67"/>
    </row>
    <row r="62" spans="1:13" ht="15.75" thickBot="1">
      <c r="A62" s="73">
        <v>2007</v>
      </c>
      <c r="B62" s="86"/>
      <c r="C62" s="121">
        <v>15344</v>
      </c>
      <c r="D62" s="135">
        <v>2883</v>
      </c>
      <c r="E62" s="134">
        <v>16909</v>
      </c>
      <c r="F62" s="67">
        <v>268</v>
      </c>
      <c r="G62" s="341">
        <v>5726</v>
      </c>
      <c r="H62" s="16"/>
      <c r="I62" s="77"/>
      <c r="J62" s="77"/>
      <c r="K62" s="77"/>
      <c r="L62" s="77"/>
      <c r="M62" s="77"/>
    </row>
    <row r="63" spans="1:13" ht="15">
      <c r="A63" s="73">
        <v>2008</v>
      </c>
      <c r="B63" s="86" t="s">
        <v>347</v>
      </c>
      <c r="C63" s="121">
        <v>14066</v>
      </c>
      <c r="D63" s="135">
        <v>2543</v>
      </c>
      <c r="E63" s="134">
        <v>17890</v>
      </c>
      <c r="F63" s="67">
        <v>312</v>
      </c>
      <c r="G63" s="341">
        <v>5725</v>
      </c>
      <c r="H63" s="16"/>
      <c r="I63" s="67"/>
      <c r="J63" s="67"/>
      <c r="K63" s="67"/>
      <c r="L63" s="67"/>
      <c r="M63" s="67"/>
    </row>
    <row r="64" spans="1:13" ht="15">
      <c r="A64" s="422">
        <v>2009</v>
      </c>
      <c r="B64" s="312"/>
      <c r="C64" s="318" t="s">
        <v>12</v>
      </c>
      <c r="D64" s="318" t="s">
        <v>12</v>
      </c>
      <c r="E64" s="318" t="s">
        <v>12</v>
      </c>
      <c r="F64" s="61" t="s">
        <v>12</v>
      </c>
      <c r="G64" s="423">
        <v>5725</v>
      </c>
      <c r="H64" s="280"/>
      <c r="I64" s="67"/>
      <c r="J64" s="67"/>
      <c r="K64" s="67"/>
      <c r="L64" s="67"/>
      <c r="M64" s="67"/>
    </row>
    <row r="66" s="118" customFormat="1" ht="12.75">
      <c r="A66" s="118" t="s">
        <v>113</v>
      </c>
    </row>
    <row r="67" s="118" customFormat="1" ht="12.75">
      <c r="A67" s="118" t="s">
        <v>163</v>
      </c>
    </row>
    <row r="68" s="118" customFormat="1" ht="12.75">
      <c r="A68" s="118" t="s">
        <v>322</v>
      </c>
    </row>
    <row r="69" s="118" customFormat="1" ht="12.75">
      <c r="A69" s="118" t="s">
        <v>323</v>
      </c>
    </row>
    <row r="70" s="118" customFormat="1" ht="12.75">
      <c r="A70" s="250" t="s">
        <v>324</v>
      </c>
    </row>
    <row r="71" s="118" customFormat="1" ht="12.75">
      <c r="A71" s="251" t="s">
        <v>106</v>
      </c>
    </row>
    <row r="72" s="118" customFormat="1" ht="14.25" hidden="1">
      <c r="A72" s="7" t="s">
        <v>302</v>
      </c>
    </row>
    <row r="73" s="118" customFormat="1" ht="12.75" customHeight="1">
      <c r="A73" s="118" t="s">
        <v>321</v>
      </c>
    </row>
    <row r="74" s="118" customFormat="1" ht="12.75" customHeight="1">
      <c r="A74" s="118" t="s">
        <v>281</v>
      </c>
    </row>
    <row r="75" s="118" customFormat="1" ht="12.75" customHeight="1">
      <c r="A75" s="118" t="s">
        <v>306</v>
      </c>
    </row>
    <row r="76" s="118" customFormat="1" ht="12.75" customHeight="1">
      <c r="A76" s="118" t="s">
        <v>307</v>
      </c>
    </row>
    <row r="77" s="118" customFormat="1" ht="12.75" customHeight="1">
      <c r="A77" s="130" t="s">
        <v>354</v>
      </c>
    </row>
    <row r="78" ht="79.5" customHeight="1"/>
  </sheetData>
  <printOptions/>
  <pageMargins left="0.7480314960629921" right="0.7480314960629921" top="0.787401574803149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="90" zoomScaleNormal="90" workbookViewId="0" topLeftCell="A1">
      <selection activeCell="A1" sqref="A1"/>
    </sheetView>
  </sheetViews>
  <sheetFormatPr defaultColWidth="8.88671875" defaultRowHeight="15"/>
  <cols>
    <col min="1" max="1" width="5.77734375" style="8" customWidth="1"/>
    <col min="2" max="2" width="2.10546875" style="8" customWidth="1"/>
    <col min="3" max="7" width="8.77734375" style="8" customWidth="1"/>
    <col min="8" max="8" width="1.99609375" style="8" customWidth="1"/>
    <col min="9" max="13" width="8.77734375" style="8" customWidth="1"/>
    <col min="14" max="14" width="6.88671875" style="8" customWidth="1"/>
    <col min="15" max="16384" width="8.88671875" style="8" customWidth="1"/>
  </cols>
  <sheetData>
    <row r="1" s="5" customFormat="1" ht="15.75">
      <c r="A1" s="462" t="s">
        <v>468</v>
      </c>
    </row>
    <row r="2" spans="1:13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5">
      <c r="A3" s="319" t="s">
        <v>114</v>
      </c>
      <c r="B3" s="320"/>
      <c r="C3" s="321"/>
      <c r="D3" s="321"/>
      <c r="E3" s="321"/>
      <c r="F3" s="321"/>
      <c r="G3" s="322"/>
      <c r="H3" s="320"/>
      <c r="I3" s="321"/>
      <c r="J3" s="321"/>
      <c r="K3" s="321"/>
      <c r="L3" s="321"/>
      <c r="M3" s="321"/>
    </row>
    <row r="4" spans="1:13" ht="15">
      <c r="A4" s="323"/>
      <c r="B4" s="323"/>
      <c r="C4" s="324" t="s">
        <v>21</v>
      </c>
      <c r="D4" s="324" t="s">
        <v>140</v>
      </c>
      <c r="E4" s="324" t="s">
        <v>141</v>
      </c>
      <c r="F4" s="324" t="s">
        <v>145</v>
      </c>
      <c r="G4" s="274" t="s">
        <v>133</v>
      </c>
      <c r="H4" s="323"/>
      <c r="I4" s="324" t="s">
        <v>21</v>
      </c>
      <c r="J4" s="324" t="s">
        <v>140</v>
      </c>
      <c r="K4" s="324" t="s">
        <v>141</v>
      </c>
      <c r="L4" s="324" t="s">
        <v>145</v>
      </c>
      <c r="M4" s="324" t="s">
        <v>133</v>
      </c>
    </row>
    <row r="5" spans="1:13" ht="15">
      <c r="A5" s="31"/>
      <c r="B5" s="31"/>
      <c r="C5" s="99"/>
      <c r="D5" s="324"/>
      <c r="E5" s="324" t="s">
        <v>142</v>
      </c>
      <c r="F5" s="324" t="s">
        <v>143</v>
      </c>
      <c r="G5" s="275"/>
      <c r="H5" s="31"/>
      <c r="I5" s="99"/>
      <c r="J5" s="324"/>
      <c r="K5" s="324" t="s">
        <v>142</v>
      </c>
      <c r="L5" s="324" t="s">
        <v>143</v>
      </c>
      <c r="M5" s="99"/>
    </row>
    <row r="6" spans="1:13" ht="15">
      <c r="A6" s="31"/>
      <c r="B6" s="31"/>
      <c r="C6" s="99"/>
      <c r="D6" s="324"/>
      <c r="E6" s="324" t="s">
        <v>143</v>
      </c>
      <c r="F6" s="324" t="s">
        <v>146</v>
      </c>
      <c r="G6" s="275"/>
      <c r="H6" s="31"/>
      <c r="I6" s="99"/>
      <c r="J6" s="324"/>
      <c r="K6" s="324" t="s">
        <v>143</v>
      </c>
      <c r="L6" s="324" t="s">
        <v>146</v>
      </c>
      <c r="M6" s="99"/>
    </row>
    <row r="7" spans="1:13" ht="15">
      <c r="A7" s="31"/>
      <c r="B7" s="31"/>
      <c r="C7" s="99"/>
      <c r="D7" s="324"/>
      <c r="E7" s="324" t="s">
        <v>144</v>
      </c>
      <c r="F7" s="324" t="s">
        <v>147</v>
      </c>
      <c r="G7" s="275"/>
      <c r="H7" s="31"/>
      <c r="I7" s="99"/>
      <c r="J7" s="324"/>
      <c r="K7" s="324" t="s">
        <v>144</v>
      </c>
      <c r="L7" s="324" t="s">
        <v>147</v>
      </c>
      <c r="M7" s="99"/>
    </row>
    <row r="8" spans="1:13" ht="15">
      <c r="A8" s="31"/>
      <c r="B8" s="31"/>
      <c r="C8" s="99"/>
      <c r="D8" s="324"/>
      <c r="E8" s="324"/>
      <c r="F8" s="99"/>
      <c r="G8" s="275"/>
      <c r="H8" s="31"/>
      <c r="I8" s="31"/>
      <c r="J8" s="324"/>
      <c r="K8" s="324"/>
      <c r="L8" s="31"/>
      <c r="M8" s="31"/>
    </row>
    <row r="9" spans="1:13" ht="5.25" customHeight="1">
      <c r="A9" s="284"/>
      <c r="B9" s="284"/>
      <c r="C9" s="325"/>
      <c r="D9" s="325"/>
      <c r="E9" s="325"/>
      <c r="F9" s="325"/>
      <c r="G9" s="326"/>
      <c r="H9" s="284"/>
      <c r="I9" s="284"/>
      <c r="J9" s="284"/>
      <c r="K9" s="284"/>
      <c r="L9" s="284"/>
      <c r="M9" s="284"/>
    </row>
    <row r="10" spans="1:13" ht="12.75">
      <c r="A10" s="31"/>
      <c r="B10" s="31"/>
      <c r="C10" s="99"/>
      <c r="D10" s="99"/>
      <c r="E10" s="99"/>
      <c r="F10" s="99"/>
      <c r="G10" s="275"/>
      <c r="H10" s="31"/>
      <c r="I10" s="31"/>
      <c r="J10" s="31"/>
      <c r="K10" s="31"/>
      <c r="L10" s="31"/>
      <c r="M10" s="31"/>
    </row>
    <row r="11" spans="3:13" ht="12.75">
      <c r="C11" s="14"/>
      <c r="D11" s="14"/>
      <c r="E11" s="14"/>
      <c r="F11" s="14"/>
      <c r="G11" s="268" t="s">
        <v>28</v>
      </c>
      <c r="M11" s="14" t="s">
        <v>237</v>
      </c>
    </row>
    <row r="12" spans="1:13" ht="15">
      <c r="A12" s="6">
        <v>1962</v>
      </c>
      <c r="C12" s="67" t="s">
        <v>12</v>
      </c>
      <c r="D12" s="67" t="s">
        <v>12</v>
      </c>
      <c r="E12" s="67" t="s">
        <v>12</v>
      </c>
      <c r="F12" s="67" t="s">
        <v>12</v>
      </c>
      <c r="G12" s="276" t="s">
        <v>12</v>
      </c>
      <c r="H12" s="31"/>
      <c r="I12" s="67" t="s">
        <v>12</v>
      </c>
      <c r="J12" s="67" t="s">
        <v>12</v>
      </c>
      <c r="K12" s="67" t="s">
        <v>12</v>
      </c>
      <c r="L12" s="67" t="s">
        <v>12</v>
      </c>
      <c r="M12" s="67" t="s">
        <v>12</v>
      </c>
    </row>
    <row r="13" spans="1:13" ht="15">
      <c r="A13" s="6">
        <v>1963</v>
      </c>
      <c r="C13" s="67" t="s">
        <v>12</v>
      </c>
      <c r="D13" s="67" t="s">
        <v>12</v>
      </c>
      <c r="E13" s="67" t="s">
        <v>12</v>
      </c>
      <c r="F13" s="67" t="s">
        <v>12</v>
      </c>
      <c r="G13" s="276" t="s">
        <v>12</v>
      </c>
      <c r="H13" s="31"/>
      <c r="I13" s="67" t="s">
        <v>12</v>
      </c>
      <c r="J13" s="67" t="s">
        <v>12</v>
      </c>
      <c r="K13" s="67" t="s">
        <v>12</v>
      </c>
      <c r="L13" s="67" t="s">
        <v>12</v>
      </c>
      <c r="M13" s="67" t="s">
        <v>12</v>
      </c>
    </row>
    <row r="14" spans="1:13" ht="15">
      <c r="A14" s="6">
        <v>1964</v>
      </c>
      <c r="C14" s="67" t="s">
        <v>12</v>
      </c>
      <c r="D14" s="67" t="s">
        <v>12</v>
      </c>
      <c r="E14" s="67" t="s">
        <v>12</v>
      </c>
      <c r="F14" s="67" t="s">
        <v>12</v>
      </c>
      <c r="G14" s="276" t="s">
        <v>12</v>
      </c>
      <c r="H14" s="31"/>
      <c r="I14" s="67" t="s">
        <v>12</v>
      </c>
      <c r="J14" s="67" t="s">
        <v>12</v>
      </c>
      <c r="K14" s="67" t="s">
        <v>12</v>
      </c>
      <c r="L14" s="67" t="s">
        <v>12</v>
      </c>
      <c r="M14" s="67" t="s">
        <v>12</v>
      </c>
    </row>
    <row r="15" spans="1:13" ht="15">
      <c r="A15" s="6">
        <v>1965</v>
      </c>
      <c r="C15" s="67" t="s">
        <v>12</v>
      </c>
      <c r="D15" s="67" t="s">
        <v>12</v>
      </c>
      <c r="E15" s="67" t="s">
        <v>12</v>
      </c>
      <c r="F15" s="67" t="s">
        <v>12</v>
      </c>
      <c r="G15" s="276" t="s">
        <v>12</v>
      </c>
      <c r="H15" s="31"/>
      <c r="I15" s="67" t="s">
        <v>12</v>
      </c>
      <c r="J15" s="67" t="s">
        <v>12</v>
      </c>
      <c r="K15" s="67" t="s">
        <v>12</v>
      </c>
      <c r="L15" s="67" t="s">
        <v>12</v>
      </c>
      <c r="M15" s="67" t="s">
        <v>12</v>
      </c>
    </row>
    <row r="16" spans="1:13" ht="15">
      <c r="A16" s="6">
        <v>1966</v>
      </c>
      <c r="C16" s="67" t="s">
        <v>12</v>
      </c>
      <c r="D16" s="67" t="s">
        <v>12</v>
      </c>
      <c r="E16" s="67" t="s">
        <v>12</v>
      </c>
      <c r="F16" s="67" t="s">
        <v>12</v>
      </c>
      <c r="G16" s="276" t="s">
        <v>12</v>
      </c>
      <c r="H16" s="31"/>
      <c r="I16" s="67" t="s">
        <v>12</v>
      </c>
      <c r="J16" s="67" t="s">
        <v>12</v>
      </c>
      <c r="K16" s="67" t="s">
        <v>12</v>
      </c>
      <c r="L16" s="67" t="s">
        <v>12</v>
      </c>
      <c r="M16" s="67" t="s">
        <v>12</v>
      </c>
    </row>
    <row r="17" spans="1:13" ht="15">
      <c r="A17" s="6">
        <v>1967</v>
      </c>
      <c r="C17" s="67" t="s">
        <v>12</v>
      </c>
      <c r="D17" s="67" t="s">
        <v>12</v>
      </c>
      <c r="E17" s="67" t="s">
        <v>12</v>
      </c>
      <c r="F17" s="67" t="s">
        <v>12</v>
      </c>
      <c r="G17" s="276" t="s">
        <v>12</v>
      </c>
      <c r="H17" s="31"/>
      <c r="I17" s="67" t="s">
        <v>12</v>
      </c>
      <c r="J17" s="67" t="s">
        <v>12</v>
      </c>
      <c r="K17" s="67" t="s">
        <v>12</v>
      </c>
      <c r="L17" s="67" t="s">
        <v>12</v>
      </c>
      <c r="M17" s="67" t="s">
        <v>12</v>
      </c>
    </row>
    <row r="18" spans="1:13" ht="15">
      <c r="A18" s="6">
        <v>1968</v>
      </c>
      <c r="C18" s="67" t="s">
        <v>12</v>
      </c>
      <c r="D18" s="67" t="s">
        <v>12</v>
      </c>
      <c r="E18" s="67" t="s">
        <v>12</v>
      </c>
      <c r="F18" s="67" t="s">
        <v>12</v>
      </c>
      <c r="G18" s="276" t="s">
        <v>12</v>
      </c>
      <c r="H18" s="31"/>
      <c r="I18" s="67" t="s">
        <v>12</v>
      </c>
      <c r="J18" s="67" t="s">
        <v>12</v>
      </c>
      <c r="K18" s="67" t="s">
        <v>12</v>
      </c>
      <c r="L18" s="67" t="s">
        <v>12</v>
      </c>
      <c r="M18" s="67" t="s">
        <v>12</v>
      </c>
    </row>
    <row r="19" spans="1:13" ht="15">
      <c r="A19" s="6">
        <v>1969</v>
      </c>
      <c r="C19" s="67" t="s">
        <v>12</v>
      </c>
      <c r="D19" s="67" t="s">
        <v>12</v>
      </c>
      <c r="E19" s="67" t="s">
        <v>12</v>
      </c>
      <c r="F19" s="67" t="s">
        <v>12</v>
      </c>
      <c r="G19" s="276" t="s">
        <v>12</v>
      </c>
      <c r="H19" s="31"/>
      <c r="I19" s="67" t="s">
        <v>12</v>
      </c>
      <c r="J19" s="67" t="s">
        <v>12</v>
      </c>
      <c r="K19" s="67" t="s">
        <v>12</v>
      </c>
      <c r="L19" s="67" t="s">
        <v>12</v>
      </c>
      <c r="M19" s="67" t="s">
        <v>12</v>
      </c>
    </row>
    <row r="20" spans="1:13" ht="15">
      <c r="A20" s="6">
        <v>1970</v>
      </c>
      <c r="C20" s="67" t="s">
        <v>12</v>
      </c>
      <c r="D20" s="67" t="s">
        <v>12</v>
      </c>
      <c r="E20" s="67" t="s">
        <v>12</v>
      </c>
      <c r="F20" s="67" t="s">
        <v>12</v>
      </c>
      <c r="G20" s="276" t="s">
        <v>12</v>
      </c>
      <c r="H20" s="31"/>
      <c r="I20" s="67" t="s">
        <v>12</v>
      </c>
      <c r="J20" s="67" t="s">
        <v>12</v>
      </c>
      <c r="K20" s="67" t="s">
        <v>12</v>
      </c>
      <c r="L20" s="67" t="s">
        <v>12</v>
      </c>
      <c r="M20" s="67" t="s">
        <v>12</v>
      </c>
    </row>
    <row r="21" spans="1:13" ht="15">
      <c r="A21" s="6">
        <v>1971</v>
      </c>
      <c r="C21" s="67" t="s">
        <v>12</v>
      </c>
      <c r="D21" s="67" t="s">
        <v>12</v>
      </c>
      <c r="E21" s="67" t="s">
        <v>12</v>
      </c>
      <c r="F21" s="67" t="s">
        <v>12</v>
      </c>
      <c r="G21" s="276" t="s">
        <v>12</v>
      </c>
      <c r="H21" s="31"/>
      <c r="I21" s="67" t="s">
        <v>12</v>
      </c>
      <c r="J21" s="67" t="s">
        <v>12</v>
      </c>
      <c r="K21" s="67" t="s">
        <v>12</v>
      </c>
      <c r="L21" s="67" t="s">
        <v>12</v>
      </c>
      <c r="M21" s="67" t="s">
        <v>12</v>
      </c>
    </row>
    <row r="22" spans="1:13" ht="15">
      <c r="A22" s="6">
        <v>1972</v>
      </c>
      <c r="B22" s="101"/>
      <c r="C22" s="67" t="s">
        <v>12</v>
      </c>
      <c r="D22" s="67" t="s">
        <v>12</v>
      </c>
      <c r="E22" s="67" t="s">
        <v>12</v>
      </c>
      <c r="F22" s="67" t="s">
        <v>12</v>
      </c>
      <c r="G22" s="276" t="s">
        <v>12</v>
      </c>
      <c r="H22" s="31"/>
      <c r="I22" s="67" t="s">
        <v>12</v>
      </c>
      <c r="J22" s="67" t="s">
        <v>12</v>
      </c>
      <c r="K22" s="67" t="s">
        <v>12</v>
      </c>
      <c r="L22" s="67" t="s">
        <v>12</v>
      </c>
      <c r="M22" s="67" t="s">
        <v>12</v>
      </c>
    </row>
    <row r="23" spans="1:13" ht="15">
      <c r="A23" s="6">
        <v>1973</v>
      </c>
      <c r="B23" s="101"/>
      <c r="C23" s="67" t="s">
        <v>12</v>
      </c>
      <c r="D23" s="67" t="s">
        <v>12</v>
      </c>
      <c r="E23" s="67" t="s">
        <v>12</v>
      </c>
      <c r="F23" s="67" t="s">
        <v>12</v>
      </c>
      <c r="G23" s="276" t="s">
        <v>12</v>
      </c>
      <c r="H23" s="31"/>
      <c r="I23" s="67" t="s">
        <v>12</v>
      </c>
      <c r="J23" s="67" t="s">
        <v>12</v>
      </c>
      <c r="K23" s="67" t="s">
        <v>12</v>
      </c>
      <c r="L23" s="67" t="s">
        <v>12</v>
      </c>
      <c r="M23" s="67" t="s">
        <v>12</v>
      </c>
    </row>
    <row r="24" spans="1:13" ht="15">
      <c r="A24" s="6">
        <v>1974</v>
      </c>
      <c r="B24" s="101"/>
      <c r="C24" s="67" t="s">
        <v>12</v>
      </c>
      <c r="D24" s="67" t="s">
        <v>12</v>
      </c>
      <c r="E24" s="67" t="s">
        <v>12</v>
      </c>
      <c r="F24" s="67" t="s">
        <v>12</v>
      </c>
      <c r="G24" s="276" t="s">
        <v>12</v>
      </c>
      <c r="H24" s="31"/>
      <c r="I24" s="67" t="s">
        <v>12</v>
      </c>
      <c r="J24" s="67" t="s">
        <v>12</v>
      </c>
      <c r="K24" s="67" t="s">
        <v>12</v>
      </c>
      <c r="L24" s="67" t="s">
        <v>12</v>
      </c>
      <c r="M24" s="67" t="s">
        <v>12</v>
      </c>
    </row>
    <row r="25" spans="1:13" ht="15">
      <c r="A25" s="6">
        <v>1975</v>
      </c>
      <c r="B25" s="101"/>
      <c r="C25" s="67" t="s">
        <v>12</v>
      </c>
      <c r="D25" s="67" t="s">
        <v>12</v>
      </c>
      <c r="E25" s="67" t="s">
        <v>12</v>
      </c>
      <c r="F25" s="67" t="s">
        <v>12</v>
      </c>
      <c r="G25" s="276" t="s">
        <v>12</v>
      </c>
      <c r="H25" s="31"/>
      <c r="I25" s="67" t="s">
        <v>12</v>
      </c>
      <c r="J25" s="67" t="s">
        <v>12</v>
      </c>
      <c r="K25" s="67" t="s">
        <v>12</v>
      </c>
      <c r="L25" s="67" t="s">
        <v>12</v>
      </c>
      <c r="M25" s="67" t="s">
        <v>12</v>
      </c>
    </row>
    <row r="26" spans="1:13" ht="15">
      <c r="A26" s="6">
        <v>1976</v>
      </c>
      <c r="C26" s="67" t="s">
        <v>12</v>
      </c>
      <c r="D26" s="67" t="s">
        <v>12</v>
      </c>
      <c r="E26" s="67" t="s">
        <v>12</v>
      </c>
      <c r="F26" s="67" t="s">
        <v>12</v>
      </c>
      <c r="G26" s="276" t="s">
        <v>12</v>
      </c>
      <c r="H26" s="31"/>
      <c r="I26" s="67" t="s">
        <v>12</v>
      </c>
      <c r="J26" s="67" t="s">
        <v>12</v>
      </c>
      <c r="K26" s="67" t="s">
        <v>12</v>
      </c>
      <c r="L26" s="67" t="s">
        <v>12</v>
      </c>
      <c r="M26" s="67" t="s">
        <v>12</v>
      </c>
    </row>
    <row r="27" spans="1:13" ht="15">
      <c r="A27" s="6">
        <v>1977</v>
      </c>
      <c r="C27" s="67" t="s">
        <v>12</v>
      </c>
      <c r="D27" s="67" t="s">
        <v>12</v>
      </c>
      <c r="E27" s="67" t="s">
        <v>12</v>
      </c>
      <c r="F27" s="67" t="s">
        <v>12</v>
      </c>
      <c r="G27" s="276" t="s">
        <v>12</v>
      </c>
      <c r="H27" s="31"/>
      <c r="I27" s="67" t="s">
        <v>12</v>
      </c>
      <c r="J27" s="67" t="s">
        <v>12</v>
      </c>
      <c r="K27" s="67" t="s">
        <v>12</v>
      </c>
      <c r="L27" s="67" t="s">
        <v>12</v>
      </c>
      <c r="M27" s="67" t="s">
        <v>12</v>
      </c>
    </row>
    <row r="28" spans="1:13" ht="15">
      <c r="A28" s="6">
        <v>1978</v>
      </c>
      <c r="C28" s="67" t="s">
        <v>12</v>
      </c>
      <c r="D28" s="67" t="s">
        <v>12</v>
      </c>
      <c r="E28" s="67" t="s">
        <v>12</v>
      </c>
      <c r="F28" s="67" t="s">
        <v>12</v>
      </c>
      <c r="G28" s="276" t="s">
        <v>12</v>
      </c>
      <c r="H28" s="31"/>
      <c r="I28" s="67" t="s">
        <v>12</v>
      </c>
      <c r="J28" s="67" t="s">
        <v>12</v>
      </c>
      <c r="K28" s="67" t="s">
        <v>12</v>
      </c>
      <c r="L28" s="67" t="s">
        <v>12</v>
      </c>
      <c r="M28" s="67" t="s">
        <v>12</v>
      </c>
    </row>
    <row r="29" spans="1:13" ht="15">
      <c r="A29" s="6">
        <v>1979</v>
      </c>
      <c r="C29" s="67" t="s">
        <v>12</v>
      </c>
      <c r="D29" s="67" t="s">
        <v>12</v>
      </c>
      <c r="E29" s="67" t="s">
        <v>12</v>
      </c>
      <c r="F29" s="67" t="s">
        <v>12</v>
      </c>
      <c r="G29" s="276" t="s">
        <v>12</v>
      </c>
      <c r="H29" s="31"/>
      <c r="I29" s="67" t="s">
        <v>12</v>
      </c>
      <c r="J29" s="67" t="s">
        <v>12</v>
      </c>
      <c r="K29" s="67" t="s">
        <v>12</v>
      </c>
      <c r="L29" s="67" t="s">
        <v>12</v>
      </c>
      <c r="M29" s="67" t="s">
        <v>12</v>
      </c>
    </row>
    <row r="30" spans="1:13" ht="15">
      <c r="A30" s="6">
        <v>1980</v>
      </c>
      <c r="C30" s="67" t="s">
        <v>12</v>
      </c>
      <c r="D30" s="67" t="s">
        <v>12</v>
      </c>
      <c r="E30" s="67" t="s">
        <v>12</v>
      </c>
      <c r="F30" s="67" t="s">
        <v>12</v>
      </c>
      <c r="G30" s="276" t="s">
        <v>12</v>
      </c>
      <c r="H30" s="31"/>
      <c r="I30" s="67" t="s">
        <v>12</v>
      </c>
      <c r="J30" s="67" t="s">
        <v>12</v>
      </c>
      <c r="K30" s="67" t="s">
        <v>12</v>
      </c>
      <c r="L30" s="67" t="s">
        <v>12</v>
      </c>
      <c r="M30" s="67" t="s">
        <v>12</v>
      </c>
    </row>
    <row r="31" spans="1:13" ht="15">
      <c r="A31" s="6">
        <v>1981</v>
      </c>
      <c r="C31" s="67" t="s">
        <v>12</v>
      </c>
      <c r="D31" s="67" t="s">
        <v>12</v>
      </c>
      <c r="E31" s="67" t="s">
        <v>12</v>
      </c>
      <c r="F31" s="67" t="s">
        <v>12</v>
      </c>
      <c r="G31" s="276" t="s">
        <v>12</v>
      </c>
      <c r="I31" s="67" t="s">
        <v>12</v>
      </c>
      <c r="J31" s="67" t="s">
        <v>12</v>
      </c>
      <c r="K31" s="67" t="s">
        <v>12</v>
      </c>
      <c r="L31" s="67" t="s">
        <v>12</v>
      </c>
      <c r="M31" s="67" t="s">
        <v>12</v>
      </c>
    </row>
    <row r="32" spans="1:13" ht="15">
      <c r="A32" s="6">
        <v>1982</v>
      </c>
      <c r="C32" s="67" t="s">
        <v>12</v>
      </c>
      <c r="D32" s="67" t="s">
        <v>12</v>
      </c>
      <c r="E32" s="67" t="s">
        <v>12</v>
      </c>
      <c r="F32" s="67" t="s">
        <v>12</v>
      </c>
      <c r="G32" s="276" t="s">
        <v>12</v>
      </c>
      <c r="I32" s="67" t="s">
        <v>12</v>
      </c>
      <c r="J32" s="67" t="s">
        <v>12</v>
      </c>
      <c r="K32" s="67" t="s">
        <v>12</v>
      </c>
      <c r="L32" s="67" t="s">
        <v>12</v>
      </c>
      <c r="M32" s="67" t="s">
        <v>12</v>
      </c>
    </row>
    <row r="33" spans="1:13" ht="15">
      <c r="A33" s="6">
        <v>1983</v>
      </c>
      <c r="B33" s="101"/>
      <c r="C33" s="63">
        <v>1742</v>
      </c>
      <c r="D33" s="63">
        <f aca="true" t="shared" si="0" ref="D33:D38">E33-C33</f>
        <v>12443</v>
      </c>
      <c r="E33" s="63">
        <v>14185</v>
      </c>
      <c r="F33" s="67" t="s">
        <v>12</v>
      </c>
      <c r="G33" s="276" t="s">
        <v>12</v>
      </c>
      <c r="I33" s="208">
        <f aca="true" t="shared" si="1" ref="I33:K48">C33/C$35*100</f>
        <v>82.79467680608364</v>
      </c>
      <c r="J33" s="208">
        <f t="shared" si="1"/>
        <v>82.32219649354946</v>
      </c>
      <c r="K33" s="208">
        <f t="shared" si="1"/>
        <v>82.37992914803415</v>
      </c>
      <c r="L33" s="67" t="s">
        <v>12</v>
      </c>
      <c r="M33" s="67" t="s">
        <v>12</v>
      </c>
    </row>
    <row r="34" spans="1:13" ht="15">
      <c r="A34" s="6">
        <v>1984</v>
      </c>
      <c r="C34" s="63">
        <v>1920</v>
      </c>
      <c r="D34" s="63">
        <f t="shared" si="0"/>
        <v>14382</v>
      </c>
      <c r="E34" s="63">
        <v>16302</v>
      </c>
      <c r="F34" s="67" t="s">
        <v>12</v>
      </c>
      <c r="G34" s="276" t="s">
        <v>12</v>
      </c>
      <c r="I34" s="208">
        <f t="shared" si="1"/>
        <v>91.25475285171103</v>
      </c>
      <c r="J34" s="208">
        <f t="shared" si="1"/>
        <v>95.15051273569301</v>
      </c>
      <c r="K34" s="208">
        <f t="shared" si="1"/>
        <v>94.6744874847552</v>
      </c>
      <c r="L34" s="67" t="s">
        <v>12</v>
      </c>
      <c r="M34" s="67" t="s">
        <v>12</v>
      </c>
    </row>
    <row r="35" spans="1:13" ht="15">
      <c r="A35" s="6">
        <v>1985</v>
      </c>
      <c r="C35" s="63">
        <v>2104</v>
      </c>
      <c r="D35" s="63">
        <f t="shared" si="0"/>
        <v>15115</v>
      </c>
      <c r="E35" s="63">
        <v>17219</v>
      </c>
      <c r="F35" s="67" t="s">
        <v>12</v>
      </c>
      <c r="G35" s="276" t="s">
        <v>12</v>
      </c>
      <c r="I35" s="208">
        <f t="shared" si="1"/>
        <v>100</v>
      </c>
      <c r="J35" s="208">
        <f t="shared" si="1"/>
        <v>100</v>
      </c>
      <c r="K35" s="208">
        <f t="shared" si="1"/>
        <v>100</v>
      </c>
      <c r="L35" s="67" t="s">
        <v>12</v>
      </c>
      <c r="M35" s="67" t="s">
        <v>12</v>
      </c>
    </row>
    <row r="36" spans="1:13" ht="15">
      <c r="A36" s="6">
        <v>1986</v>
      </c>
      <c r="C36" s="63">
        <v>2116</v>
      </c>
      <c r="D36" s="63">
        <f t="shared" si="0"/>
        <v>15531</v>
      </c>
      <c r="E36" s="63">
        <v>17647</v>
      </c>
      <c r="F36" s="67" t="s">
        <v>12</v>
      </c>
      <c r="G36" s="276" t="s">
        <v>12</v>
      </c>
      <c r="I36" s="208">
        <f t="shared" si="1"/>
        <v>100.57034220532319</v>
      </c>
      <c r="J36" s="208">
        <f t="shared" si="1"/>
        <v>102.7522328812438</v>
      </c>
      <c r="K36" s="208">
        <f t="shared" si="1"/>
        <v>102.48562634299321</v>
      </c>
      <c r="L36" s="67" t="s">
        <v>12</v>
      </c>
      <c r="M36" s="67" t="s">
        <v>12</v>
      </c>
    </row>
    <row r="37" spans="1:13" ht="15">
      <c r="A37" s="6">
        <v>1987</v>
      </c>
      <c r="C37" s="63">
        <v>2541</v>
      </c>
      <c r="D37" s="63">
        <f t="shared" si="0"/>
        <v>16226</v>
      </c>
      <c r="E37" s="63">
        <v>18767</v>
      </c>
      <c r="F37" s="67" t="s">
        <v>12</v>
      </c>
      <c r="G37" s="276" t="s">
        <v>12</v>
      </c>
      <c r="I37" s="208">
        <f t="shared" si="1"/>
        <v>120.7699619771863</v>
      </c>
      <c r="J37" s="208">
        <f t="shared" si="1"/>
        <v>107.35031425736024</v>
      </c>
      <c r="K37" s="208">
        <f t="shared" si="1"/>
        <v>108.9900691097044</v>
      </c>
      <c r="L37" s="67" t="s">
        <v>12</v>
      </c>
      <c r="M37" s="67" t="s">
        <v>12</v>
      </c>
    </row>
    <row r="38" spans="1:13" ht="15">
      <c r="A38" s="6">
        <v>1988</v>
      </c>
      <c r="C38" s="63">
        <v>2961</v>
      </c>
      <c r="D38" s="63">
        <f t="shared" si="0"/>
        <v>17137</v>
      </c>
      <c r="E38" s="63">
        <v>20098</v>
      </c>
      <c r="F38" s="67" t="s">
        <v>12</v>
      </c>
      <c r="G38" s="276" t="s">
        <v>12</v>
      </c>
      <c r="I38" s="208">
        <f t="shared" si="1"/>
        <v>140.7319391634981</v>
      </c>
      <c r="J38" s="208">
        <f t="shared" si="1"/>
        <v>113.37743962950711</v>
      </c>
      <c r="K38" s="208">
        <f t="shared" si="1"/>
        <v>116.7199024333585</v>
      </c>
      <c r="L38" s="67" t="s">
        <v>12</v>
      </c>
      <c r="M38" s="67" t="s">
        <v>12</v>
      </c>
    </row>
    <row r="39" spans="1:13" ht="15">
      <c r="A39" s="6">
        <v>1989</v>
      </c>
      <c r="C39" s="63">
        <v>3141</v>
      </c>
      <c r="D39" s="63">
        <v>18262</v>
      </c>
      <c r="E39" s="63">
        <v>21404</v>
      </c>
      <c r="F39" s="67" t="s">
        <v>12</v>
      </c>
      <c r="G39" s="276" t="s">
        <v>12</v>
      </c>
      <c r="I39" s="208">
        <f t="shared" si="1"/>
        <v>149.28707224334602</v>
      </c>
      <c r="J39" s="208">
        <f t="shared" si="1"/>
        <v>120.82037710883229</v>
      </c>
      <c r="K39" s="208">
        <f t="shared" si="1"/>
        <v>124.3045473023985</v>
      </c>
      <c r="L39" s="67" t="s">
        <v>12</v>
      </c>
      <c r="M39" s="67" t="s">
        <v>12</v>
      </c>
    </row>
    <row r="40" spans="1:13" ht="15">
      <c r="A40" s="6">
        <v>1990</v>
      </c>
      <c r="C40" s="63">
        <v>3286</v>
      </c>
      <c r="D40" s="63">
        <v>18501</v>
      </c>
      <c r="E40" s="63">
        <v>21786</v>
      </c>
      <c r="F40" s="67" t="s">
        <v>12</v>
      </c>
      <c r="G40" s="276" t="s">
        <v>12</v>
      </c>
      <c r="I40" s="208">
        <f t="shared" si="1"/>
        <v>156.1787072243346</v>
      </c>
      <c r="J40" s="208">
        <f t="shared" si="1"/>
        <v>122.40158782666227</v>
      </c>
      <c r="K40" s="208">
        <f t="shared" si="1"/>
        <v>126.5230268889018</v>
      </c>
      <c r="L40" s="67" t="s">
        <v>12</v>
      </c>
      <c r="M40" s="67" t="s">
        <v>12</v>
      </c>
    </row>
    <row r="41" spans="1:13" ht="15">
      <c r="A41" s="6">
        <v>1991</v>
      </c>
      <c r="B41" s="102"/>
      <c r="C41" s="63">
        <v>3200</v>
      </c>
      <c r="D41" s="63">
        <v>18747</v>
      </c>
      <c r="E41" s="63">
        <v>21947</v>
      </c>
      <c r="F41" s="67" t="s">
        <v>12</v>
      </c>
      <c r="G41" s="276" t="s">
        <v>12</v>
      </c>
      <c r="I41" s="208">
        <f t="shared" si="1"/>
        <v>152.0912547528517</v>
      </c>
      <c r="J41" s="208">
        <f t="shared" si="1"/>
        <v>124.02911015547468</v>
      </c>
      <c r="K41" s="208">
        <f t="shared" si="1"/>
        <v>127.45804053661654</v>
      </c>
      <c r="L41" s="67" t="s">
        <v>12</v>
      </c>
      <c r="M41" s="67" t="s">
        <v>12</v>
      </c>
    </row>
    <row r="42" spans="1:13" ht="15">
      <c r="A42" s="6">
        <v>1992</v>
      </c>
      <c r="B42" s="101"/>
      <c r="C42" s="68">
        <v>3516</v>
      </c>
      <c r="D42" s="68">
        <v>19060</v>
      </c>
      <c r="E42" s="68">
        <v>22575</v>
      </c>
      <c r="F42" s="67" t="s">
        <v>12</v>
      </c>
      <c r="G42" s="276" t="s">
        <v>12</v>
      </c>
      <c r="I42" s="209">
        <f t="shared" si="1"/>
        <v>167.1102661596958</v>
      </c>
      <c r="J42" s="209">
        <f t="shared" si="1"/>
        <v>126.09990076083362</v>
      </c>
      <c r="K42" s="209">
        <f t="shared" si="1"/>
        <v>131.10517451652242</v>
      </c>
      <c r="L42" s="67" t="s">
        <v>12</v>
      </c>
      <c r="M42" s="67" t="s">
        <v>12</v>
      </c>
    </row>
    <row r="43" spans="1:13" ht="15">
      <c r="A43" s="6">
        <v>1993</v>
      </c>
      <c r="C43" s="63">
        <v>4000</v>
      </c>
      <c r="D43" s="63">
        <v>18666</v>
      </c>
      <c r="E43" s="63">
        <v>22666</v>
      </c>
      <c r="F43" s="63">
        <v>12509</v>
      </c>
      <c r="G43" s="277">
        <v>35175</v>
      </c>
      <c r="I43" s="208">
        <f t="shared" si="1"/>
        <v>190.11406844106463</v>
      </c>
      <c r="J43" s="208">
        <f t="shared" si="1"/>
        <v>123.49321865696328</v>
      </c>
      <c r="K43" s="208">
        <f t="shared" si="1"/>
        <v>131.63366049131773</v>
      </c>
      <c r="L43" s="67" t="s">
        <v>12</v>
      </c>
      <c r="M43" s="67" t="s">
        <v>12</v>
      </c>
    </row>
    <row r="44" spans="1:13" ht="15">
      <c r="A44" s="6">
        <v>1994</v>
      </c>
      <c r="B44" s="101"/>
      <c r="C44" s="63">
        <v>4147</v>
      </c>
      <c r="D44" s="63">
        <v>19153</v>
      </c>
      <c r="E44" s="63">
        <v>23300</v>
      </c>
      <c r="F44" s="63">
        <v>12700</v>
      </c>
      <c r="G44" s="277">
        <v>36000</v>
      </c>
      <c r="I44" s="208">
        <f t="shared" si="1"/>
        <v>197.10076045627375</v>
      </c>
      <c r="J44" s="210">
        <f t="shared" si="1"/>
        <v>126.71518359245782</v>
      </c>
      <c r="K44" s="210">
        <f t="shared" si="1"/>
        <v>135.31563970033102</v>
      </c>
      <c r="L44" s="67" t="s">
        <v>12</v>
      </c>
      <c r="M44" s="67" t="s">
        <v>12</v>
      </c>
    </row>
    <row r="45" spans="1:13" ht="15">
      <c r="A45" s="6">
        <v>1995</v>
      </c>
      <c r="C45" s="71">
        <v>4318</v>
      </c>
      <c r="D45" s="63">
        <v>19670</v>
      </c>
      <c r="E45" s="63">
        <v>23987</v>
      </c>
      <c r="F45" s="71">
        <v>12749</v>
      </c>
      <c r="G45" s="277">
        <v>36736</v>
      </c>
      <c r="I45" s="208">
        <f t="shared" si="1"/>
        <v>205.2281368821293</v>
      </c>
      <c r="J45" s="208">
        <f t="shared" si="1"/>
        <v>130.13562686073436</v>
      </c>
      <c r="K45" s="208">
        <f t="shared" si="1"/>
        <v>139.3054184331262</v>
      </c>
      <c r="L45" s="67" t="s">
        <v>12</v>
      </c>
      <c r="M45" s="67" t="s">
        <v>12</v>
      </c>
    </row>
    <row r="46" spans="1:13" s="31" customFormat="1" ht="15">
      <c r="A46" s="69">
        <v>1996</v>
      </c>
      <c r="C46" s="71">
        <v>4586</v>
      </c>
      <c r="D46" s="63">
        <v>20253</v>
      </c>
      <c r="E46" s="63">
        <v>24839</v>
      </c>
      <c r="F46" s="71">
        <v>12938</v>
      </c>
      <c r="G46" s="277">
        <v>37777</v>
      </c>
      <c r="H46" s="8"/>
      <c r="I46" s="208">
        <f t="shared" si="1"/>
        <v>217.9657794676806</v>
      </c>
      <c r="J46" s="208">
        <f t="shared" si="1"/>
        <v>133.9927224611313</v>
      </c>
      <c r="K46" s="208">
        <f t="shared" si="1"/>
        <v>144.25344096637437</v>
      </c>
      <c r="L46" s="67" t="s">
        <v>12</v>
      </c>
      <c r="M46" s="67" t="s">
        <v>12</v>
      </c>
    </row>
    <row r="47" spans="1:13" s="31" customFormat="1" ht="15">
      <c r="A47" s="6">
        <v>1997</v>
      </c>
      <c r="B47" s="104"/>
      <c r="C47" s="71">
        <v>4852</v>
      </c>
      <c r="D47" s="63">
        <v>20600</v>
      </c>
      <c r="E47" s="63">
        <v>25452</v>
      </c>
      <c r="F47" s="71">
        <v>13130</v>
      </c>
      <c r="G47" s="277">
        <v>38582</v>
      </c>
      <c r="H47" s="8"/>
      <c r="I47" s="208">
        <f t="shared" si="1"/>
        <v>230.6083650190114</v>
      </c>
      <c r="J47" s="208">
        <f t="shared" si="1"/>
        <v>136.28845517697653</v>
      </c>
      <c r="K47" s="208">
        <f t="shared" si="1"/>
        <v>147.8134618735118</v>
      </c>
      <c r="L47" s="67" t="s">
        <v>12</v>
      </c>
      <c r="M47" s="67" t="s">
        <v>12</v>
      </c>
    </row>
    <row r="48" spans="1:13" ht="15">
      <c r="A48" s="69">
        <v>1998</v>
      </c>
      <c r="B48" s="74"/>
      <c r="C48" s="71">
        <v>5072</v>
      </c>
      <c r="D48" s="63">
        <v>20812</v>
      </c>
      <c r="E48" s="63">
        <v>25885</v>
      </c>
      <c r="F48" s="71">
        <v>13284</v>
      </c>
      <c r="G48" s="277">
        <v>39169</v>
      </c>
      <c r="I48" s="210">
        <f t="shared" si="1"/>
        <v>241.06463878326997</v>
      </c>
      <c r="J48" s="208">
        <f t="shared" si="1"/>
        <v>137.69103539530266</v>
      </c>
      <c r="K48" s="208">
        <f t="shared" si="1"/>
        <v>150.32812590742785</v>
      </c>
      <c r="L48" s="67" t="s">
        <v>12</v>
      </c>
      <c r="M48" s="67" t="s">
        <v>12</v>
      </c>
    </row>
    <row r="49" spans="1:13" ht="15">
      <c r="A49" s="69">
        <v>1999</v>
      </c>
      <c r="B49" s="74"/>
      <c r="C49" s="71">
        <v>5164</v>
      </c>
      <c r="D49" s="63">
        <v>21021</v>
      </c>
      <c r="E49" s="63">
        <v>26185</v>
      </c>
      <c r="F49" s="71">
        <v>13585</v>
      </c>
      <c r="G49" s="277">
        <v>39770</v>
      </c>
      <c r="I49" s="210">
        <f aca="true" t="shared" si="2" ref="I49:K54">C49/C$35*100</f>
        <v>245.43726235741445</v>
      </c>
      <c r="J49" s="208">
        <f t="shared" si="2"/>
        <v>139.07376778035066</v>
      </c>
      <c r="K49" s="208">
        <f t="shared" si="2"/>
        <v>152.0703873627969</v>
      </c>
      <c r="L49" s="67" t="s">
        <v>12</v>
      </c>
      <c r="M49" s="67" t="s">
        <v>12</v>
      </c>
    </row>
    <row r="50" spans="1:13" ht="15">
      <c r="A50" s="69">
        <v>2000</v>
      </c>
      <c r="B50" s="74"/>
      <c r="C50" s="71">
        <v>5405</v>
      </c>
      <c r="D50" s="63">
        <v>20531</v>
      </c>
      <c r="E50" s="63">
        <v>25936</v>
      </c>
      <c r="F50" s="129">
        <v>13625</v>
      </c>
      <c r="G50" s="278">
        <v>39561</v>
      </c>
      <c r="H50" s="31"/>
      <c r="I50" s="210">
        <f t="shared" si="2"/>
        <v>256.8916349809886</v>
      </c>
      <c r="J50" s="210">
        <f t="shared" si="2"/>
        <v>135.8319550115779</v>
      </c>
      <c r="K50" s="210">
        <f t="shared" si="2"/>
        <v>150.6243103548406</v>
      </c>
      <c r="L50" s="67" t="s">
        <v>12</v>
      </c>
      <c r="M50" s="67" t="s">
        <v>12</v>
      </c>
    </row>
    <row r="51" spans="1:13" s="31" customFormat="1" ht="15">
      <c r="A51" s="69">
        <v>2001</v>
      </c>
      <c r="B51" s="74"/>
      <c r="C51" s="71">
        <v>5567</v>
      </c>
      <c r="D51" s="63">
        <v>20775</v>
      </c>
      <c r="E51" s="63">
        <v>26342</v>
      </c>
      <c r="F51" s="71">
        <v>13722</v>
      </c>
      <c r="G51" s="277">
        <v>40065</v>
      </c>
      <c r="I51" s="210">
        <f t="shared" si="2"/>
        <v>264.59125475285174</v>
      </c>
      <c r="J51" s="210">
        <f t="shared" si="2"/>
        <v>137.4462454515382</v>
      </c>
      <c r="K51" s="210">
        <f t="shared" si="2"/>
        <v>152.98217085777338</v>
      </c>
      <c r="L51" s="67" t="s">
        <v>12</v>
      </c>
      <c r="M51" s="67" t="s">
        <v>12</v>
      </c>
    </row>
    <row r="52" spans="1:13" ht="15">
      <c r="A52" s="69">
        <v>2002</v>
      </c>
      <c r="B52" s="74"/>
      <c r="C52" s="71">
        <v>5730</v>
      </c>
      <c r="D52" s="137">
        <v>21533</v>
      </c>
      <c r="E52" s="137">
        <v>27262</v>
      </c>
      <c r="F52" s="71">
        <v>14272</v>
      </c>
      <c r="G52" s="277">
        <v>41535</v>
      </c>
      <c r="H52" s="31"/>
      <c r="I52" s="210">
        <f t="shared" si="2"/>
        <v>272.3384030418251</v>
      </c>
      <c r="J52" s="210">
        <f t="shared" si="2"/>
        <v>142.46113132649685</v>
      </c>
      <c r="K52" s="210">
        <f t="shared" si="2"/>
        <v>158.32510598757187</v>
      </c>
      <c r="L52" s="67" t="s">
        <v>12</v>
      </c>
      <c r="M52" s="67" t="s">
        <v>12</v>
      </c>
    </row>
    <row r="53" spans="1:13" ht="15">
      <c r="A53" s="69">
        <v>2003</v>
      </c>
      <c r="B53" s="74"/>
      <c r="C53" s="71">
        <v>5856</v>
      </c>
      <c r="D53" s="137">
        <v>21826</v>
      </c>
      <c r="E53" s="137">
        <v>27682</v>
      </c>
      <c r="F53" s="71">
        <v>14356</v>
      </c>
      <c r="G53" s="277">
        <v>42038</v>
      </c>
      <c r="H53" s="31"/>
      <c r="I53" s="210">
        <f t="shared" si="2"/>
        <v>278.3269961977186</v>
      </c>
      <c r="J53" s="210">
        <f t="shared" si="2"/>
        <v>144.39960304333442</v>
      </c>
      <c r="K53" s="210">
        <f t="shared" si="2"/>
        <v>160.76427202508856</v>
      </c>
      <c r="L53" s="67" t="s">
        <v>12</v>
      </c>
      <c r="M53" s="67" t="s">
        <v>12</v>
      </c>
    </row>
    <row r="54" spans="1:13" ht="15">
      <c r="A54" s="69">
        <v>2004</v>
      </c>
      <c r="B54" s="74"/>
      <c r="C54" s="71">
        <v>6094</v>
      </c>
      <c r="D54" s="137">
        <v>22114</v>
      </c>
      <c r="E54" s="137">
        <v>28209</v>
      </c>
      <c r="F54" s="71">
        <v>14496</v>
      </c>
      <c r="G54" s="277">
        <v>42705</v>
      </c>
      <c r="H54" s="31"/>
      <c r="I54" s="210">
        <f t="shared" si="2"/>
        <v>289.63878326996195</v>
      </c>
      <c r="J54" s="210">
        <f t="shared" si="2"/>
        <v>146.30499503804168</v>
      </c>
      <c r="K54" s="210">
        <f t="shared" si="2"/>
        <v>163.82484464835358</v>
      </c>
      <c r="L54" s="67" t="s">
        <v>12</v>
      </c>
      <c r="M54" s="67" t="s">
        <v>12</v>
      </c>
    </row>
    <row r="55" spans="1:13" ht="15">
      <c r="A55" s="69">
        <v>2005</v>
      </c>
      <c r="B55" s="74"/>
      <c r="C55" s="71">
        <v>6151</v>
      </c>
      <c r="D55" s="137">
        <v>21904</v>
      </c>
      <c r="E55" s="137">
        <v>28055</v>
      </c>
      <c r="F55" s="71">
        <v>14663</v>
      </c>
      <c r="G55" s="277">
        <v>42718</v>
      </c>
      <c r="H55" s="31"/>
      <c r="I55" s="210">
        <f aca="true" t="shared" si="3" ref="I55:K56">C55/C$35*100</f>
        <v>292.34790874524714</v>
      </c>
      <c r="J55" s="210">
        <f t="shared" si="3"/>
        <v>144.91564670856764</v>
      </c>
      <c r="K55" s="210">
        <f t="shared" si="3"/>
        <v>162.93048376793078</v>
      </c>
      <c r="L55" s="67" t="s">
        <v>12</v>
      </c>
      <c r="M55" s="67" t="s">
        <v>12</v>
      </c>
    </row>
    <row r="56" spans="1:13" ht="15">
      <c r="A56" s="69">
        <v>2006</v>
      </c>
      <c r="B56" s="74"/>
      <c r="C56" s="129">
        <v>6433</v>
      </c>
      <c r="D56" s="235">
        <v>22465</v>
      </c>
      <c r="E56" s="235">
        <v>29898</v>
      </c>
      <c r="F56" s="129">
        <v>15221</v>
      </c>
      <c r="G56" s="278">
        <v>44119</v>
      </c>
      <c r="H56" s="31"/>
      <c r="I56" s="210">
        <f t="shared" si="3"/>
        <v>305.7509505703422</v>
      </c>
      <c r="J56" s="210">
        <f t="shared" si="3"/>
        <v>148.62719153159114</v>
      </c>
      <c r="K56" s="210">
        <f t="shared" si="3"/>
        <v>173.63377664208141</v>
      </c>
      <c r="L56" s="67" t="s">
        <v>12</v>
      </c>
      <c r="M56" s="67" t="s">
        <v>12</v>
      </c>
    </row>
    <row r="57" spans="1:13" ht="15">
      <c r="A57" s="69">
        <v>2007</v>
      </c>
      <c r="B57" s="74"/>
      <c r="C57" s="129">
        <v>6577</v>
      </c>
      <c r="D57" s="235">
        <v>22408</v>
      </c>
      <c r="E57" s="235">
        <v>28986</v>
      </c>
      <c r="F57" s="235">
        <v>15680</v>
      </c>
      <c r="G57" s="278">
        <v>44666</v>
      </c>
      <c r="H57" s="31"/>
      <c r="I57" s="210">
        <f aca="true" t="shared" si="4" ref="I57:K59">C57/C$35*100</f>
        <v>312.59505703422053</v>
      </c>
      <c r="J57" s="210">
        <f t="shared" si="4"/>
        <v>148.25008269930532</v>
      </c>
      <c r="K57" s="210">
        <f t="shared" si="4"/>
        <v>168.33730181775945</v>
      </c>
      <c r="L57" s="67" t="s">
        <v>12</v>
      </c>
      <c r="M57" s="67" t="s">
        <v>12</v>
      </c>
    </row>
    <row r="58" spans="1:13" ht="15">
      <c r="A58" s="69">
        <v>2008</v>
      </c>
      <c r="B58" s="409"/>
      <c r="C58" s="129">
        <v>6683</v>
      </c>
      <c r="D58" s="71">
        <v>22127</v>
      </c>
      <c r="E58" s="71">
        <v>28810</v>
      </c>
      <c r="F58" s="71">
        <v>15659</v>
      </c>
      <c r="G58" s="71">
        <v>44470</v>
      </c>
      <c r="H58" s="410"/>
      <c r="I58" s="210">
        <f t="shared" si="4"/>
        <v>317.63307984790873</v>
      </c>
      <c r="J58" s="210">
        <f t="shared" si="4"/>
        <v>146.39100231558055</v>
      </c>
      <c r="K58" s="210">
        <f t="shared" si="4"/>
        <v>167.31517509727627</v>
      </c>
      <c r="L58" s="67" t="s">
        <v>12</v>
      </c>
      <c r="M58" s="67" t="s">
        <v>12</v>
      </c>
    </row>
    <row r="59" spans="1:13" ht="15">
      <c r="A59" s="103">
        <v>2009</v>
      </c>
      <c r="B59" s="342"/>
      <c r="C59" s="328">
        <v>6653</v>
      </c>
      <c r="D59" s="68">
        <v>22327</v>
      </c>
      <c r="E59" s="68">
        <v>28980</v>
      </c>
      <c r="F59" s="68">
        <v>15258</v>
      </c>
      <c r="G59" s="68">
        <v>44219</v>
      </c>
      <c r="H59" s="343"/>
      <c r="I59" s="209">
        <f t="shared" si="4"/>
        <v>316.20722433460077</v>
      </c>
      <c r="J59" s="209">
        <f t="shared" si="4"/>
        <v>147.71419120079392</v>
      </c>
      <c r="K59" s="209">
        <f t="shared" si="4"/>
        <v>168.30245658865206</v>
      </c>
      <c r="L59" s="61" t="s">
        <v>12</v>
      </c>
      <c r="M59" s="61" t="s">
        <v>12</v>
      </c>
    </row>
    <row r="60" spans="1:13" ht="15">
      <c r="A60" s="7"/>
      <c r="B60" s="74"/>
      <c r="C60" s="71"/>
      <c r="D60" s="71"/>
      <c r="E60" s="71"/>
      <c r="F60" s="71"/>
      <c r="G60" s="71"/>
      <c r="H60" s="73"/>
      <c r="I60" s="67"/>
      <c r="J60" s="67"/>
      <c r="K60" s="67"/>
      <c r="L60" s="67"/>
      <c r="M60" s="67"/>
    </row>
    <row r="61" spans="1:13" ht="15">
      <c r="A61" s="33"/>
      <c r="B61" s="74"/>
      <c r="C61" s="105"/>
      <c r="D61" s="105"/>
      <c r="E61" s="105"/>
      <c r="F61" s="105"/>
      <c r="G61" s="105"/>
      <c r="H61" s="73"/>
      <c r="I61" s="106"/>
      <c r="J61" s="106"/>
      <c r="K61" s="106"/>
      <c r="L61" s="106"/>
      <c r="M61" s="106"/>
    </row>
    <row r="62" spans="1:13" ht="15">
      <c r="A62" s="33"/>
      <c r="B62" s="74"/>
      <c r="C62" s="105"/>
      <c r="D62" s="105"/>
      <c r="E62" s="105"/>
      <c r="F62" s="105"/>
      <c r="G62" s="105"/>
      <c r="H62" s="73"/>
      <c r="I62" s="106"/>
      <c r="J62" s="106"/>
      <c r="K62" s="106"/>
      <c r="L62" s="106"/>
      <c r="M62" s="106"/>
    </row>
    <row r="63" spans="1:13" ht="15">
      <c r="A63" s="33"/>
      <c r="B63" s="74"/>
      <c r="C63" s="105"/>
      <c r="D63" s="105"/>
      <c r="E63" s="105"/>
      <c r="F63" s="105"/>
      <c r="G63" s="105"/>
      <c r="H63" s="73"/>
      <c r="I63" s="106"/>
      <c r="J63" s="106"/>
      <c r="K63" s="106"/>
      <c r="L63" s="106"/>
      <c r="M63" s="106"/>
    </row>
    <row r="64" spans="1:13" ht="12.75">
      <c r="A64" s="7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2.75">
      <c r="A65" s="7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4.25" hidden="1">
      <c r="A66" s="10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4.25" hidden="1">
      <c r="A67" s="102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4.25" hidden="1">
      <c r="A68" s="10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3.5" customHeight="1">
      <c r="A69" s="7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ht="12.75">
      <c r="A70" s="7"/>
    </row>
    <row r="71" ht="129" customHeight="1"/>
  </sheetData>
  <printOptions/>
  <pageMargins left="0.7480314960629921" right="0.7480314960629921" top="0.787401574803149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7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8.21484375" style="8" customWidth="1"/>
    <col min="2" max="2" width="1.66796875" style="8" customWidth="1"/>
    <col min="3" max="3" width="12.6640625" style="8" customWidth="1"/>
    <col min="4" max="4" width="12.10546875" style="8" customWidth="1"/>
    <col min="5" max="5" width="12.99609375" style="8" customWidth="1"/>
    <col min="6" max="6" width="2.88671875" style="8" customWidth="1"/>
    <col min="7" max="7" width="8.4453125" style="8" customWidth="1"/>
    <col min="8" max="8" width="11.4453125" style="8" customWidth="1"/>
    <col min="9" max="9" width="10.21484375" style="8" customWidth="1"/>
    <col min="10" max="10" width="6.88671875" style="8" customWidth="1"/>
    <col min="11" max="16384" width="8.88671875" style="8" customWidth="1"/>
  </cols>
  <sheetData>
    <row r="1" s="5" customFormat="1" ht="15.75">
      <c r="A1" s="305" t="s">
        <v>325</v>
      </c>
    </row>
    <row r="2" spans="1:9" ht="12.75">
      <c r="A2" s="31"/>
      <c r="B2" s="31"/>
      <c r="C2" s="31"/>
      <c r="D2" s="31"/>
      <c r="E2" s="31"/>
      <c r="F2" s="31"/>
      <c r="G2" s="31"/>
      <c r="H2" s="31"/>
      <c r="I2" s="31"/>
    </row>
    <row r="3" spans="1:9" ht="15">
      <c r="A3" s="319" t="s">
        <v>114</v>
      </c>
      <c r="B3" s="320"/>
      <c r="C3" s="321" t="s">
        <v>11</v>
      </c>
      <c r="D3" s="321" t="s">
        <v>115</v>
      </c>
      <c r="E3" s="321" t="s">
        <v>361</v>
      </c>
      <c r="F3" s="424"/>
      <c r="G3" s="321" t="s">
        <v>11</v>
      </c>
      <c r="H3" s="321" t="s">
        <v>115</v>
      </c>
      <c r="I3" s="321" t="s">
        <v>361</v>
      </c>
    </row>
    <row r="4" spans="1:9" ht="15">
      <c r="A4" s="323"/>
      <c r="B4" s="323"/>
      <c r="C4" s="324" t="s">
        <v>116</v>
      </c>
      <c r="D4" s="324" t="s">
        <v>149</v>
      </c>
      <c r="E4" s="324" t="s">
        <v>360</v>
      </c>
      <c r="F4" s="425"/>
      <c r="G4" s="324" t="s">
        <v>116</v>
      </c>
      <c r="H4" s="324" t="s">
        <v>149</v>
      </c>
      <c r="I4" s="324" t="s">
        <v>360</v>
      </c>
    </row>
    <row r="5" spans="1:9" ht="15">
      <c r="A5" s="323"/>
      <c r="B5" s="323"/>
      <c r="C5" s="324"/>
      <c r="D5" s="324" t="s">
        <v>150</v>
      </c>
      <c r="E5" s="324" t="s">
        <v>151</v>
      </c>
      <c r="F5" s="425"/>
      <c r="G5" s="324"/>
      <c r="H5" s="324" t="s">
        <v>150</v>
      </c>
      <c r="I5" s="324" t="s">
        <v>151</v>
      </c>
    </row>
    <row r="6" spans="1:9" ht="15">
      <c r="A6" s="31"/>
      <c r="B6" s="31"/>
      <c r="C6" s="99"/>
      <c r="D6" s="324" t="s">
        <v>117</v>
      </c>
      <c r="E6" s="31"/>
      <c r="F6" s="426"/>
      <c r="G6" s="31"/>
      <c r="H6" s="324" t="s">
        <v>117</v>
      </c>
      <c r="I6" s="324"/>
    </row>
    <row r="7" spans="1:9" ht="15">
      <c r="A7" s="31"/>
      <c r="B7" s="31"/>
      <c r="C7" s="99"/>
      <c r="D7" s="324" t="s">
        <v>118</v>
      </c>
      <c r="E7" s="99" t="s">
        <v>119</v>
      </c>
      <c r="F7" s="426"/>
      <c r="G7" s="31"/>
      <c r="H7" s="324" t="s">
        <v>118</v>
      </c>
      <c r="I7" s="31"/>
    </row>
    <row r="8" spans="1:9" ht="5.25" customHeight="1">
      <c r="A8" s="284"/>
      <c r="B8" s="284"/>
      <c r="C8" s="325"/>
      <c r="D8" s="325"/>
      <c r="E8" s="325"/>
      <c r="F8" s="427"/>
      <c r="G8" s="284"/>
      <c r="H8" s="284"/>
      <c r="I8" s="284"/>
    </row>
    <row r="9" spans="1:9" ht="12.75">
      <c r="A9" s="31"/>
      <c r="B9" s="31"/>
      <c r="C9" s="99"/>
      <c r="D9" s="99"/>
      <c r="E9" s="99"/>
      <c r="F9" s="426"/>
      <c r="G9" s="31"/>
      <c r="H9" s="31"/>
      <c r="I9" s="31"/>
    </row>
    <row r="10" spans="3:9" ht="12.75">
      <c r="C10" s="14" t="s">
        <v>23</v>
      </c>
      <c r="D10" s="14" t="s">
        <v>23</v>
      </c>
      <c r="E10" s="14" t="s">
        <v>120</v>
      </c>
      <c r="F10" s="426"/>
      <c r="I10" s="14" t="s">
        <v>121</v>
      </c>
    </row>
    <row r="11" spans="1:9" ht="15">
      <c r="A11" s="6">
        <v>1962</v>
      </c>
      <c r="C11" s="100">
        <v>774.7</v>
      </c>
      <c r="D11" s="6">
        <v>86.498</v>
      </c>
      <c r="E11" s="63">
        <v>26703</v>
      </c>
      <c r="F11" s="426"/>
      <c r="G11" s="208">
        <f aca="true" t="shared" si="0" ref="G11:G25">C11/C$34*100</f>
        <v>51.16908850726553</v>
      </c>
      <c r="H11" s="208">
        <f aca="true" t="shared" si="1" ref="H11:H25">D11/D$34*100</f>
        <v>47.88763584624668</v>
      </c>
      <c r="I11" s="208">
        <f aca="true" t="shared" si="2" ref="I11:I25">E11/E$34*100</f>
        <v>97.85978671162093</v>
      </c>
    </row>
    <row r="12" spans="1:9" ht="15">
      <c r="A12" s="6">
        <v>1963</v>
      </c>
      <c r="C12" s="100">
        <v>836.1</v>
      </c>
      <c r="D12" s="6">
        <v>100.296</v>
      </c>
      <c r="E12" s="63">
        <v>27728</v>
      </c>
      <c r="F12" s="426"/>
      <c r="G12" s="208">
        <f t="shared" si="0"/>
        <v>55.22457067371202</v>
      </c>
      <c r="H12" s="208">
        <f t="shared" si="1"/>
        <v>55.526582404623895</v>
      </c>
      <c r="I12" s="208">
        <f t="shared" si="2"/>
        <v>101.61615421262873</v>
      </c>
    </row>
    <row r="13" spans="1:9" ht="15">
      <c r="A13" s="6">
        <v>1964</v>
      </c>
      <c r="C13" s="100">
        <v>900.4</v>
      </c>
      <c r="D13" s="6">
        <v>116.509</v>
      </c>
      <c r="E13" s="63">
        <v>30527</v>
      </c>
      <c r="F13" s="426"/>
      <c r="G13" s="208">
        <f t="shared" si="0"/>
        <v>59.471598414795245</v>
      </c>
      <c r="H13" s="208">
        <f t="shared" si="1"/>
        <v>64.50253838019786</v>
      </c>
      <c r="I13" s="208">
        <f t="shared" si="2"/>
        <v>111.87378605196614</v>
      </c>
    </row>
    <row r="14" spans="1:9" ht="15">
      <c r="A14" s="6">
        <v>1965</v>
      </c>
      <c r="C14" s="100">
        <v>951</v>
      </c>
      <c r="D14" s="6">
        <v>112.988</v>
      </c>
      <c r="E14" s="63">
        <v>31827</v>
      </c>
      <c r="F14" s="426"/>
      <c r="G14" s="208">
        <f t="shared" si="0"/>
        <v>62.81373844121533</v>
      </c>
      <c r="H14" s="208">
        <f t="shared" si="1"/>
        <v>62.55321740382113</v>
      </c>
      <c r="I14" s="208">
        <f t="shared" si="2"/>
        <v>116.63795946787847</v>
      </c>
    </row>
    <row r="15" spans="1:9" ht="15">
      <c r="A15" s="6">
        <v>1966</v>
      </c>
      <c r="C15" s="100">
        <v>990.6</v>
      </c>
      <c r="D15" s="6">
        <v>112.517</v>
      </c>
      <c r="E15" s="13">
        <v>32280</v>
      </c>
      <c r="F15" s="426"/>
      <c r="G15" s="208">
        <f t="shared" si="0"/>
        <v>65.42932628797887</v>
      </c>
      <c r="H15" s="208">
        <f t="shared" si="1"/>
        <v>62.29245904543617</v>
      </c>
      <c r="I15" s="208">
        <f t="shared" si="2"/>
        <v>118.29809066588486</v>
      </c>
    </row>
    <row r="16" spans="1:9" ht="15">
      <c r="A16" s="6">
        <v>1967</v>
      </c>
      <c r="C16" s="63">
        <v>1035.2</v>
      </c>
      <c r="D16" s="6">
        <v>116.293</v>
      </c>
      <c r="E16" s="13">
        <v>31760</v>
      </c>
      <c r="F16" s="426"/>
      <c r="G16" s="208">
        <f t="shared" si="0"/>
        <v>68.37516512549537</v>
      </c>
      <c r="H16" s="208">
        <f t="shared" si="1"/>
        <v>64.38295492921877</v>
      </c>
      <c r="I16" s="208">
        <f t="shared" si="2"/>
        <v>116.39242129951992</v>
      </c>
    </row>
    <row r="17" spans="1:9" ht="15">
      <c r="A17" s="6">
        <v>1968</v>
      </c>
      <c r="C17" s="63">
        <v>1065.3</v>
      </c>
      <c r="D17" s="6">
        <v>118.819</v>
      </c>
      <c r="E17" s="13">
        <v>30649</v>
      </c>
      <c r="F17" s="426"/>
      <c r="G17" s="208">
        <f t="shared" si="0"/>
        <v>70.36327608982826</v>
      </c>
      <c r="H17" s="208">
        <f t="shared" si="1"/>
        <v>65.78141695316869</v>
      </c>
      <c r="I17" s="208">
        <f t="shared" si="2"/>
        <v>112.32088540330561</v>
      </c>
    </row>
    <row r="18" spans="1:9" ht="15">
      <c r="A18" s="6">
        <v>1969</v>
      </c>
      <c r="C18" s="63">
        <v>1106.4</v>
      </c>
      <c r="D18" s="6">
        <v>110.164</v>
      </c>
      <c r="E18" s="13">
        <v>31056</v>
      </c>
      <c r="F18" s="426"/>
      <c r="G18" s="208">
        <f t="shared" si="0"/>
        <v>73.07793923381772</v>
      </c>
      <c r="H18" s="208">
        <f t="shared" si="1"/>
        <v>60.98977450768711</v>
      </c>
      <c r="I18" s="208">
        <f t="shared" si="2"/>
        <v>113.8124381573643</v>
      </c>
    </row>
    <row r="19" spans="1:9" ht="15">
      <c r="A19" s="6">
        <v>1970</v>
      </c>
      <c r="C19" s="63">
        <v>1123.6</v>
      </c>
      <c r="D19" s="6">
        <v>117.252</v>
      </c>
      <c r="E19" s="13">
        <v>31240</v>
      </c>
      <c r="F19" s="426"/>
      <c r="G19" s="208">
        <f t="shared" si="0"/>
        <v>74.21400264200791</v>
      </c>
      <c r="H19" s="208">
        <f t="shared" si="1"/>
        <v>64.91388330648242</v>
      </c>
      <c r="I19" s="208">
        <f t="shared" si="2"/>
        <v>114.48675193315498</v>
      </c>
    </row>
    <row r="20" spans="1:9" ht="15">
      <c r="A20" s="6">
        <v>1971</v>
      </c>
      <c r="C20" s="63">
        <v>1134.5</v>
      </c>
      <c r="D20" s="6">
        <v>127.97</v>
      </c>
      <c r="E20" s="13">
        <v>31194</v>
      </c>
      <c r="F20" s="426"/>
      <c r="G20" s="208">
        <f t="shared" si="0"/>
        <v>74.93394980184941</v>
      </c>
      <c r="H20" s="208">
        <f t="shared" si="1"/>
        <v>70.84765843423186</v>
      </c>
      <c r="I20" s="208">
        <f t="shared" si="2"/>
        <v>114.31817348920733</v>
      </c>
    </row>
    <row r="21" spans="1:9" ht="15">
      <c r="A21" s="6">
        <v>1972</v>
      </c>
      <c r="B21" s="101"/>
      <c r="C21" s="63">
        <v>1180.9</v>
      </c>
      <c r="D21" s="6">
        <v>160.931</v>
      </c>
      <c r="E21" s="13">
        <v>31762</v>
      </c>
      <c r="F21" s="426"/>
      <c r="G21" s="208">
        <f t="shared" si="0"/>
        <v>77.998678996037</v>
      </c>
      <c r="H21" s="208">
        <f t="shared" si="1"/>
        <v>89.0957608773882</v>
      </c>
      <c r="I21" s="208">
        <f t="shared" si="2"/>
        <v>116.39975079708287</v>
      </c>
    </row>
    <row r="22" spans="1:9" ht="15">
      <c r="A22" s="6">
        <v>1973</v>
      </c>
      <c r="B22" s="101"/>
      <c r="C22" s="63">
        <v>1252</v>
      </c>
      <c r="D22" s="6">
        <v>172.866</v>
      </c>
      <c r="E22" s="13">
        <v>31404</v>
      </c>
      <c r="F22" s="426"/>
      <c r="G22" s="208">
        <f t="shared" si="0"/>
        <v>82.69484808454426</v>
      </c>
      <c r="H22" s="208">
        <f t="shared" si="1"/>
        <v>95.70330017107077</v>
      </c>
      <c r="I22" s="208">
        <f t="shared" si="2"/>
        <v>115.08777073331625</v>
      </c>
    </row>
    <row r="23" spans="1:9" ht="15">
      <c r="A23" s="6">
        <v>1974</v>
      </c>
      <c r="B23" s="101"/>
      <c r="C23" s="68">
        <v>1274.2</v>
      </c>
      <c r="D23" s="6">
        <v>142.581</v>
      </c>
      <c r="E23" s="13">
        <v>28783</v>
      </c>
      <c r="F23" s="426"/>
      <c r="G23" s="209">
        <f t="shared" si="0"/>
        <v>84.16116248348744</v>
      </c>
      <c r="H23" s="208">
        <f t="shared" si="1"/>
        <v>78.93670381504425</v>
      </c>
      <c r="I23" s="208">
        <f t="shared" si="2"/>
        <v>105.48246417708067</v>
      </c>
    </row>
    <row r="24" spans="1:9" ht="15">
      <c r="A24" s="6">
        <v>1975</v>
      </c>
      <c r="B24" s="101" t="s">
        <v>359</v>
      </c>
      <c r="C24" s="63">
        <v>1304</v>
      </c>
      <c r="D24" s="6">
        <v>153.94</v>
      </c>
      <c r="E24" s="63">
        <v>28621</v>
      </c>
      <c r="F24" s="426"/>
      <c r="G24" s="208">
        <f t="shared" si="0"/>
        <v>86.12945838837517</v>
      </c>
      <c r="H24" s="208">
        <f t="shared" si="1"/>
        <v>85.22535390611591</v>
      </c>
      <c r="I24" s="208">
        <f t="shared" si="2"/>
        <v>104.88877487448237</v>
      </c>
    </row>
    <row r="25" spans="1:9" ht="15">
      <c r="A25" s="6">
        <v>1976</v>
      </c>
      <c r="C25" s="63">
        <v>1313.5</v>
      </c>
      <c r="D25" s="6">
        <v>159.49</v>
      </c>
      <c r="E25" s="63">
        <v>29933</v>
      </c>
      <c r="F25" s="426"/>
      <c r="G25" s="208">
        <f t="shared" si="0"/>
        <v>86.75693527080581</v>
      </c>
      <c r="H25" s="208">
        <f t="shared" si="1"/>
        <v>88.29798424377307</v>
      </c>
      <c r="I25" s="208">
        <f t="shared" si="2"/>
        <v>109.69692527577234</v>
      </c>
    </row>
    <row r="26" spans="1:9" ht="15">
      <c r="A26" s="6">
        <v>1977</v>
      </c>
      <c r="C26" s="68" t="s">
        <v>12</v>
      </c>
      <c r="D26" s="6">
        <v>155.249</v>
      </c>
      <c r="E26" s="63">
        <v>29783</v>
      </c>
      <c r="F26" s="426"/>
      <c r="G26" s="213" t="s">
        <v>12</v>
      </c>
      <c r="H26" s="208">
        <f aca="true" t="shared" si="3" ref="H26:H52">D26/D$34*100</f>
        <v>85.95005176413271</v>
      </c>
      <c r="I26" s="208">
        <f aca="true" t="shared" si="4" ref="I26:I52">E26/E$34*100</f>
        <v>109.1472129585517</v>
      </c>
    </row>
    <row r="27" spans="1:9" ht="15">
      <c r="A27" s="6">
        <v>1978</v>
      </c>
      <c r="C27" s="63">
        <v>1308</v>
      </c>
      <c r="D27" s="6">
        <v>178.504</v>
      </c>
      <c r="E27" s="63">
        <v>30506</v>
      </c>
      <c r="F27" s="426"/>
      <c r="G27" s="208">
        <f aca="true" t="shared" si="5" ref="G27:G52">C27/C$34*100</f>
        <v>86.39365918097755</v>
      </c>
      <c r="H27" s="208">
        <f t="shared" si="3"/>
        <v>98.82464969246014</v>
      </c>
      <c r="I27" s="208">
        <f t="shared" si="4"/>
        <v>111.79682632755525</v>
      </c>
    </row>
    <row r="28" spans="1:9" ht="15">
      <c r="A28" s="6">
        <v>1979</v>
      </c>
      <c r="C28" s="63">
        <v>1353</v>
      </c>
      <c r="D28" s="6">
        <v>184.876</v>
      </c>
      <c r="E28" s="63">
        <v>31387</v>
      </c>
      <c r="F28" s="426"/>
      <c r="G28" s="208">
        <f t="shared" si="5"/>
        <v>89.36591809775429</v>
      </c>
      <c r="H28" s="208">
        <f t="shared" si="3"/>
        <v>102.35236149634328</v>
      </c>
      <c r="I28" s="208">
        <f t="shared" si="4"/>
        <v>115.02547000403123</v>
      </c>
    </row>
    <row r="29" spans="1:9" ht="15">
      <c r="A29" s="6">
        <v>1980</v>
      </c>
      <c r="C29" s="63">
        <v>1398</v>
      </c>
      <c r="D29" s="6">
        <v>175.911</v>
      </c>
      <c r="E29" s="63">
        <v>29286</v>
      </c>
      <c r="F29" s="426"/>
      <c r="G29" s="208">
        <f t="shared" si="5"/>
        <v>92.33817701453104</v>
      </c>
      <c r="H29" s="208">
        <f t="shared" si="3"/>
        <v>97.3890946536232</v>
      </c>
      <c r="I29" s="208">
        <f t="shared" si="4"/>
        <v>107.32583281416059</v>
      </c>
    </row>
    <row r="30" spans="1:9" ht="15">
      <c r="A30" s="6">
        <v>1981</v>
      </c>
      <c r="C30" s="63">
        <v>1397</v>
      </c>
      <c r="D30" s="6">
        <v>165.692</v>
      </c>
      <c r="E30" s="63">
        <v>28766</v>
      </c>
      <c r="F30" s="426"/>
      <c r="G30" s="208">
        <f t="shared" si="5"/>
        <v>92.27212681638045</v>
      </c>
      <c r="H30" s="208">
        <f t="shared" si="3"/>
        <v>91.73157944271897</v>
      </c>
      <c r="I30" s="208">
        <f t="shared" si="4"/>
        <v>105.42016344779566</v>
      </c>
    </row>
    <row r="31" spans="1:9" ht="15">
      <c r="A31" s="6">
        <v>1982</v>
      </c>
      <c r="C31" s="63">
        <v>1416</v>
      </c>
      <c r="D31" s="6">
        <v>171.176</v>
      </c>
      <c r="E31" s="63">
        <v>28273</v>
      </c>
      <c r="F31" s="426"/>
      <c r="G31" s="208">
        <f t="shared" si="5"/>
        <v>93.52708058124173</v>
      </c>
      <c r="H31" s="208">
        <f t="shared" si="3"/>
        <v>94.76767039257695</v>
      </c>
      <c r="I31" s="208">
        <f t="shared" si="4"/>
        <v>103.61344229853044</v>
      </c>
    </row>
    <row r="32" spans="1:9" ht="15">
      <c r="A32" s="6">
        <v>1983</v>
      </c>
      <c r="B32" s="101"/>
      <c r="C32" s="63">
        <v>1448</v>
      </c>
      <c r="D32" s="6">
        <v>193.139</v>
      </c>
      <c r="E32" s="63">
        <v>25224</v>
      </c>
      <c r="F32" s="426"/>
      <c r="G32" s="208">
        <f t="shared" si="5"/>
        <v>95.64068692206077</v>
      </c>
      <c r="H32" s="208">
        <f t="shared" si="3"/>
        <v>106.92698212338134</v>
      </c>
      <c r="I32" s="208">
        <f t="shared" si="4"/>
        <v>92.43962326382527</v>
      </c>
    </row>
    <row r="33" spans="1:9" ht="15">
      <c r="A33" s="6">
        <v>1984</v>
      </c>
      <c r="C33" s="63">
        <v>1489</v>
      </c>
      <c r="D33" s="6">
        <v>183.174</v>
      </c>
      <c r="E33" s="63">
        <v>26158</v>
      </c>
      <c r="F33" s="426"/>
      <c r="G33" s="208">
        <f t="shared" si="5"/>
        <v>98.34874504623514</v>
      </c>
      <c r="H33" s="208">
        <f t="shared" si="3"/>
        <v>101.41008819279509</v>
      </c>
      <c r="I33" s="208">
        <f t="shared" si="4"/>
        <v>95.86249862571921</v>
      </c>
    </row>
    <row r="34" spans="1:9" ht="15">
      <c r="A34" s="6">
        <v>1985</v>
      </c>
      <c r="C34" s="63">
        <v>1514</v>
      </c>
      <c r="D34" s="6">
        <v>180.627</v>
      </c>
      <c r="E34" s="63">
        <v>27287</v>
      </c>
      <c r="F34" s="426"/>
      <c r="G34" s="208">
        <f t="shared" si="5"/>
        <v>100</v>
      </c>
      <c r="H34" s="208">
        <f t="shared" si="3"/>
        <v>100</v>
      </c>
      <c r="I34" s="208">
        <f t="shared" si="4"/>
        <v>100</v>
      </c>
    </row>
    <row r="35" spans="1:9" ht="15">
      <c r="A35" s="6">
        <v>1986</v>
      </c>
      <c r="C35" s="63">
        <v>1546</v>
      </c>
      <c r="D35" s="6">
        <v>180.757</v>
      </c>
      <c r="E35" s="63">
        <v>26117</v>
      </c>
      <c r="F35" s="426"/>
      <c r="G35" s="208">
        <f t="shared" si="5"/>
        <v>102.11360634081903</v>
      </c>
      <c r="H35" s="208">
        <f t="shared" si="3"/>
        <v>100.0719715214226</v>
      </c>
      <c r="I35" s="208">
        <f t="shared" si="4"/>
        <v>95.71224392567889</v>
      </c>
    </row>
    <row r="36" spans="1:9" ht="15">
      <c r="A36" s="6">
        <v>1987</v>
      </c>
      <c r="C36" s="63">
        <v>1575</v>
      </c>
      <c r="D36" s="6">
        <v>186.88</v>
      </c>
      <c r="E36" s="63">
        <v>24748</v>
      </c>
      <c r="F36" s="426"/>
      <c r="G36" s="208">
        <f t="shared" si="5"/>
        <v>104.02906208718625</v>
      </c>
      <c r="H36" s="208">
        <f t="shared" si="3"/>
        <v>103.46183018042706</v>
      </c>
      <c r="I36" s="208">
        <f t="shared" si="4"/>
        <v>90.69520284384505</v>
      </c>
    </row>
    <row r="37" spans="1:9" ht="15">
      <c r="A37" s="6">
        <v>1988</v>
      </c>
      <c r="C37" s="63">
        <v>1657</v>
      </c>
      <c r="D37" s="6">
        <v>200.124</v>
      </c>
      <c r="E37" s="63">
        <v>25425</v>
      </c>
      <c r="F37" s="426"/>
      <c r="G37" s="208">
        <f t="shared" si="5"/>
        <v>109.445178335535</v>
      </c>
      <c r="H37" s="208">
        <f t="shared" si="3"/>
        <v>110.79406733212642</v>
      </c>
      <c r="I37" s="208">
        <f t="shared" si="4"/>
        <v>93.17623776890093</v>
      </c>
    </row>
    <row r="38" spans="1:9" ht="15">
      <c r="A38" s="6">
        <v>1989</v>
      </c>
      <c r="C38" s="63">
        <v>1729</v>
      </c>
      <c r="D38" s="6">
        <v>212.622</v>
      </c>
      <c r="E38" s="63">
        <v>27532</v>
      </c>
      <c r="F38" s="426"/>
      <c r="G38" s="208">
        <f t="shared" si="5"/>
        <v>114.20079260237782</v>
      </c>
      <c r="H38" s="208">
        <f t="shared" si="3"/>
        <v>117.71329867627765</v>
      </c>
      <c r="I38" s="208">
        <f t="shared" si="4"/>
        <v>100.89786345146041</v>
      </c>
    </row>
    <row r="39" spans="1:9" ht="15">
      <c r="A39" s="6">
        <v>1990</v>
      </c>
      <c r="C39" s="63">
        <v>1788</v>
      </c>
      <c r="D39" s="6">
        <v>194.093</v>
      </c>
      <c r="E39" s="63">
        <v>27228</v>
      </c>
      <c r="F39" s="426"/>
      <c r="G39" s="208">
        <f t="shared" si="5"/>
        <v>118.09775429326288</v>
      </c>
      <c r="H39" s="208">
        <f t="shared" si="3"/>
        <v>107.45514236520563</v>
      </c>
      <c r="I39" s="208">
        <f t="shared" si="4"/>
        <v>99.7837798218932</v>
      </c>
    </row>
    <row r="40" spans="1:9" ht="15">
      <c r="A40" s="6">
        <v>1991</v>
      </c>
      <c r="B40" s="102"/>
      <c r="C40" s="63">
        <v>1830</v>
      </c>
      <c r="D40" s="6">
        <v>153.975</v>
      </c>
      <c r="E40" s="63">
        <v>25346</v>
      </c>
      <c r="F40" s="426"/>
      <c r="G40" s="208">
        <f t="shared" si="5"/>
        <v>120.87186261558784</v>
      </c>
      <c r="H40" s="208">
        <f t="shared" si="3"/>
        <v>85.24473085419123</v>
      </c>
      <c r="I40" s="208">
        <f t="shared" si="4"/>
        <v>92.88672261516473</v>
      </c>
    </row>
    <row r="41" spans="1:9" ht="15">
      <c r="A41" s="6">
        <v>1992</v>
      </c>
      <c r="B41" s="101" t="s">
        <v>122</v>
      </c>
      <c r="C41" s="68">
        <v>1884</v>
      </c>
      <c r="D41" s="6">
        <v>153.779</v>
      </c>
      <c r="E41" s="63">
        <v>24173</v>
      </c>
      <c r="F41" s="426"/>
      <c r="G41" s="209">
        <f t="shared" si="5"/>
        <v>124.43857331571995</v>
      </c>
      <c r="H41" s="208">
        <f t="shared" si="3"/>
        <v>85.13621994496945</v>
      </c>
      <c r="I41" s="208">
        <f t="shared" si="4"/>
        <v>88.58797229449922</v>
      </c>
    </row>
    <row r="42" spans="1:9" ht="15">
      <c r="A42" s="6">
        <v>1993</v>
      </c>
      <c r="C42" s="63">
        <v>1874</v>
      </c>
      <c r="D42" s="6">
        <v>170.308</v>
      </c>
      <c r="E42" s="63">
        <v>22414</v>
      </c>
      <c r="F42" s="426"/>
      <c r="G42" s="208">
        <f t="shared" si="5"/>
        <v>123.77807133421402</v>
      </c>
      <c r="H42" s="208">
        <f t="shared" si="3"/>
        <v>94.28712208030913</v>
      </c>
      <c r="I42" s="208">
        <f t="shared" si="4"/>
        <v>82.14167918789167</v>
      </c>
    </row>
    <row r="43" spans="1:9" ht="15">
      <c r="A43" s="6">
        <v>1994</v>
      </c>
      <c r="B43" s="101" t="s">
        <v>123</v>
      </c>
      <c r="C43" s="63">
        <v>1900</v>
      </c>
      <c r="D43" s="103">
        <v>169.637</v>
      </c>
      <c r="E43" s="63">
        <v>22573</v>
      </c>
      <c r="F43" s="426"/>
      <c r="G43" s="208">
        <f t="shared" si="5"/>
        <v>125.49537648612944</v>
      </c>
      <c r="H43" s="209">
        <f t="shared" si="3"/>
        <v>93.91563830435095</v>
      </c>
      <c r="I43" s="208">
        <f t="shared" si="4"/>
        <v>82.72437424414557</v>
      </c>
    </row>
    <row r="44" spans="1:9" ht="15">
      <c r="A44" s="6">
        <v>1995</v>
      </c>
      <c r="C44" s="71">
        <v>1910</v>
      </c>
      <c r="D44" s="6">
        <v>172.7</v>
      </c>
      <c r="E44" s="71">
        <v>22194</v>
      </c>
      <c r="F44" s="426"/>
      <c r="G44" s="208">
        <f t="shared" si="5"/>
        <v>126.1558784676354</v>
      </c>
      <c r="H44" s="208">
        <f t="shared" si="3"/>
        <v>95.61139807448498</v>
      </c>
      <c r="I44" s="208">
        <f t="shared" si="4"/>
        <v>81.33543445596804</v>
      </c>
    </row>
    <row r="45" spans="1:9" s="31" customFormat="1" ht="15">
      <c r="A45" s="69">
        <v>1996</v>
      </c>
      <c r="C45" s="71">
        <v>1966</v>
      </c>
      <c r="D45" s="6">
        <v>183</v>
      </c>
      <c r="E45" s="71">
        <v>21716</v>
      </c>
      <c r="F45" s="426"/>
      <c r="G45" s="208">
        <f t="shared" si="5"/>
        <v>129.85468956406868</v>
      </c>
      <c r="H45" s="208">
        <f t="shared" si="3"/>
        <v>101.31375707950639</v>
      </c>
      <c r="I45" s="208">
        <f t="shared" si="4"/>
        <v>79.58368453842489</v>
      </c>
    </row>
    <row r="46" spans="1:9" s="31" customFormat="1" ht="15">
      <c r="A46" s="6">
        <v>1997</v>
      </c>
      <c r="B46" s="104"/>
      <c r="C46" s="71">
        <v>2023</v>
      </c>
      <c r="D46" s="6">
        <v>205.6</v>
      </c>
      <c r="E46" s="71">
        <v>22629</v>
      </c>
      <c r="F46" s="426"/>
      <c r="G46" s="208">
        <f t="shared" si="5"/>
        <v>133.6195508586526</v>
      </c>
      <c r="H46" s="208">
        <f t="shared" si="3"/>
        <v>113.82572926528147</v>
      </c>
      <c r="I46" s="208">
        <f t="shared" si="4"/>
        <v>82.92960017590794</v>
      </c>
    </row>
    <row r="47" spans="1:9" ht="15">
      <c r="A47" s="69">
        <v>1998</v>
      </c>
      <c r="B47" s="74"/>
      <c r="C47" s="71">
        <v>2073</v>
      </c>
      <c r="D47" s="6">
        <v>209.901</v>
      </c>
      <c r="E47" s="71">
        <v>22467</v>
      </c>
      <c r="F47" s="426"/>
      <c r="G47" s="210">
        <f t="shared" si="5"/>
        <v>136.92206076618228</v>
      </c>
      <c r="H47" s="208">
        <f t="shared" si="3"/>
        <v>116.20687937019383</v>
      </c>
      <c r="I47" s="210">
        <f t="shared" si="4"/>
        <v>82.33591087330964</v>
      </c>
    </row>
    <row r="48" spans="1:9" ht="15">
      <c r="A48" s="69">
        <v>1999</v>
      </c>
      <c r="B48" s="74"/>
      <c r="C48" s="71">
        <v>2131</v>
      </c>
      <c r="D48" s="6">
        <v>216.127</v>
      </c>
      <c r="E48" s="71">
        <v>21002</v>
      </c>
      <c r="F48" s="426"/>
      <c r="G48" s="210">
        <f t="shared" si="5"/>
        <v>140.7529722589168</v>
      </c>
      <c r="H48" s="208">
        <f t="shared" si="3"/>
        <v>119.6537616192485</v>
      </c>
      <c r="I48" s="210">
        <f t="shared" si="4"/>
        <v>76.96705390845457</v>
      </c>
    </row>
    <row r="49" spans="1:9" ht="15">
      <c r="A49" s="69">
        <v>2000</v>
      </c>
      <c r="B49" s="74"/>
      <c r="C49" s="71">
        <v>2188</v>
      </c>
      <c r="D49" s="69">
        <v>220.341</v>
      </c>
      <c r="E49" s="71">
        <v>20517</v>
      </c>
      <c r="F49" s="426"/>
      <c r="G49" s="210">
        <f t="shared" si="5"/>
        <v>144.51783355350065</v>
      </c>
      <c r="H49" s="210">
        <f t="shared" si="3"/>
        <v>121.98674616751649</v>
      </c>
      <c r="I49" s="210">
        <f t="shared" si="4"/>
        <v>75.18965074944113</v>
      </c>
    </row>
    <row r="50" spans="1:9" s="31" customFormat="1" ht="15">
      <c r="A50" s="69">
        <v>2001</v>
      </c>
      <c r="B50" s="74"/>
      <c r="C50" s="71">
        <v>2262</v>
      </c>
      <c r="D50" s="69">
        <v>241.2</v>
      </c>
      <c r="E50" s="71">
        <v>19910</v>
      </c>
      <c r="F50" s="426"/>
      <c r="G50" s="210">
        <f t="shared" si="5"/>
        <v>149.40554821664463</v>
      </c>
      <c r="H50" s="210">
        <f t="shared" si="3"/>
        <v>133.5348535933166</v>
      </c>
      <c r="I50" s="210">
        <f t="shared" si="4"/>
        <v>72.96514823908821</v>
      </c>
    </row>
    <row r="51" spans="1:9" ht="15">
      <c r="A51" s="69">
        <v>2002</v>
      </c>
      <c r="B51" s="74"/>
      <c r="C51" s="71">
        <v>2330</v>
      </c>
      <c r="D51" s="69">
        <v>259.4</v>
      </c>
      <c r="E51" s="71">
        <v>19275</v>
      </c>
      <c r="F51" s="426"/>
      <c r="G51" s="210">
        <f t="shared" si="5"/>
        <v>153.89696169088506</v>
      </c>
      <c r="H51" s="210">
        <f t="shared" si="3"/>
        <v>143.61086659248062</v>
      </c>
      <c r="I51" s="210">
        <f t="shared" si="4"/>
        <v>70.63803276285411</v>
      </c>
    </row>
    <row r="52" spans="1:9" ht="15">
      <c r="A52" s="69">
        <v>2003</v>
      </c>
      <c r="B52" s="74"/>
      <c r="C52" s="71">
        <v>2383</v>
      </c>
      <c r="D52" s="69">
        <v>262.4</v>
      </c>
      <c r="E52" s="71">
        <v>18757</v>
      </c>
      <c r="F52" s="426"/>
      <c r="G52" s="210">
        <f t="shared" si="5"/>
        <v>157.39762219286658</v>
      </c>
      <c r="H52" s="210">
        <f t="shared" si="3"/>
        <v>145.2717478560791</v>
      </c>
      <c r="I52" s="210">
        <f t="shared" si="4"/>
        <v>68.73969289405211</v>
      </c>
    </row>
    <row r="53" spans="1:9" ht="15">
      <c r="A53" s="69">
        <v>2004</v>
      </c>
      <c r="B53" s="74"/>
      <c r="C53" s="71">
        <v>2448.184</v>
      </c>
      <c r="D53" s="69">
        <v>262.809</v>
      </c>
      <c r="E53" s="71">
        <v>18502</v>
      </c>
      <c r="F53" s="426"/>
      <c r="G53" s="210">
        <f aca="true" t="shared" si="6" ref="G53:H56">C53/C$34*100</f>
        <v>161.70303830911493</v>
      </c>
      <c r="H53" s="210">
        <f t="shared" si="6"/>
        <v>145.49818133501637</v>
      </c>
      <c r="I53" s="210">
        <f>E53/E$34*100</f>
        <v>67.805181954777</v>
      </c>
    </row>
    <row r="54" spans="1:9" ht="15">
      <c r="A54" s="69">
        <v>2005</v>
      </c>
      <c r="B54" s="74"/>
      <c r="C54" s="71">
        <v>2531</v>
      </c>
      <c r="D54" s="69">
        <v>251</v>
      </c>
      <c r="E54" s="71">
        <v>17885</v>
      </c>
      <c r="F54" s="426"/>
      <c r="G54" s="210">
        <f t="shared" si="6"/>
        <v>167.17305151915457</v>
      </c>
      <c r="H54" s="210">
        <f t="shared" si="6"/>
        <v>138.96039905440495</v>
      </c>
      <c r="I54" s="210">
        <f>E54/E$34*100</f>
        <v>65.54403195660937</v>
      </c>
    </row>
    <row r="55" spans="1:9" ht="15">
      <c r="A55" s="69">
        <v>2006</v>
      </c>
      <c r="B55" s="74"/>
      <c r="C55" s="71">
        <v>2586.505</v>
      </c>
      <c r="D55" s="69">
        <v>242.923</v>
      </c>
      <c r="E55" s="129">
        <v>17269</v>
      </c>
      <c r="F55" s="426"/>
      <c r="G55" s="210">
        <f t="shared" si="6"/>
        <v>170.8391677675033</v>
      </c>
      <c r="H55" s="210">
        <f t="shared" si="6"/>
        <v>134.48875306571</v>
      </c>
      <c r="I55" s="210">
        <f>E55/E$34*100</f>
        <v>63.28654670722322</v>
      </c>
    </row>
    <row r="56" spans="1:9" ht="15">
      <c r="A56" s="69">
        <v>2007</v>
      </c>
      <c r="B56" s="74"/>
      <c r="C56" s="71">
        <v>2648</v>
      </c>
      <c r="D56" s="71">
        <v>250.916</v>
      </c>
      <c r="E56" s="344">
        <v>16238</v>
      </c>
      <c r="F56" s="410"/>
      <c r="G56" s="345">
        <f t="shared" si="6"/>
        <v>174.90092470277412</v>
      </c>
      <c r="H56" s="345">
        <f t="shared" si="6"/>
        <v>138.91389437902419</v>
      </c>
      <c r="I56" s="210">
        <f>E56/E$34*100</f>
        <v>59.50819071352659</v>
      </c>
    </row>
    <row r="57" spans="1:9" ht="15">
      <c r="A57" s="69">
        <v>2008</v>
      </c>
      <c r="B57" s="74"/>
      <c r="C57" s="71">
        <v>2688</v>
      </c>
      <c r="D57" s="71">
        <v>215</v>
      </c>
      <c r="E57" s="411">
        <v>15590</v>
      </c>
      <c r="F57" s="410"/>
      <c r="G57" s="345">
        <f aca="true" t="shared" si="7" ref="G57:I58">C57/C$34*100</f>
        <v>177.54293262879787</v>
      </c>
      <c r="H57" s="345">
        <f t="shared" si="7"/>
        <v>119.02982389122334</v>
      </c>
      <c r="I57" s="210">
        <f t="shared" si="7"/>
        <v>57.13343350313336</v>
      </c>
    </row>
    <row r="58" spans="1:9" ht="15">
      <c r="A58" s="103">
        <v>2009</v>
      </c>
      <c r="B58" s="327"/>
      <c r="C58" s="68">
        <v>2707</v>
      </c>
      <c r="D58" s="68">
        <v>216</v>
      </c>
      <c r="E58" s="419">
        <v>15027</v>
      </c>
      <c r="F58" s="343"/>
      <c r="G58" s="329">
        <f t="shared" si="7"/>
        <v>178.79788639365918</v>
      </c>
      <c r="H58" s="329">
        <f t="shared" si="7"/>
        <v>119.58345097908949</v>
      </c>
      <c r="I58" s="209">
        <f t="shared" si="7"/>
        <v>55.070179939165165</v>
      </c>
    </row>
    <row r="59" spans="1:9" ht="15">
      <c r="A59" s="69"/>
      <c r="B59" s="74"/>
      <c r="C59" s="71"/>
      <c r="D59" s="71"/>
      <c r="E59" s="71"/>
      <c r="F59" s="73"/>
      <c r="G59" s="67"/>
      <c r="H59" s="67"/>
      <c r="I59" s="67"/>
    </row>
    <row r="60" spans="1:9" ht="12.75">
      <c r="A60" s="33" t="s">
        <v>356</v>
      </c>
      <c r="B60" s="74"/>
      <c r="C60" s="331"/>
      <c r="D60" s="331"/>
      <c r="E60" s="331"/>
      <c r="F60" s="99"/>
      <c r="G60" s="332"/>
      <c r="H60" s="332"/>
      <c r="I60" s="332"/>
    </row>
    <row r="61" spans="1:9" ht="12.75">
      <c r="A61" s="33" t="s">
        <v>124</v>
      </c>
      <c r="B61" s="74"/>
      <c r="C61" s="331"/>
      <c r="D61" s="331"/>
      <c r="E61" s="331"/>
      <c r="F61" s="99"/>
      <c r="G61" s="332"/>
      <c r="H61" s="332"/>
      <c r="I61" s="332"/>
    </row>
    <row r="62" spans="1:9" ht="15" customHeight="1">
      <c r="A62" s="7" t="s">
        <v>357</v>
      </c>
      <c r="C62" s="11"/>
      <c r="D62" s="11"/>
      <c r="E62" s="11"/>
      <c r="F62" s="11"/>
      <c r="G62" s="11"/>
      <c r="H62" s="11"/>
      <c r="I62" s="11"/>
    </row>
    <row r="63" spans="1:9" ht="15" customHeight="1">
      <c r="A63" s="7" t="s">
        <v>125</v>
      </c>
      <c r="C63" s="11"/>
      <c r="D63" s="11"/>
      <c r="E63" s="11"/>
      <c r="F63" s="11"/>
      <c r="G63" s="11"/>
      <c r="H63" s="11"/>
      <c r="I63" s="11"/>
    </row>
    <row r="64" spans="1:9" ht="12.75">
      <c r="A64" s="7" t="s">
        <v>222</v>
      </c>
      <c r="C64" s="11"/>
      <c r="D64" s="11"/>
      <c r="E64" s="11"/>
      <c r="F64" s="11"/>
      <c r="G64" s="11"/>
      <c r="H64" s="11"/>
      <c r="I64" s="11"/>
    </row>
    <row r="65" spans="1:9" ht="15" customHeight="1">
      <c r="A65" s="7" t="s">
        <v>358</v>
      </c>
      <c r="C65" s="11"/>
      <c r="D65" s="11"/>
      <c r="E65" s="11"/>
      <c r="F65" s="11"/>
      <c r="G65" s="11"/>
      <c r="H65" s="11"/>
      <c r="I65" s="11"/>
    </row>
    <row r="66" ht="15" customHeight="1">
      <c r="A66" s="7" t="s">
        <v>152</v>
      </c>
    </row>
    <row r="67" ht="129" customHeight="1"/>
    <row r="97" ht="12.75">
      <c r="X97" s="8">
        <v>21002</v>
      </c>
    </row>
    <row r="98" ht="12.75">
      <c r="X98" s="8">
        <v>20517</v>
      </c>
    </row>
    <row r="99" ht="12.75">
      <c r="X99" s="8">
        <v>19910</v>
      </c>
    </row>
    <row r="100" ht="12.75">
      <c r="X100" s="8">
        <v>19275</v>
      </c>
    </row>
    <row r="101" ht="12.75">
      <c r="X101" s="8">
        <v>18757</v>
      </c>
    </row>
    <row r="102" ht="12.75">
      <c r="X102" s="8">
        <v>18502</v>
      </c>
    </row>
    <row r="103" ht="12.75">
      <c r="X103" s="8">
        <v>17885</v>
      </c>
    </row>
    <row r="104" ht="12.75">
      <c r="X104" s="8">
        <v>17269</v>
      </c>
    </row>
    <row r="105" ht="12.75">
      <c r="X105" s="8">
        <v>16238</v>
      </c>
    </row>
    <row r="106" ht="12.75">
      <c r="X106" s="8">
        <v>15590</v>
      </c>
    </row>
    <row r="107" ht="12.75">
      <c r="X107" s="8">
        <v>15027</v>
      </c>
    </row>
  </sheetData>
  <printOptions/>
  <pageMargins left="0.7480314960629921" right="0.7480314960629921" top="0.787401574803149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8"/>
  <sheetViews>
    <sheetView zoomScale="50" zoomScaleNormal="50" workbookViewId="0" topLeftCell="A1">
      <selection activeCell="A1" sqref="A1"/>
    </sheetView>
  </sheetViews>
  <sheetFormatPr defaultColWidth="8.88671875" defaultRowHeight="15"/>
  <cols>
    <col min="4" max="4" width="15.3359375" style="0" customWidth="1"/>
    <col min="17" max="17" width="3.77734375" style="0" customWidth="1"/>
    <col min="18" max="18" width="43.10546875" style="0" customWidth="1"/>
  </cols>
  <sheetData>
    <row r="2" spans="1:5" s="333" customFormat="1" ht="30">
      <c r="A2" s="231" t="s">
        <v>327</v>
      </c>
      <c r="C2" s="231"/>
      <c r="D2" s="231"/>
      <c r="E2" s="231"/>
    </row>
    <row r="11" ht="197.25" customHeight="1"/>
    <row r="15" ht="11.25" customHeight="1"/>
    <row r="16" ht="11.25" customHeight="1"/>
    <row r="17" ht="47.25" customHeight="1"/>
    <row r="18" ht="11.25" customHeight="1"/>
    <row r="19" ht="11.25" customHeight="1"/>
    <row r="20" ht="11.25" customHeight="1"/>
    <row r="42" s="333" customFormat="1" ht="15" customHeight="1">
      <c r="A42" s="231"/>
    </row>
    <row r="43" s="333" customFormat="1" ht="19.5" customHeight="1">
      <c r="A43" s="449" t="s">
        <v>383</v>
      </c>
    </row>
    <row r="44" s="333" customFormat="1" ht="18" customHeight="1">
      <c r="A44" s="449" t="s">
        <v>384</v>
      </c>
    </row>
    <row r="46" ht="30">
      <c r="A46" s="231" t="s">
        <v>326</v>
      </c>
    </row>
    <row r="71" ht="12" customHeight="1"/>
    <row r="72" ht="13.5" customHeight="1"/>
    <row r="73" ht="15.75" customHeight="1"/>
    <row r="74" ht="15.75" customHeight="1"/>
    <row r="75" ht="15.75" customHeight="1"/>
    <row r="76" ht="19.5" customHeight="1"/>
    <row r="77" ht="15.75" customHeight="1"/>
    <row r="78" ht="6" customHeight="1"/>
    <row r="79" ht="22.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1.25" customHeight="1"/>
    <row r="88" ht="126.75" customHeight="1"/>
    <row r="90" ht="18.75">
      <c r="A90" s="449" t="s">
        <v>381</v>
      </c>
    </row>
    <row r="91" ht="18.75">
      <c r="A91" s="449" t="s">
        <v>382</v>
      </c>
    </row>
    <row r="92" spans="2:4" ht="30">
      <c r="B92" s="108" t="s">
        <v>131</v>
      </c>
      <c r="C92" t="s">
        <v>220</v>
      </c>
      <c r="D92" s="108" t="s">
        <v>130</v>
      </c>
    </row>
    <row r="93" spans="1:4" ht="15">
      <c r="A93" s="109">
        <f>'H4 other'!A24</f>
        <v>1975</v>
      </c>
      <c r="B93" s="174">
        <f>'H4 other'!C24/1000</f>
        <v>1.304</v>
      </c>
      <c r="D93" s="109">
        <f>'H4 other'!D24</f>
        <v>153.94</v>
      </c>
    </row>
    <row r="94" spans="1:4" ht="15">
      <c r="A94" s="109">
        <f>'H4 other'!A25</f>
        <v>1976</v>
      </c>
      <c r="B94" s="174">
        <f>'H4 other'!C25/1000</f>
        <v>1.3135</v>
      </c>
      <c r="D94" s="109">
        <f>'H4 other'!D25</f>
        <v>159.49</v>
      </c>
    </row>
    <row r="95" spans="1:4" ht="15">
      <c r="A95" s="109">
        <f>'H4 other'!A26</f>
        <v>1977</v>
      </c>
      <c r="B95" s="174"/>
      <c r="D95" s="109">
        <f>'H4 other'!D26</f>
        <v>155.249</v>
      </c>
    </row>
    <row r="96" spans="1:4" ht="15">
      <c r="A96" s="109">
        <f>'H4 other'!A27</f>
        <v>1978</v>
      </c>
      <c r="B96" s="174">
        <f>'H4 other'!C27/1000</f>
        <v>1.308</v>
      </c>
      <c r="D96" s="109">
        <f>'H4 other'!D27</f>
        <v>178.504</v>
      </c>
    </row>
    <row r="97" spans="1:4" ht="15">
      <c r="A97" s="109">
        <f>'H4 other'!A28</f>
        <v>1979</v>
      </c>
      <c r="B97" s="174">
        <f>'H4 other'!C28/1000</f>
        <v>1.353</v>
      </c>
      <c r="D97" s="109">
        <f>'H4 other'!D28</f>
        <v>184.876</v>
      </c>
    </row>
    <row r="98" spans="1:4" ht="15">
      <c r="A98" s="109">
        <f>'H4 other'!A29</f>
        <v>1980</v>
      </c>
      <c r="B98" s="174">
        <f>'H4 other'!C29/1000</f>
        <v>1.398</v>
      </c>
      <c r="D98" s="109">
        <f>'H4 other'!D29</f>
        <v>175.911</v>
      </c>
    </row>
    <row r="99" spans="1:4" ht="15">
      <c r="A99" s="109">
        <f>'H4 other'!A30</f>
        <v>1981</v>
      </c>
      <c r="B99" s="174">
        <f>'H4 other'!C30/1000</f>
        <v>1.397</v>
      </c>
      <c r="D99" s="109">
        <f>'H4 other'!D30</f>
        <v>165.692</v>
      </c>
    </row>
    <row r="100" spans="1:4" ht="15">
      <c r="A100" s="109">
        <f>'H4 other'!A31</f>
        <v>1982</v>
      </c>
      <c r="B100" s="174">
        <f>'H4 other'!C31/1000</f>
        <v>1.416</v>
      </c>
      <c r="D100" s="109">
        <f>'H4 other'!D31</f>
        <v>171.176</v>
      </c>
    </row>
    <row r="101" spans="1:4" ht="15">
      <c r="A101" s="109">
        <f>'H4 other'!A32</f>
        <v>1983</v>
      </c>
      <c r="B101" s="174">
        <f>'H4 other'!C32/1000</f>
        <v>1.448</v>
      </c>
      <c r="C101" s="110"/>
      <c r="D101" s="109">
        <f>'H4 other'!D32</f>
        <v>193.139</v>
      </c>
    </row>
    <row r="102" spans="1:4" ht="15">
      <c r="A102" s="109">
        <f>'H4 other'!A33</f>
        <v>1984</v>
      </c>
      <c r="B102" s="174">
        <f>'H4 other'!C33/1000</f>
        <v>1.489</v>
      </c>
      <c r="C102" s="110"/>
      <c r="D102" s="109">
        <f>'H4 other'!D33</f>
        <v>183.174</v>
      </c>
    </row>
    <row r="103" spans="1:4" ht="15">
      <c r="A103" s="109">
        <f>'H4 other'!A34</f>
        <v>1985</v>
      </c>
      <c r="B103" s="174">
        <f>'H4 other'!C34/1000</f>
        <v>1.514</v>
      </c>
      <c r="C103" s="110"/>
      <c r="D103" s="109">
        <f>'H4 other'!D34</f>
        <v>180.627</v>
      </c>
    </row>
    <row r="104" spans="1:4" ht="15">
      <c r="A104" s="109">
        <f>'H4 other'!A35</f>
        <v>1986</v>
      </c>
      <c r="B104" s="174">
        <f>'H4 other'!C35/1000</f>
        <v>1.546</v>
      </c>
      <c r="C104" s="110"/>
      <c r="D104" s="109">
        <f>'H4 other'!D35</f>
        <v>180.757</v>
      </c>
    </row>
    <row r="105" spans="1:4" ht="15">
      <c r="A105" s="109">
        <f>'H4 other'!A36</f>
        <v>1987</v>
      </c>
      <c r="B105" s="174">
        <f>'H4 other'!C36/1000</f>
        <v>1.575</v>
      </c>
      <c r="C105" s="110"/>
      <c r="D105" s="109">
        <f>'H4 other'!D36</f>
        <v>186.88</v>
      </c>
    </row>
    <row r="106" spans="1:4" ht="15">
      <c r="A106" s="109">
        <f>'H4 other'!A37</f>
        <v>1988</v>
      </c>
      <c r="B106" s="174">
        <f>'H4 other'!C37/1000</f>
        <v>1.657</v>
      </c>
      <c r="C106" s="110"/>
      <c r="D106" s="109">
        <f>'H4 other'!D37</f>
        <v>200.124</v>
      </c>
    </row>
    <row r="107" spans="1:4" ht="15">
      <c r="A107" s="109">
        <f>'H4 other'!A38</f>
        <v>1989</v>
      </c>
      <c r="B107" s="174">
        <f>'H4 other'!C38/1000</f>
        <v>1.729</v>
      </c>
      <c r="C107" s="110"/>
      <c r="D107" s="109">
        <f>'H4 other'!D38</f>
        <v>212.622</v>
      </c>
    </row>
    <row r="108" spans="1:4" ht="15">
      <c r="A108" s="109">
        <f>'H4 other'!A39</f>
        <v>1990</v>
      </c>
      <c r="B108" s="174">
        <f>'H4 other'!C39/1000</f>
        <v>1.788</v>
      </c>
      <c r="C108" s="110"/>
      <c r="D108" s="109">
        <f>'H4 other'!D39</f>
        <v>194.093</v>
      </c>
    </row>
    <row r="109" spans="1:4" ht="15">
      <c r="A109" s="109">
        <f>'H4 other'!A40</f>
        <v>1991</v>
      </c>
      <c r="B109" s="174">
        <f>'H4 other'!C40/1000</f>
        <v>1.83</v>
      </c>
      <c r="C109" s="110"/>
      <c r="D109" s="109">
        <f>'H4 other'!D40</f>
        <v>153.975</v>
      </c>
    </row>
    <row r="110" spans="1:4" ht="18">
      <c r="A110" s="109">
        <f>'H4 other'!A41</f>
        <v>1992</v>
      </c>
      <c r="B110" s="174">
        <f>'H4 other'!C41/1000</f>
        <v>1.884</v>
      </c>
      <c r="C110" s="173">
        <v>1.84</v>
      </c>
      <c r="D110" s="109">
        <f>'H4 other'!D41</f>
        <v>153.779</v>
      </c>
    </row>
    <row r="111" spans="1:4" ht="15">
      <c r="A111" s="109">
        <f>'H4 other'!A42</f>
        <v>1993</v>
      </c>
      <c r="B111" s="174"/>
      <c r="C111" s="174">
        <f>'H4 other'!C42/1000</f>
        <v>1.874</v>
      </c>
      <c r="D111" s="109">
        <f>'H4 other'!D42</f>
        <v>170.308</v>
      </c>
    </row>
    <row r="112" spans="1:4" ht="15">
      <c r="A112" s="109">
        <f>'H4 other'!A43</f>
        <v>1994</v>
      </c>
      <c r="C112" s="174">
        <f>'H4 other'!C43/1000</f>
        <v>1.9</v>
      </c>
      <c r="D112" s="109">
        <f>'H4 other'!D43</f>
        <v>169.637</v>
      </c>
    </row>
    <row r="113" spans="1:5" ht="15">
      <c r="A113" s="109">
        <f>'H4 other'!A44</f>
        <v>1995</v>
      </c>
      <c r="C113" s="174">
        <f>'H4 other'!C44/1000</f>
        <v>1.91</v>
      </c>
      <c r="D113" s="109"/>
      <c r="E113" s="109">
        <f>'H4 other'!D44</f>
        <v>172.7</v>
      </c>
    </row>
    <row r="114" spans="1:5" ht="15">
      <c r="A114" s="109">
        <f>'H4 other'!A45</f>
        <v>1996</v>
      </c>
      <c r="C114" s="174">
        <f>'H4 other'!C45/1000</f>
        <v>1.966</v>
      </c>
      <c r="E114" s="109">
        <f>'H4 other'!D45</f>
        <v>183</v>
      </c>
    </row>
    <row r="115" spans="1:5" ht="15">
      <c r="A115" s="109">
        <f>'H4 other'!A46</f>
        <v>1997</v>
      </c>
      <c r="C115" s="174">
        <f>'H4 other'!C46/1000</f>
        <v>2.023</v>
      </c>
      <c r="E115" s="109">
        <f>'H4 other'!D46</f>
        <v>205.6</v>
      </c>
    </row>
    <row r="116" spans="1:5" ht="15">
      <c r="A116" s="109">
        <f>'H4 other'!A47</f>
        <v>1998</v>
      </c>
      <c r="C116" s="174">
        <f>'H4 other'!C47/1000</f>
        <v>2.073</v>
      </c>
      <c r="E116" s="109">
        <f>'H4 other'!D47</f>
        <v>209.901</v>
      </c>
    </row>
    <row r="117" spans="1:5" ht="15">
      <c r="A117" s="109">
        <f>'H4 other'!A48</f>
        <v>1999</v>
      </c>
      <c r="C117" s="174">
        <f>'H4 other'!C48/1000</f>
        <v>2.131</v>
      </c>
      <c r="E117" s="109">
        <f>'H4 other'!D48</f>
        <v>216.127</v>
      </c>
    </row>
    <row r="118" spans="1:5" ht="15">
      <c r="A118" s="109">
        <f>'H4 other'!A49</f>
        <v>2000</v>
      </c>
      <c r="C118" s="174">
        <f>'H4 other'!C49/1000</f>
        <v>2.188</v>
      </c>
      <c r="E118" s="109">
        <f>'H4 other'!D49</f>
        <v>220.341</v>
      </c>
    </row>
    <row r="119" spans="1:5" ht="15">
      <c r="A119" s="109">
        <f>'H4 other'!A50</f>
        <v>2001</v>
      </c>
      <c r="C119" s="174">
        <f>'H4 other'!C50/1000</f>
        <v>2.262</v>
      </c>
      <c r="E119" s="109">
        <f>'H4 other'!D50</f>
        <v>241.2</v>
      </c>
    </row>
    <row r="120" spans="1:5" ht="15">
      <c r="A120" s="109">
        <f>'H4 other'!A51</f>
        <v>2002</v>
      </c>
      <c r="C120" s="174">
        <f>'H4 other'!C51/1000</f>
        <v>2.33</v>
      </c>
      <c r="E120" s="109">
        <f>'H4 other'!D51</f>
        <v>259.4</v>
      </c>
    </row>
    <row r="121" spans="1:5" ht="15">
      <c r="A121" s="109">
        <f>'H4 other'!A52</f>
        <v>2003</v>
      </c>
      <c r="C121" s="174">
        <f>'H4 other'!C52/1000</f>
        <v>2.383</v>
      </c>
      <c r="E121" s="109">
        <f>'H4 other'!D52</f>
        <v>262.4</v>
      </c>
    </row>
    <row r="122" spans="1:5" ht="15">
      <c r="A122" s="109">
        <f>'H4 other'!A53</f>
        <v>2004</v>
      </c>
      <c r="B122" s="111"/>
      <c r="C122" s="174">
        <f>'H4 other'!C53/1000</f>
        <v>2.4481840000000004</v>
      </c>
      <c r="E122" s="109">
        <f>'H4 other'!D53</f>
        <v>262.809</v>
      </c>
    </row>
    <row r="123" spans="1:5" ht="15">
      <c r="A123" s="109">
        <f>'H4 other'!A54</f>
        <v>2005</v>
      </c>
      <c r="B123" s="111"/>
      <c r="C123" s="174">
        <f>'H4 other'!C54/1000</f>
        <v>2.531</v>
      </c>
      <c r="E123" s="109">
        <f>'H4 other'!D54</f>
        <v>251</v>
      </c>
    </row>
    <row r="124" spans="1:5" ht="15">
      <c r="A124" s="109">
        <f>'H4 other'!A55</f>
        <v>2006</v>
      </c>
      <c r="C124" s="174">
        <f>'H4 other'!C55/1000</f>
        <v>2.5865050000000003</v>
      </c>
      <c r="E124" s="109">
        <f>'H4 other'!D55</f>
        <v>242.923</v>
      </c>
    </row>
    <row r="125" spans="1:5" ht="15">
      <c r="A125" s="109">
        <f>'H4 other'!A56</f>
        <v>2007</v>
      </c>
      <c r="C125" s="174">
        <f>'H4 other'!C56/1000</f>
        <v>2.648</v>
      </c>
      <c r="E125" s="109">
        <f>'H4 other'!D56</f>
        <v>250.916</v>
      </c>
    </row>
    <row r="126" spans="1:5" ht="15">
      <c r="A126" s="109">
        <f>'H4 other'!A57</f>
        <v>2008</v>
      </c>
      <c r="C126" s="174">
        <f>'H4 other'!C57/1000</f>
        <v>2.688</v>
      </c>
      <c r="E126" s="109">
        <f>'H4 other'!D57</f>
        <v>215</v>
      </c>
    </row>
    <row r="127" spans="1:5" ht="15">
      <c r="A127" s="109">
        <f>'H4 other'!A58</f>
        <v>2009</v>
      </c>
      <c r="C127" s="174">
        <f>'H4 other'!C58/1000</f>
        <v>2.707</v>
      </c>
      <c r="E127" s="109">
        <f>'H4 other'!D58</f>
        <v>216</v>
      </c>
    </row>
    <row r="128" ht="15">
      <c r="C128" t="s">
        <v>221</v>
      </c>
    </row>
  </sheetData>
  <printOptions/>
  <pageMargins left="0.75" right="0.75" top="0.77" bottom="0.68" header="0.5" footer="0.5"/>
  <pageSetup fitToHeight="1" fitToWidth="1" horizontalDpi="600" verticalDpi="600" orientation="portrait" paperSize="9" scale="4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25"/>
  <sheetViews>
    <sheetView zoomScale="50" zoomScaleNormal="50" workbookViewId="0" topLeftCell="A42">
      <selection activeCell="A1" sqref="A1"/>
    </sheetView>
  </sheetViews>
  <sheetFormatPr defaultColWidth="8.88671875" defaultRowHeight="15"/>
  <cols>
    <col min="1" max="1" width="3.10546875" style="0" customWidth="1"/>
    <col min="16" max="16" width="0.671875" style="0" customWidth="1"/>
    <col min="17" max="17" width="1.5625" style="0" customWidth="1"/>
    <col min="18" max="18" width="3.99609375" style="0" customWidth="1"/>
  </cols>
  <sheetData>
    <row r="2" s="333" customFormat="1" ht="30">
      <c r="B2" s="231" t="s">
        <v>335</v>
      </c>
    </row>
    <row r="45" ht="18">
      <c r="B45" s="355" t="s">
        <v>385</v>
      </c>
    </row>
    <row r="46" ht="18">
      <c r="B46" s="355" t="s">
        <v>386</v>
      </c>
    </row>
    <row r="48" ht="46.5" customHeight="1">
      <c r="B48" s="231" t="s">
        <v>362</v>
      </c>
    </row>
    <row r="49" ht="15" hidden="1"/>
    <row r="51" ht="15">
      <c r="B51" s="179"/>
    </row>
    <row r="85" ht="18.75">
      <c r="B85" s="449" t="s">
        <v>380</v>
      </c>
    </row>
    <row r="88" ht="4.5" customHeight="1"/>
    <row r="89" ht="4.5" customHeight="1"/>
    <row r="90" spans="5:14" ht="60">
      <c r="E90" s="108" t="s">
        <v>133</v>
      </c>
      <c r="F90" s="108" t="s">
        <v>134</v>
      </c>
      <c r="G90" t="s">
        <v>225</v>
      </c>
      <c r="H90" s="108" t="s">
        <v>224</v>
      </c>
      <c r="I90" s="108" t="s">
        <v>225</v>
      </c>
      <c r="N90" t="s">
        <v>128</v>
      </c>
    </row>
    <row r="91" spans="4:14" ht="15">
      <c r="D91" s="109">
        <f>'H1 passenger'!A26</f>
        <v>1975</v>
      </c>
      <c r="H91" s="110">
        <f>'H1 passenger'!C26</f>
        <v>9318.066556570282</v>
      </c>
      <c r="M91" s="109">
        <f aca="true" t="shared" si="0" ref="M91:M118">D91</f>
        <v>1975</v>
      </c>
      <c r="N91" s="110">
        <f>'H4 other'!E24</f>
        <v>28621</v>
      </c>
    </row>
    <row r="92" spans="4:14" ht="15">
      <c r="D92" s="109">
        <f>'H1 passenger'!A27</f>
        <v>1976</v>
      </c>
      <c r="H92" s="110">
        <f>'H1 passenger'!C27</f>
        <v>9438.070289254318</v>
      </c>
      <c r="M92" s="109">
        <f t="shared" si="0"/>
        <v>1976</v>
      </c>
      <c r="N92" s="110">
        <f>'H4 other'!E25</f>
        <v>29933</v>
      </c>
    </row>
    <row r="93" spans="4:14" ht="15">
      <c r="D93" s="109">
        <f>'H1 passenger'!A28</f>
        <v>1977</v>
      </c>
      <c r="H93" s="110">
        <f>'H1 passenger'!C28</f>
        <v>9621.744907379616</v>
      </c>
      <c r="M93" s="109">
        <f t="shared" si="0"/>
        <v>1977</v>
      </c>
      <c r="N93" s="110">
        <f>'H4 other'!E26</f>
        <v>29783</v>
      </c>
    </row>
    <row r="94" spans="4:14" ht="15">
      <c r="D94" s="109">
        <f>'H1 passenger'!A29</f>
        <v>1978</v>
      </c>
      <c r="H94" s="110">
        <f>'H1 passenger'!C29</f>
        <v>9748.628043544551</v>
      </c>
      <c r="M94" s="109">
        <f t="shared" si="0"/>
        <v>1978</v>
      </c>
      <c r="N94" s="110">
        <f>'H4 other'!E27</f>
        <v>30506</v>
      </c>
    </row>
    <row r="95" spans="4:14" ht="15">
      <c r="D95" s="109">
        <f>'H1 passenger'!A30</f>
        <v>1979</v>
      </c>
      <c r="H95" s="110">
        <f>'H1 passenger'!C30</f>
        <v>9642.690477424612</v>
      </c>
      <c r="M95" s="109">
        <f t="shared" si="0"/>
        <v>1979</v>
      </c>
      <c r="N95" s="110">
        <f>'H4 other'!E28</f>
        <v>31387</v>
      </c>
    </row>
    <row r="96" spans="4:14" ht="15">
      <c r="D96" s="109">
        <f>'H1 passenger'!A31</f>
        <v>1980</v>
      </c>
      <c r="H96" s="110">
        <f>'H1 passenger'!C31</f>
        <v>10261.850579172542</v>
      </c>
      <c r="M96" s="109">
        <f t="shared" si="0"/>
        <v>1980</v>
      </c>
      <c r="N96" s="110">
        <f>'H4 other'!E29</f>
        <v>29286</v>
      </c>
    </row>
    <row r="97" spans="4:14" ht="15">
      <c r="D97" s="109">
        <f>'H1 passenger'!A32</f>
        <v>1981</v>
      </c>
      <c r="H97" s="110">
        <f>'H1 passenger'!C32</f>
        <v>10417.985744720616</v>
      </c>
      <c r="M97" s="109">
        <f t="shared" si="0"/>
        <v>1981</v>
      </c>
      <c r="N97" s="110">
        <f>'H4 other'!E30</f>
        <v>28766</v>
      </c>
    </row>
    <row r="98" spans="4:14" ht="15">
      <c r="D98" s="109">
        <f>'H1 passenger'!A33</f>
        <v>1982</v>
      </c>
      <c r="H98" s="110">
        <f>'H1 passenger'!C33</f>
        <v>10733.46368301049</v>
      </c>
      <c r="M98" s="109">
        <f t="shared" si="0"/>
        <v>1982</v>
      </c>
      <c r="N98" s="110">
        <f>'H4 other'!E31</f>
        <v>28273</v>
      </c>
    </row>
    <row r="99" spans="4:14" ht="15">
      <c r="D99" s="109">
        <f>'H1 passenger'!A34</f>
        <v>1983</v>
      </c>
      <c r="F99" s="126">
        <f>'H3 traffic'!E33</f>
        <v>14185</v>
      </c>
      <c r="I99" s="110">
        <f>'H1 passenger'!C34</f>
        <v>11043</v>
      </c>
      <c r="M99" s="109">
        <f t="shared" si="0"/>
        <v>1983</v>
      </c>
      <c r="N99" s="110">
        <f>'H4 other'!E32</f>
        <v>25224</v>
      </c>
    </row>
    <row r="100" spans="4:14" ht="15">
      <c r="D100" s="109">
        <f>'H1 passenger'!A35</f>
        <v>1984</v>
      </c>
      <c r="F100" s="126">
        <f>'H3 traffic'!E34</f>
        <v>16302</v>
      </c>
      <c r="I100" s="110">
        <f>'H1 passenger'!C35</f>
        <v>12794</v>
      </c>
      <c r="M100" s="109">
        <f t="shared" si="0"/>
        <v>1984</v>
      </c>
      <c r="N100" s="110">
        <f>'H4 other'!E33</f>
        <v>26158</v>
      </c>
    </row>
    <row r="101" spans="4:14" ht="15">
      <c r="D101" s="109">
        <f>'H1 passenger'!A36</f>
        <v>1985</v>
      </c>
      <c r="F101" s="126">
        <f>'H3 traffic'!E35</f>
        <v>17219</v>
      </c>
      <c r="I101" s="110">
        <f>'H1 passenger'!C36</f>
        <v>13606</v>
      </c>
      <c r="M101" s="109">
        <f t="shared" si="0"/>
        <v>1985</v>
      </c>
      <c r="N101" s="110">
        <f>'H4 other'!E34</f>
        <v>27287</v>
      </c>
    </row>
    <row r="102" spans="4:14" ht="15">
      <c r="D102" s="109">
        <f>'H1 passenger'!A37</f>
        <v>1986</v>
      </c>
      <c r="F102" s="126">
        <f>'H3 traffic'!E36</f>
        <v>17647</v>
      </c>
      <c r="I102" s="110">
        <f>'H1 passenger'!C37</f>
        <v>14012</v>
      </c>
      <c r="M102" s="109">
        <f t="shared" si="0"/>
        <v>1986</v>
      </c>
      <c r="N102" s="110">
        <f>'H4 other'!E35</f>
        <v>26117</v>
      </c>
    </row>
    <row r="103" spans="4:14" ht="15">
      <c r="D103" s="109">
        <f>'H1 passenger'!A38</f>
        <v>1987</v>
      </c>
      <c r="F103" s="126">
        <f>'H3 traffic'!E37</f>
        <v>18767</v>
      </c>
      <c r="I103" s="110">
        <f>'H1 passenger'!C38</f>
        <v>14881</v>
      </c>
      <c r="M103" s="109">
        <f t="shared" si="0"/>
        <v>1987</v>
      </c>
      <c r="N103" s="110">
        <f>'H4 other'!E36</f>
        <v>24748</v>
      </c>
    </row>
    <row r="104" spans="4:14" ht="15">
      <c r="D104" s="109">
        <f>'H1 passenger'!A39</f>
        <v>1988</v>
      </c>
      <c r="F104" s="126">
        <f>'H3 traffic'!E38</f>
        <v>20098</v>
      </c>
      <c r="I104" s="110">
        <f>'H1 passenger'!C39</f>
        <v>15946</v>
      </c>
      <c r="M104" s="109">
        <f t="shared" si="0"/>
        <v>1988</v>
      </c>
      <c r="N104" s="110">
        <f>'H4 other'!E37</f>
        <v>25425</v>
      </c>
    </row>
    <row r="105" spans="4:14" ht="15">
      <c r="D105" s="109">
        <f>'H1 passenger'!A40</f>
        <v>1989</v>
      </c>
      <c r="F105" s="126">
        <f>'H3 traffic'!E39</f>
        <v>21404</v>
      </c>
      <c r="I105" s="110">
        <f>'H1 passenger'!C40</f>
        <v>17027</v>
      </c>
      <c r="M105" s="109">
        <f t="shared" si="0"/>
        <v>1989</v>
      </c>
      <c r="N105" s="110">
        <f>'H4 other'!E38</f>
        <v>27532</v>
      </c>
    </row>
    <row r="106" spans="4:14" ht="15">
      <c r="D106" s="109">
        <f>'H1 passenger'!A41</f>
        <v>1990</v>
      </c>
      <c r="F106" s="126">
        <f>'H3 traffic'!E40</f>
        <v>21786</v>
      </c>
      <c r="I106" s="110">
        <f>'H1 passenger'!C41</f>
        <v>17476</v>
      </c>
      <c r="M106" s="109">
        <f t="shared" si="0"/>
        <v>1990</v>
      </c>
      <c r="N106" s="110">
        <f>'H4 other'!E39</f>
        <v>27228</v>
      </c>
    </row>
    <row r="107" spans="4:14" ht="15">
      <c r="D107" s="109">
        <f>'H1 passenger'!A42</f>
        <v>1991</v>
      </c>
      <c r="F107" s="126">
        <f>'H3 traffic'!E41</f>
        <v>21947</v>
      </c>
      <c r="I107" s="110">
        <f>'H1 passenger'!C42</f>
        <v>17553</v>
      </c>
      <c r="M107" s="109">
        <f t="shared" si="0"/>
        <v>1991</v>
      </c>
      <c r="N107" s="110">
        <f>'H4 other'!E40</f>
        <v>25346</v>
      </c>
    </row>
    <row r="108" spans="4:14" ht="15">
      <c r="D108" s="109">
        <f>'H1 passenger'!A43</f>
        <v>1992</v>
      </c>
      <c r="F108" s="126">
        <f>'H3 traffic'!E42</f>
        <v>22575</v>
      </c>
      <c r="I108" s="110">
        <f>'H1 passenger'!C43</f>
        <v>18068</v>
      </c>
      <c r="M108" s="109">
        <f t="shared" si="0"/>
        <v>1992</v>
      </c>
      <c r="N108" s="110">
        <f>'H4 other'!E41</f>
        <v>24173</v>
      </c>
    </row>
    <row r="109" spans="4:14" ht="15">
      <c r="D109" s="109">
        <f>'H1 passenger'!A44</f>
        <v>1993</v>
      </c>
      <c r="E109" s="126">
        <f>'H3 traffic'!G43</f>
        <v>35175</v>
      </c>
      <c r="G109" s="126">
        <f>'H3 traffic'!E43</f>
        <v>22666</v>
      </c>
      <c r="J109" s="110">
        <f>'H1 passenger'!C44</f>
        <v>18211</v>
      </c>
      <c r="M109" s="109">
        <f t="shared" si="0"/>
        <v>1993</v>
      </c>
      <c r="N109" s="110">
        <f>'H4 other'!E42</f>
        <v>22414</v>
      </c>
    </row>
    <row r="110" spans="4:14" ht="15">
      <c r="D110" s="109">
        <f>'H1 passenger'!A45</f>
        <v>1994</v>
      </c>
      <c r="E110" s="126">
        <f>'H3 traffic'!G44</f>
        <v>36000</v>
      </c>
      <c r="G110" s="126">
        <f>'H3 traffic'!E44</f>
        <v>23300</v>
      </c>
      <c r="J110" s="110">
        <f>'H1 passenger'!C45</f>
        <v>18683</v>
      </c>
      <c r="M110" s="109">
        <f t="shared" si="0"/>
        <v>1994</v>
      </c>
      <c r="N110" s="110">
        <f>'H4 other'!E43</f>
        <v>22573</v>
      </c>
    </row>
    <row r="111" spans="4:14" ht="15">
      <c r="D111" s="109">
        <f>'H1 passenger'!A46</f>
        <v>1995</v>
      </c>
      <c r="E111" s="126">
        <f>'H3 traffic'!G45</f>
        <v>36736</v>
      </c>
      <c r="G111" s="126">
        <f>'H3 traffic'!E45</f>
        <v>23987</v>
      </c>
      <c r="J111" s="110">
        <f>'H1 passenger'!C46</f>
        <v>19226</v>
      </c>
      <c r="M111" s="109">
        <f t="shared" si="0"/>
        <v>1995</v>
      </c>
      <c r="N111" s="110">
        <f>'H4 other'!E44</f>
        <v>22194</v>
      </c>
    </row>
    <row r="112" spans="4:14" ht="15">
      <c r="D112" s="109">
        <f>'H1 passenger'!A47</f>
        <v>1996</v>
      </c>
      <c r="E112" s="126">
        <f>'H3 traffic'!G46</f>
        <v>37777</v>
      </c>
      <c r="G112" s="126">
        <f>'H3 traffic'!E46</f>
        <v>24839</v>
      </c>
      <c r="J112" s="110">
        <f>'H1 passenger'!C47</f>
        <v>19888</v>
      </c>
      <c r="M112" s="109">
        <f t="shared" si="0"/>
        <v>1996</v>
      </c>
      <c r="N112" s="110">
        <f>'H4 other'!E45</f>
        <v>21716</v>
      </c>
    </row>
    <row r="113" spans="4:14" ht="15">
      <c r="D113" s="109">
        <f>'H1 passenger'!A48</f>
        <v>1997</v>
      </c>
      <c r="E113" s="126">
        <f>'H3 traffic'!G47</f>
        <v>38582</v>
      </c>
      <c r="G113" s="126">
        <f>'H3 traffic'!E47</f>
        <v>25452</v>
      </c>
      <c r="J113" s="110">
        <f>'H1 passenger'!C48</f>
        <v>20266</v>
      </c>
      <c r="M113" s="109">
        <f t="shared" si="0"/>
        <v>1997</v>
      </c>
      <c r="N113" s="110">
        <f>'H4 other'!E46</f>
        <v>22629</v>
      </c>
    </row>
    <row r="114" spans="4:14" ht="15">
      <c r="D114" s="109">
        <f>'H1 passenger'!A49</f>
        <v>1998</v>
      </c>
      <c r="E114" s="126">
        <f>'H3 traffic'!G48</f>
        <v>39169</v>
      </c>
      <c r="G114" s="126">
        <f>'H3 traffic'!E48</f>
        <v>25885</v>
      </c>
      <c r="J114" s="110">
        <f>'H1 passenger'!C49</f>
        <v>20456</v>
      </c>
      <c r="M114" s="109">
        <f t="shared" si="0"/>
        <v>1998</v>
      </c>
      <c r="N114" s="110">
        <f>'H4 other'!E47</f>
        <v>22467</v>
      </c>
    </row>
    <row r="115" spans="4:14" ht="15">
      <c r="D115" s="109">
        <f>'H1 passenger'!A50</f>
        <v>1999</v>
      </c>
      <c r="E115" s="126">
        <f>'H3 traffic'!G49</f>
        <v>39770</v>
      </c>
      <c r="G115" s="126">
        <f>'H3 traffic'!E49</f>
        <v>26185</v>
      </c>
      <c r="J115" s="110">
        <f>'H1 passenger'!C50</f>
        <v>20700</v>
      </c>
      <c r="M115" s="109">
        <f t="shared" si="0"/>
        <v>1999</v>
      </c>
      <c r="N115" s="110">
        <f>'H4 other'!E48</f>
        <v>21002</v>
      </c>
    </row>
    <row r="116" spans="4:14" ht="15">
      <c r="D116" s="109">
        <f>'H1 passenger'!A51</f>
        <v>2000</v>
      </c>
      <c r="E116" s="126">
        <f>'H3 traffic'!G50</f>
        <v>39561</v>
      </c>
      <c r="G116" s="126">
        <f>'H3 traffic'!E50</f>
        <v>25936</v>
      </c>
      <c r="J116" s="110">
        <f>'H1 passenger'!C51</f>
        <v>20566.003</v>
      </c>
      <c r="M116" s="109">
        <f t="shared" si="0"/>
        <v>2000</v>
      </c>
      <c r="N116" s="110">
        <f>'H4 other'!E49</f>
        <v>20517</v>
      </c>
    </row>
    <row r="117" spans="4:14" ht="15">
      <c r="D117" s="109">
        <f>'H1 passenger'!A52</f>
        <v>2001</v>
      </c>
      <c r="E117" s="126">
        <f>'H3 traffic'!G51</f>
        <v>40065</v>
      </c>
      <c r="G117" s="126">
        <f>'H3 traffic'!E51</f>
        <v>26342</v>
      </c>
      <c r="J117" s="110">
        <f>'H1 passenger'!C52</f>
        <v>20977</v>
      </c>
      <c r="M117" s="109">
        <f t="shared" si="0"/>
        <v>2001</v>
      </c>
      <c r="N117" s="110">
        <f>'H4 other'!E50</f>
        <v>19910</v>
      </c>
    </row>
    <row r="118" spans="4:14" ht="15">
      <c r="D118" s="109">
        <f>'H1 passenger'!A53</f>
        <v>2002</v>
      </c>
      <c r="E118" s="126">
        <f>'H3 traffic'!G52</f>
        <v>41535</v>
      </c>
      <c r="G118" s="126">
        <f>'H3 traffic'!E52</f>
        <v>27262</v>
      </c>
      <c r="J118" s="110">
        <f>'H1 passenger'!C53</f>
        <v>21760.137</v>
      </c>
      <c r="M118" s="109">
        <f t="shared" si="0"/>
        <v>2002</v>
      </c>
      <c r="N118" s="110">
        <f>'H4 other'!E51</f>
        <v>19275</v>
      </c>
    </row>
    <row r="119" spans="4:14" ht="15">
      <c r="D119" s="109">
        <f>'H1 passenger'!A54</f>
        <v>2003</v>
      </c>
      <c r="E119" s="126">
        <f>'H3 traffic'!G53</f>
        <v>42038</v>
      </c>
      <c r="G119" s="126">
        <f>'H3 traffic'!E53</f>
        <v>27682</v>
      </c>
      <c r="J119" s="110">
        <f>'H1 passenger'!C54</f>
        <v>21921.515</v>
      </c>
      <c r="M119" s="109">
        <f aca="true" t="shared" si="1" ref="M119:M125">D119</f>
        <v>2003</v>
      </c>
      <c r="N119" s="110">
        <f>'H4 other'!E52</f>
        <v>18757</v>
      </c>
    </row>
    <row r="120" spans="4:14" ht="15">
      <c r="D120" s="109">
        <f>'H1 passenger'!A55</f>
        <v>2004</v>
      </c>
      <c r="E120" s="126">
        <f>'H3 traffic'!G54</f>
        <v>42705</v>
      </c>
      <c r="G120" s="126">
        <f>'H3 traffic'!E54</f>
        <v>28209</v>
      </c>
      <c r="J120" s="110">
        <f>'H1 passenger'!C55</f>
        <v>22307.81</v>
      </c>
      <c r="M120" s="109">
        <f t="shared" si="1"/>
        <v>2004</v>
      </c>
      <c r="N120" s="110">
        <f>'H4 other'!E53</f>
        <v>18502</v>
      </c>
    </row>
    <row r="121" spans="4:14" ht="15">
      <c r="D121" s="109">
        <f>'H1 passenger'!A56</f>
        <v>2005</v>
      </c>
      <c r="E121" s="126">
        <f>'H3 traffic'!G55</f>
        <v>42718</v>
      </c>
      <c r="G121" s="126">
        <f>'H3 traffic'!E55</f>
        <v>28055</v>
      </c>
      <c r="J121" s="110">
        <f>'H1 passenger'!C56</f>
        <v>22060</v>
      </c>
      <c r="M121" s="109">
        <f t="shared" si="1"/>
        <v>2005</v>
      </c>
      <c r="N121" s="110">
        <f>'H4 other'!E54</f>
        <v>17885</v>
      </c>
    </row>
    <row r="122" spans="4:14" ht="15">
      <c r="D122" s="109">
        <f>'H1 passenger'!A57</f>
        <v>2006</v>
      </c>
      <c r="E122" s="126">
        <f>'H3 traffic'!G56</f>
        <v>44119</v>
      </c>
      <c r="G122" s="126">
        <f>'H3 traffic'!E56</f>
        <v>29898</v>
      </c>
      <c r="J122" s="110">
        <f>'H1 passenger'!C57</f>
        <v>22610</v>
      </c>
      <c r="M122" s="109">
        <f t="shared" si="1"/>
        <v>2006</v>
      </c>
      <c r="N122" s="110">
        <f>'H4 other'!E55</f>
        <v>17269</v>
      </c>
    </row>
    <row r="123" spans="4:14" ht="15">
      <c r="D123" s="109">
        <f>'H1 passenger'!A58</f>
        <v>2007</v>
      </c>
      <c r="E123" s="126">
        <f>'H3 traffic'!G57</f>
        <v>44666</v>
      </c>
      <c r="G123" s="126">
        <f>'H3 traffic'!E57</f>
        <v>28986</v>
      </c>
      <c r="J123" s="110">
        <f>'H1 passenger'!C58</f>
        <v>22392</v>
      </c>
      <c r="M123" s="109">
        <f t="shared" si="1"/>
        <v>2007</v>
      </c>
      <c r="N123" s="110">
        <f>'H4 other'!E56</f>
        <v>16238</v>
      </c>
    </row>
    <row r="124" spans="4:14" ht="15">
      <c r="D124" s="109">
        <f>'H1 passenger'!A59</f>
        <v>2008</v>
      </c>
      <c r="E124" s="126">
        <f>'H3 traffic'!G58</f>
        <v>44470</v>
      </c>
      <c r="G124" s="126">
        <f>'H3 traffic'!E58</f>
        <v>28810</v>
      </c>
      <c r="J124" s="110">
        <f>'H1 passenger'!C59</f>
        <v>22221</v>
      </c>
      <c r="M124" s="109">
        <f t="shared" si="1"/>
        <v>2008</v>
      </c>
      <c r="N124" s="110">
        <f>'H4 other'!E57</f>
        <v>15590</v>
      </c>
    </row>
    <row r="125" spans="4:14" ht="15">
      <c r="D125" s="109">
        <f>'H1 passenger'!A60</f>
        <v>2009</v>
      </c>
      <c r="E125" s="126">
        <f>'H3 traffic'!G59</f>
        <v>44219</v>
      </c>
      <c r="G125" s="126">
        <f>'H3 traffic'!E59</f>
        <v>28980</v>
      </c>
      <c r="J125" s="110">
        <f>'H1 passenger'!C60</f>
        <v>22496</v>
      </c>
      <c r="M125" s="109">
        <f t="shared" si="1"/>
        <v>2009</v>
      </c>
      <c r="N125" s="110">
        <f>'H4 other'!E58</f>
        <v>15027</v>
      </c>
    </row>
  </sheetData>
  <printOptions/>
  <pageMargins left="0.75" right="0.75" top="0.73" bottom="0.68" header="0.5" footer="0.5"/>
  <pageSetup fitToHeight="1" fitToWidth="1" horizontalDpi="600" verticalDpi="600" orientation="portrait" paperSize="9" scale="5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143"/>
  <sheetViews>
    <sheetView zoomScale="50" zoomScaleNormal="50" workbookViewId="0" topLeftCell="A63">
      <selection activeCell="A1" sqref="A1"/>
    </sheetView>
  </sheetViews>
  <sheetFormatPr defaultColWidth="8.88671875" defaultRowHeight="15"/>
  <cols>
    <col min="4" max="5" width="7.3359375" style="0" customWidth="1"/>
    <col min="6" max="6" width="7.99609375" style="0" customWidth="1"/>
    <col min="19" max="19" width="6.10546875" style="0" customWidth="1"/>
    <col min="20" max="20" width="4.21484375" style="0" customWidth="1"/>
    <col min="21" max="21" width="58.6640625" style="0" customWidth="1"/>
  </cols>
  <sheetData>
    <row r="2" s="333" customFormat="1" ht="30">
      <c r="A2" s="231" t="s">
        <v>328</v>
      </c>
    </row>
    <row r="3" ht="23.25">
      <c r="A3" s="107"/>
    </row>
    <row r="32" ht="9" customHeight="1"/>
    <row r="33" ht="16.5" customHeight="1"/>
    <row r="51" ht="18">
      <c r="A51" s="355" t="s">
        <v>387</v>
      </c>
    </row>
    <row r="53" ht="7.5" customHeight="1"/>
    <row r="57" s="333" customFormat="1" ht="30">
      <c r="A57" s="231" t="s">
        <v>329</v>
      </c>
    </row>
    <row r="104" ht="18.75">
      <c r="A104" s="449" t="s">
        <v>388</v>
      </c>
    </row>
    <row r="106" ht="7.5" customHeight="1"/>
    <row r="107" spans="15:16" ht="64.5" customHeight="1">
      <c r="O107" s="218" t="s">
        <v>232</v>
      </c>
      <c r="P107" s="218"/>
    </row>
    <row r="108" spans="3:19" ht="15">
      <c r="C108" t="s">
        <v>126</v>
      </c>
      <c r="F108" t="s">
        <v>67</v>
      </c>
      <c r="H108" t="s">
        <v>68</v>
      </c>
      <c r="I108" t="s">
        <v>127</v>
      </c>
      <c r="M108" s="2" t="s">
        <v>230</v>
      </c>
      <c r="O108" t="s">
        <v>231</v>
      </c>
      <c r="P108" t="s">
        <v>346</v>
      </c>
      <c r="Q108" t="s">
        <v>68</v>
      </c>
      <c r="S108" s="79" t="s">
        <v>132</v>
      </c>
    </row>
    <row r="109" spans="2:18" ht="15">
      <c r="B109" s="109">
        <v>1975</v>
      </c>
      <c r="C109" s="110">
        <f>'H1 passenger'!D26</f>
        <v>891.4</v>
      </c>
      <c r="D109" s="110"/>
      <c r="E109" s="110"/>
      <c r="F109" s="110">
        <f>'H1 passenger'!E26</f>
        <v>66.2</v>
      </c>
      <c r="H109" s="112">
        <f>'H1 passenger'!F26</f>
        <v>4.1837</v>
      </c>
      <c r="I109" s="112">
        <f>'H1 passenger'!G26</f>
        <v>5.279</v>
      </c>
      <c r="L109" s="109">
        <f aca="true" t="shared" si="0" ref="L109:L143">B109</f>
        <v>1975</v>
      </c>
      <c r="M109" s="113">
        <f>'H1 passenger'!E26</f>
        <v>66.2</v>
      </c>
      <c r="Q109" s="113">
        <f>'H1 passenger'!F26</f>
        <v>4.1837</v>
      </c>
      <c r="R109" s="113">
        <f>'H1 passenger'!G26</f>
        <v>5.279</v>
      </c>
    </row>
    <row r="110" spans="2:18" ht="15">
      <c r="B110" s="109">
        <v>1976</v>
      </c>
      <c r="C110" s="110">
        <f>'H1 passenger'!D27</f>
        <v>881.1</v>
      </c>
      <c r="D110" s="110"/>
      <c r="E110" s="110"/>
      <c r="F110" s="110">
        <f>'H1 passenger'!E27</f>
        <v>60.1</v>
      </c>
      <c r="H110" s="112">
        <f>'H1 passenger'!F27</f>
        <v>4.7752</v>
      </c>
      <c r="I110" s="112">
        <f>'H1 passenger'!G27</f>
        <v>5.171</v>
      </c>
      <c r="L110" s="109">
        <f t="shared" si="0"/>
        <v>1976</v>
      </c>
      <c r="M110" s="113">
        <f>'H1 passenger'!E27</f>
        <v>60.1</v>
      </c>
      <c r="Q110" s="113">
        <f>'H1 passenger'!F27</f>
        <v>4.7752</v>
      </c>
      <c r="R110" s="113">
        <f>'H1 passenger'!G27</f>
        <v>5.171</v>
      </c>
    </row>
    <row r="111" spans="2:18" ht="15">
      <c r="B111" s="109">
        <v>1977</v>
      </c>
      <c r="C111" s="110">
        <f>'H1 passenger'!D28</f>
        <v>823.5</v>
      </c>
      <c r="D111" s="110"/>
      <c r="E111" s="110"/>
      <c r="F111" s="110">
        <f>'H1 passenger'!E28</f>
        <v>56.8</v>
      </c>
      <c r="H111" s="112">
        <f>'H1 passenger'!F28</f>
        <v>4.8457</v>
      </c>
      <c r="I111" s="112">
        <f>'H1 passenger'!G28</f>
        <v>4.817</v>
      </c>
      <c r="L111" s="109">
        <f t="shared" si="0"/>
        <v>1977</v>
      </c>
      <c r="M111" s="113">
        <f>'H1 passenger'!E28</f>
        <v>56.8</v>
      </c>
      <c r="Q111" s="113">
        <f>'H1 passenger'!F28</f>
        <v>4.8457</v>
      </c>
      <c r="R111" s="113">
        <f>'H1 passenger'!G28</f>
        <v>4.817</v>
      </c>
    </row>
    <row r="112" spans="2:18" ht="15">
      <c r="B112" s="109">
        <v>1978</v>
      </c>
      <c r="C112" s="110">
        <f>'H1 passenger'!D29</f>
        <v>794</v>
      </c>
      <c r="D112" s="110"/>
      <c r="E112" s="110"/>
      <c r="F112" s="110">
        <f>'H1 passenger'!E29</f>
        <v>59.7</v>
      </c>
      <c r="H112" s="112">
        <f>'H1 passenger'!F29</f>
        <v>5.8955</v>
      </c>
      <c r="I112" s="112">
        <f>'H1 passenger'!G29</f>
        <v>4.639</v>
      </c>
      <c r="L112" s="109">
        <f t="shared" si="0"/>
        <v>1978</v>
      </c>
      <c r="M112" s="113">
        <f>'H1 passenger'!E29</f>
        <v>59.7</v>
      </c>
      <c r="Q112" s="113">
        <f>'H1 passenger'!F29</f>
        <v>5.8955</v>
      </c>
      <c r="R112" s="113">
        <f>'H1 passenger'!G29</f>
        <v>4.639</v>
      </c>
    </row>
    <row r="113" spans="2:18" ht="15">
      <c r="B113" s="109">
        <v>1979</v>
      </c>
      <c r="C113" s="110">
        <f>'H1 passenger'!D30</f>
        <v>786</v>
      </c>
      <c r="D113" s="110"/>
      <c r="E113" s="110"/>
      <c r="F113" s="110">
        <f>'H1 passenger'!E30</f>
        <v>57.6</v>
      </c>
      <c r="H113" s="112">
        <f>'H1 passenger'!F30</f>
        <v>6.3317</v>
      </c>
      <c r="I113" s="112">
        <f>'H1 passenger'!G30</f>
        <v>4.559</v>
      </c>
      <c r="L113" s="109">
        <f t="shared" si="0"/>
        <v>1979</v>
      </c>
      <c r="M113" s="113">
        <f>'H1 passenger'!E30</f>
        <v>57.6</v>
      </c>
      <c r="Q113" s="113">
        <f>'H1 passenger'!F30</f>
        <v>6.3317</v>
      </c>
      <c r="R113" s="113">
        <f>'H1 passenger'!G30</f>
        <v>4.559</v>
      </c>
    </row>
    <row r="114" spans="2:18" ht="15">
      <c r="B114" s="109">
        <v>1980</v>
      </c>
      <c r="C114" s="110">
        <f>'H1 passenger'!D31</f>
        <v>762.9</v>
      </c>
      <c r="D114" s="110"/>
      <c r="E114" s="110"/>
      <c r="F114" s="110">
        <f>'H1 passenger'!E31</f>
        <v>61.5</v>
      </c>
      <c r="H114" s="112">
        <f>'H1 passenger'!F31</f>
        <v>6.3687</v>
      </c>
      <c r="I114" s="112">
        <f>'H1 passenger'!G31</f>
        <v>4.478</v>
      </c>
      <c r="L114" s="109">
        <f t="shared" si="0"/>
        <v>1980</v>
      </c>
      <c r="M114" s="113">
        <f>'H1 passenger'!E31</f>
        <v>61.5</v>
      </c>
      <c r="Q114" s="113">
        <f>'H1 passenger'!F31</f>
        <v>6.3687</v>
      </c>
      <c r="R114" s="113">
        <f>'H1 passenger'!G31</f>
        <v>4.478</v>
      </c>
    </row>
    <row r="115" spans="2:18" ht="15">
      <c r="B115" s="109">
        <v>1981</v>
      </c>
      <c r="C115" s="110">
        <f>'H1 passenger'!D32</f>
        <v>715.9</v>
      </c>
      <c r="D115" s="110"/>
      <c r="E115" s="110"/>
      <c r="F115" s="110">
        <f>'H1 passenger'!E32</f>
        <v>57.8</v>
      </c>
      <c r="H115" s="112">
        <f>'H1 passenger'!F32</f>
        <v>6.4985</v>
      </c>
      <c r="I115" s="112">
        <f>'H1 passenger'!G32</f>
        <v>4.27</v>
      </c>
      <c r="L115" s="109">
        <f t="shared" si="0"/>
        <v>1981</v>
      </c>
      <c r="M115" s="113">
        <f>'H1 passenger'!E32</f>
        <v>57.8</v>
      </c>
      <c r="Q115" s="113">
        <f>'H1 passenger'!F32</f>
        <v>6.4985</v>
      </c>
      <c r="R115" s="113">
        <f>'H1 passenger'!G32</f>
        <v>4.27</v>
      </c>
    </row>
    <row r="116" spans="2:18" ht="15">
      <c r="B116" s="109">
        <v>1982</v>
      </c>
      <c r="C116" s="110">
        <f>'H1 passenger'!D33</f>
        <v>693.5</v>
      </c>
      <c r="D116" s="110"/>
      <c r="E116" s="110"/>
      <c r="F116" s="110">
        <f>'H1 passenger'!E33</f>
        <v>49.5</v>
      </c>
      <c r="H116" s="112">
        <f>'H1 passenger'!F33</f>
        <v>6.3698999999999995</v>
      </c>
      <c r="I116" s="112">
        <f>'H1 passenger'!G33</f>
        <v>4.193</v>
      </c>
      <c r="L116" s="109">
        <f t="shared" si="0"/>
        <v>1982</v>
      </c>
      <c r="M116" s="113">
        <f>'H1 passenger'!E33</f>
        <v>49.5</v>
      </c>
      <c r="Q116" s="113">
        <f>'H1 passenger'!F33</f>
        <v>6.3698999999999995</v>
      </c>
      <c r="R116" s="113">
        <f>'H1 passenger'!G33</f>
        <v>4.193</v>
      </c>
    </row>
    <row r="117" spans="2:18" ht="15">
      <c r="B117" s="109">
        <v>1983</v>
      </c>
      <c r="C117" s="110">
        <f>'H1 passenger'!D34</f>
        <v>680.4</v>
      </c>
      <c r="D117" s="110"/>
      <c r="E117" s="110"/>
      <c r="F117" s="110">
        <f>'H1 passenger'!E34</f>
        <v>55.7</v>
      </c>
      <c r="H117" s="112">
        <f>'H1 passenger'!F34</f>
        <v>6.4828</v>
      </c>
      <c r="I117" s="112">
        <f>'H1 passenger'!G34</f>
        <v>4.511</v>
      </c>
      <c r="L117" s="109">
        <f t="shared" si="0"/>
        <v>1983</v>
      </c>
      <c r="M117" s="113">
        <f>'H1 passenger'!E34</f>
        <v>55.7</v>
      </c>
      <c r="Q117" s="113">
        <f>'H1 passenger'!F34</f>
        <v>6.4828</v>
      </c>
      <c r="R117" s="113">
        <f>'H1 passenger'!G34</f>
        <v>4.511</v>
      </c>
    </row>
    <row r="118" spans="2:18" ht="15">
      <c r="B118" s="109">
        <v>1984</v>
      </c>
      <c r="C118" s="110">
        <f>'H1 passenger'!D35</f>
        <v>669.3</v>
      </c>
      <c r="D118" s="110"/>
      <c r="E118" s="110"/>
      <c r="F118" s="110">
        <f>'H1 passenger'!E35</f>
        <v>51.3</v>
      </c>
      <c r="H118" s="112">
        <f>'H1 passenger'!F35</f>
        <v>6.9851</v>
      </c>
      <c r="I118" s="112">
        <f>'H1 passenger'!G35</f>
        <v>4.665</v>
      </c>
      <c r="L118" s="109">
        <f t="shared" si="0"/>
        <v>1984</v>
      </c>
      <c r="M118" s="113">
        <f>'H1 passenger'!E35</f>
        <v>51.3</v>
      </c>
      <c r="Q118" s="113">
        <f>'H1 passenger'!F35</f>
        <v>6.9851</v>
      </c>
      <c r="R118" s="113">
        <f>'H1 passenger'!G35</f>
        <v>4.665</v>
      </c>
    </row>
    <row r="119" spans="2:18" ht="15">
      <c r="B119" s="109">
        <v>1985</v>
      </c>
      <c r="C119" s="110">
        <f>'H1 passenger'!D36</f>
        <v>686.763</v>
      </c>
      <c r="D119" s="110"/>
      <c r="E119" s="110"/>
      <c r="F119" s="110">
        <f>'H1 passenger'!E36</f>
        <v>57.1</v>
      </c>
      <c r="H119" s="112">
        <f>'H1 passenger'!F36</f>
        <v>6.9426000000000005</v>
      </c>
      <c r="I119" s="112">
        <f>'H1 passenger'!G36</f>
        <v>4.668</v>
      </c>
      <c r="L119" s="109">
        <f t="shared" si="0"/>
        <v>1985</v>
      </c>
      <c r="M119" s="113">
        <f>'H1 passenger'!E36</f>
        <v>57.1</v>
      </c>
      <c r="Q119" s="113">
        <f>'H1 passenger'!F36</f>
        <v>6.9426000000000005</v>
      </c>
      <c r="R119" s="113">
        <f>'H1 passenger'!G36</f>
        <v>4.668</v>
      </c>
    </row>
    <row r="120" spans="2:18" ht="15">
      <c r="B120" s="109">
        <v>1986</v>
      </c>
      <c r="C120" s="110">
        <f>'H1 passenger'!D37</f>
        <v>659.814</v>
      </c>
      <c r="D120" s="110"/>
      <c r="E120" s="110"/>
      <c r="F120" s="110">
        <f>'H1 passenger'!E37</f>
        <v>53.1</v>
      </c>
      <c r="H120" s="112">
        <f>'H1 passenger'!F37</f>
        <v>7.2413</v>
      </c>
      <c r="I120" s="112">
        <f>'H1 passenger'!G37</f>
        <v>4.851</v>
      </c>
      <c r="L120" s="109">
        <f t="shared" si="0"/>
        <v>1986</v>
      </c>
      <c r="M120" s="113">
        <f>'H1 passenger'!E37</f>
        <v>53.1</v>
      </c>
      <c r="Q120" s="113">
        <f>'H1 passenger'!F37</f>
        <v>7.2413</v>
      </c>
      <c r="R120" s="113">
        <f>'H1 passenger'!G37</f>
        <v>4.851</v>
      </c>
    </row>
    <row r="121" spans="2:18" ht="15">
      <c r="B121" s="109">
        <v>1987</v>
      </c>
      <c r="C121" s="110">
        <f>'H1 passenger'!D38</f>
        <v>662.106</v>
      </c>
      <c r="D121" s="110"/>
      <c r="E121" s="110"/>
      <c r="F121" s="110">
        <f>'H1 passenger'!E38</f>
        <v>54.1</v>
      </c>
      <c r="H121" s="112">
        <f>'H1 passenger'!F38</f>
        <v>7.8104</v>
      </c>
      <c r="I121" s="112">
        <f>'H1 passenger'!G38</f>
        <v>5.346</v>
      </c>
      <c r="L121" s="109">
        <f t="shared" si="0"/>
        <v>1987</v>
      </c>
      <c r="M121" s="113">
        <f>'H1 passenger'!E38</f>
        <v>54.1</v>
      </c>
      <c r="Q121" s="113">
        <f>'H1 passenger'!F38</f>
        <v>7.8104</v>
      </c>
      <c r="R121" s="113">
        <f>'H1 passenger'!G38</f>
        <v>5.346</v>
      </c>
    </row>
    <row r="122" spans="2:18" ht="15">
      <c r="B122" s="109">
        <v>1988</v>
      </c>
      <c r="C122" s="110">
        <f>'H1 passenger'!D39</f>
        <v>662.231</v>
      </c>
      <c r="D122" s="110"/>
      <c r="E122" s="110"/>
      <c r="F122" s="110">
        <f>'H1 passenger'!E39</f>
        <v>54</v>
      </c>
      <c r="H122" s="112">
        <f>'H1 passenger'!F39</f>
        <v>8.507200000000001</v>
      </c>
      <c r="I122" s="112">
        <f>'H1 passenger'!G39</f>
        <v>5.655</v>
      </c>
      <c r="L122" s="109">
        <f t="shared" si="0"/>
        <v>1988</v>
      </c>
      <c r="M122" s="113">
        <f>'H1 passenger'!E39</f>
        <v>54</v>
      </c>
      <c r="Q122" s="113">
        <f>'H1 passenger'!F39</f>
        <v>8.507200000000001</v>
      </c>
      <c r="R122" s="113">
        <f>'H1 passenger'!G39</f>
        <v>5.655</v>
      </c>
    </row>
    <row r="123" spans="2:18" ht="15">
      <c r="B123" s="109">
        <v>1989</v>
      </c>
      <c r="C123" s="110">
        <f>'H1 passenger'!D40</f>
        <v>628.103</v>
      </c>
      <c r="D123" s="110"/>
      <c r="E123" s="110"/>
      <c r="F123" s="110">
        <f>'H1 passenger'!E40</f>
        <v>51.8</v>
      </c>
      <c r="H123" s="112">
        <f>'H1 passenger'!F40</f>
        <v>9.2286</v>
      </c>
      <c r="I123" s="112">
        <f>'H1 passenger'!G40</f>
        <v>6.176</v>
      </c>
      <c r="L123" s="109">
        <f t="shared" si="0"/>
        <v>1989</v>
      </c>
      <c r="M123" s="113">
        <f>'H1 passenger'!E40</f>
        <v>51.8</v>
      </c>
      <c r="Q123" s="113">
        <f>'H1 passenger'!F40</f>
        <v>9.2286</v>
      </c>
      <c r="R123" s="113">
        <f>'H1 passenger'!G40</f>
        <v>6.176</v>
      </c>
    </row>
    <row r="124" spans="2:18" ht="15">
      <c r="B124" s="109">
        <v>1990</v>
      </c>
      <c r="C124" s="110">
        <f>'H1 passenger'!D41</f>
        <v>599.507</v>
      </c>
      <c r="D124" s="110"/>
      <c r="E124" s="110"/>
      <c r="F124" s="110"/>
      <c r="G124" s="110">
        <f>'H1 passenger'!E41</f>
        <v>52.76</v>
      </c>
      <c r="H124" s="112">
        <f>'H1 passenger'!F41</f>
        <v>9.8614</v>
      </c>
      <c r="I124" s="112">
        <f>'H1 passenger'!G41</f>
        <v>6.543</v>
      </c>
      <c r="L124" s="109">
        <f t="shared" si="0"/>
        <v>1990</v>
      </c>
      <c r="M124" s="113"/>
      <c r="N124" s="113">
        <f>'H1 passenger'!E41</f>
        <v>52.76</v>
      </c>
      <c r="Q124" s="113">
        <f>'H1 passenger'!F41</f>
        <v>9.8614</v>
      </c>
      <c r="R124" s="113">
        <f>'H1 passenger'!G41</f>
        <v>6.543</v>
      </c>
    </row>
    <row r="125" spans="2:18" ht="15">
      <c r="B125" s="109">
        <v>1991</v>
      </c>
      <c r="C125" s="110">
        <f>'H1 passenger'!D42</f>
        <v>584.846</v>
      </c>
      <c r="D125" s="110"/>
      <c r="E125" s="110"/>
      <c r="F125" s="110"/>
      <c r="G125" s="110">
        <f>'H1 passenger'!E42</f>
        <v>54.53</v>
      </c>
      <c r="H125" s="112">
        <f>'H1 passenger'!F42</f>
        <v>9.5705</v>
      </c>
      <c r="I125" s="112">
        <f>'H1 passenger'!G42</f>
        <v>6.8</v>
      </c>
      <c r="L125" s="109">
        <f t="shared" si="0"/>
        <v>1991</v>
      </c>
      <c r="M125" s="113"/>
      <c r="N125" s="113">
        <f>'H1 passenger'!E42</f>
        <v>54.53</v>
      </c>
      <c r="Q125" s="113">
        <f>'H1 passenger'!F42</f>
        <v>9.5705</v>
      </c>
      <c r="R125" s="113">
        <f>'H1 passenger'!G42</f>
        <v>6.8</v>
      </c>
    </row>
    <row r="126" spans="2:18" ht="15">
      <c r="B126" s="109">
        <v>1992</v>
      </c>
      <c r="C126" s="110">
        <f>'H1 passenger'!D43</f>
        <v>544.585</v>
      </c>
      <c r="D126" s="110"/>
      <c r="E126" s="110"/>
      <c r="G126" s="110">
        <f>'H1 passenger'!E43</f>
        <v>59.31</v>
      </c>
      <c r="H126" s="112">
        <f>'H1 passenger'!F43</f>
        <v>10.3828</v>
      </c>
      <c r="I126" s="112">
        <f>'H1 passenger'!G43</f>
        <v>6.627</v>
      </c>
      <c r="L126" s="109">
        <f t="shared" si="0"/>
        <v>1992</v>
      </c>
      <c r="N126" s="113">
        <f>'H1 passenger'!E43</f>
        <v>59.31</v>
      </c>
      <c r="Q126" s="113">
        <f>'H1 passenger'!F43</f>
        <v>10.3828</v>
      </c>
      <c r="R126" s="113">
        <f>'H1 passenger'!G43</f>
        <v>6.627</v>
      </c>
    </row>
    <row r="127" spans="2:18" ht="15">
      <c r="B127" s="109">
        <v>1993</v>
      </c>
      <c r="C127" s="110">
        <f>'H1 passenger'!D44</f>
        <v>537.959</v>
      </c>
      <c r="D127" s="110"/>
      <c r="E127" s="110"/>
      <c r="G127" s="110">
        <f>'H1 passenger'!E44</f>
        <v>59.13</v>
      </c>
      <c r="H127" s="112">
        <f>'H1 passenger'!F44</f>
        <v>11.1208</v>
      </c>
      <c r="I127" s="112">
        <f>'H1 passenger'!G44</f>
        <v>6.632</v>
      </c>
      <c r="L127" s="109">
        <f t="shared" si="0"/>
        <v>1993</v>
      </c>
      <c r="N127" s="113">
        <f>'H1 passenger'!E44</f>
        <v>59.13</v>
      </c>
      <c r="Q127" s="113">
        <f>'H1 passenger'!F44</f>
        <v>11.1208</v>
      </c>
      <c r="R127" s="113">
        <f>'H1 passenger'!G44</f>
        <v>6.632</v>
      </c>
    </row>
    <row r="128" spans="2:18" ht="15.75">
      <c r="B128" s="109">
        <v>1994</v>
      </c>
      <c r="C128" s="110">
        <f>'H1 passenger'!D45</f>
        <v>525.758</v>
      </c>
      <c r="D128" s="110"/>
      <c r="E128" s="110"/>
      <c r="G128" s="110">
        <f>'H1 passenger'!E45</f>
        <v>54.38</v>
      </c>
      <c r="H128" s="112">
        <f>'H1 passenger'!F45</f>
        <v>11.787</v>
      </c>
      <c r="I128" s="112">
        <f>'H1 passenger'!G45</f>
        <v>6.649</v>
      </c>
      <c r="L128" s="109">
        <f t="shared" si="0"/>
        <v>1994</v>
      </c>
      <c r="N128" s="113">
        <f>'H1 passenger'!E45</f>
        <v>54.38</v>
      </c>
      <c r="O128" s="219">
        <v>49.24</v>
      </c>
      <c r="P128" s="219"/>
      <c r="Q128" s="113">
        <f>'H1 passenger'!F45</f>
        <v>11.787</v>
      </c>
      <c r="R128" s="113">
        <f>'H1 passenger'!G45</f>
        <v>6.649</v>
      </c>
    </row>
    <row r="129" spans="2:19" ht="15.75">
      <c r="B129" s="109">
        <v>1995</v>
      </c>
      <c r="C129" s="110">
        <f>'H1 passenger'!D46</f>
        <v>506</v>
      </c>
      <c r="D129" s="110"/>
      <c r="E129" s="110"/>
      <c r="G129" s="110">
        <f>'H1 passenger'!E46</f>
        <v>56.66</v>
      </c>
      <c r="H129" s="112">
        <f>'H1 passenger'!F46</f>
        <v>12.313</v>
      </c>
      <c r="I129" s="112">
        <f>'H1 passenger'!G46</f>
        <v>6.855</v>
      </c>
      <c r="L129" s="109">
        <f t="shared" si="0"/>
        <v>1995</v>
      </c>
      <c r="N129" s="113">
        <f>'H1 passenger'!E46</f>
        <v>56.66</v>
      </c>
      <c r="O129" s="219">
        <v>50.811</v>
      </c>
      <c r="P129" s="219"/>
      <c r="Q129" s="113">
        <f>'H1 passenger'!F46</f>
        <v>12.313</v>
      </c>
      <c r="R129" s="113"/>
      <c r="S129" s="113">
        <f>'H1 passenger'!G46</f>
        <v>6.855</v>
      </c>
    </row>
    <row r="130" spans="2:20" ht="15.75">
      <c r="B130" s="109">
        <v>1996</v>
      </c>
      <c r="C130" s="110">
        <f>'H1 passenger'!D47</f>
        <v>478</v>
      </c>
      <c r="D130" s="110"/>
      <c r="E130" s="110"/>
      <c r="G130" s="110">
        <f>'H1 passenger'!E47</f>
        <v>57.49</v>
      </c>
      <c r="H130" s="112">
        <f>'H1 passenger'!F47</f>
        <v>13.214</v>
      </c>
      <c r="I130" s="112">
        <f>'H1 passenger'!G47</f>
        <v>5.589</v>
      </c>
      <c r="L130" s="109">
        <f t="shared" si="0"/>
        <v>1996</v>
      </c>
      <c r="N130" s="113">
        <f>'H1 passenger'!E47</f>
        <v>57.49</v>
      </c>
      <c r="O130" s="219">
        <v>52.842</v>
      </c>
      <c r="P130" s="219"/>
      <c r="Q130" s="113">
        <f>'H1 passenger'!F47</f>
        <v>13.214</v>
      </c>
      <c r="S130" s="113">
        <f>'H1 passenger'!G47</f>
        <v>5.589</v>
      </c>
      <c r="T130" s="113">
        <f>'H1 passenger'!G47</f>
        <v>5.589</v>
      </c>
    </row>
    <row r="131" spans="2:20" ht="15.75">
      <c r="B131" s="109">
        <v>1997</v>
      </c>
      <c r="C131" s="110">
        <f>'H1 passenger'!D48</f>
        <v>448</v>
      </c>
      <c r="D131" s="110"/>
      <c r="E131" s="110"/>
      <c r="G131" s="110">
        <f>'H1 passenger'!E48</f>
        <v>60.71</v>
      </c>
      <c r="H131" s="112">
        <f>'H1 passenger'!F48</f>
        <v>14.391</v>
      </c>
      <c r="I131" s="112">
        <f>'H1 passenger'!G48</f>
        <v>5.634</v>
      </c>
      <c r="L131" s="109">
        <f t="shared" si="0"/>
        <v>1997</v>
      </c>
      <c r="N131" s="113">
        <f>'H1 passenger'!E48</f>
        <v>60.71</v>
      </c>
      <c r="O131" s="219">
        <v>56.135</v>
      </c>
      <c r="P131" s="219"/>
      <c r="Q131" s="113">
        <f>'H1 passenger'!F48</f>
        <v>14.391</v>
      </c>
      <c r="S131" s="113">
        <f>'H1 passenger'!G48</f>
        <v>5.634</v>
      </c>
      <c r="T131" s="113">
        <f>'H1 passenger'!G48</f>
        <v>5.634</v>
      </c>
    </row>
    <row r="132" spans="2:20" ht="15.75">
      <c r="B132" s="109">
        <v>1998</v>
      </c>
      <c r="C132" s="110">
        <f>'H1 passenger'!D49</f>
        <v>424</v>
      </c>
      <c r="D132" s="110"/>
      <c r="E132" s="110"/>
      <c r="G132" s="110">
        <f>'H1 passenger'!E49</f>
        <v>62.46</v>
      </c>
      <c r="H132" s="112">
        <f>'H1 passenger'!F49</f>
        <v>15.193</v>
      </c>
      <c r="I132" s="112">
        <f>'H1 passenger'!G49</f>
        <v>5.331</v>
      </c>
      <c r="L132" s="109">
        <f t="shared" si="0"/>
        <v>1998</v>
      </c>
      <c r="N132" s="113">
        <f>'H1 passenger'!E49</f>
        <v>62.46</v>
      </c>
      <c r="O132" s="219">
        <v>58.311</v>
      </c>
      <c r="Q132" s="113">
        <f>'H1 passenger'!F49</f>
        <v>15.193</v>
      </c>
      <c r="T132" s="113">
        <f>'H1 passenger'!G49</f>
        <v>5.331</v>
      </c>
    </row>
    <row r="133" spans="2:20" ht="15.75">
      <c r="B133" s="109">
        <v>1999</v>
      </c>
      <c r="C133" s="110"/>
      <c r="D133" s="110">
        <f>'H1 passenger'!D50</f>
        <v>455</v>
      </c>
      <c r="E133" s="110"/>
      <c r="G133" s="110">
        <f>'H1 passenger'!E50</f>
        <v>64.88</v>
      </c>
      <c r="H133" s="112">
        <f>'H1 passenger'!F50</f>
        <v>15.941</v>
      </c>
      <c r="I133" s="112">
        <f>'H1 passenger'!G50</f>
        <v>5.327</v>
      </c>
      <c r="L133" s="109">
        <f t="shared" si="0"/>
        <v>1999</v>
      </c>
      <c r="N133" s="113">
        <f>'H1 passenger'!E50</f>
        <v>64.88</v>
      </c>
      <c r="O133" s="219">
        <v>61.721</v>
      </c>
      <c r="Q133" s="113">
        <f>'H1 passenger'!F50</f>
        <v>15.941</v>
      </c>
      <c r="T133" s="113">
        <f>'H1 passenger'!G50</f>
        <v>5.327</v>
      </c>
    </row>
    <row r="134" spans="2:20" ht="15.75">
      <c r="B134" s="109">
        <v>2000</v>
      </c>
      <c r="C134" s="110"/>
      <c r="D134" s="110">
        <f>'H1 passenger'!D51</f>
        <v>458</v>
      </c>
      <c r="E134" s="110"/>
      <c r="G134" s="110">
        <f>'H1 passenger'!E51</f>
        <v>64.79</v>
      </c>
      <c r="H134" s="112">
        <f>'H1 passenger'!F51</f>
        <v>16.787</v>
      </c>
      <c r="I134" s="112">
        <f>'H1 passenger'!G51</f>
        <v>5.294</v>
      </c>
      <c r="L134" s="109">
        <f t="shared" si="0"/>
        <v>2000</v>
      </c>
      <c r="N134" s="113">
        <f>'H1 passenger'!E51</f>
        <v>64.79</v>
      </c>
      <c r="O134" s="219">
        <v>63.15800000000001</v>
      </c>
      <c r="Q134" s="113">
        <f>'H1 passenger'!F51</f>
        <v>16.787</v>
      </c>
      <c r="T134" s="113">
        <f>'H1 passenger'!G51</f>
        <v>5.294</v>
      </c>
    </row>
    <row r="135" spans="2:20" ht="15.75">
      <c r="B135" s="109">
        <v>2001</v>
      </c>
      <c r="C135" s="110"/>
      <c r="D135" s="110">
        <f>'H1 passenger'!D52</f>
        <v>466</v>
      </c>
      <c r="E135" s="110"/>
      <c r="G135" s="110">
        <f>'H1 passenger'!E52</f>
        <v>64.57</v>
      </c>
      <c r="H135" s="112">
        <f>'H1 passenger'!F52</f>
        <v>18.081</v>
      </c>
      <c r="I135" s="112">
        <f>'H1 passenger'!G52</f>
        <v>5.304</v>
      </c>
      <c r="L135" s="109">
        <f t="shared" si="0"/>
        <v>2001</v>
      </c>
      <c r="N135" s="113">
        <f>'H1 passenger'!E52</f>
        <v>64.57</v>
      </c>
      <c r="O135" s="219">
        <v>60.746182</v>
      </c>
      <c r="Q135" s="113">
        <f>'H1 passenger'!F52</f>
        <v>18.081</v>
      </c>
      <c r="T135" s="113">
        <f>'H1 passenger'!G52</f>
        <v>5.304</v>
      </c>
    </row>
    <row r="136" spans="2:20" ht="15.75">
      <c r="B136" s="109">
        <v>2002</v>
      </c>
      <c r="C136" s="110"/>
      <c r="D136" s="110">
        <f>'H1 passenger'!D53</f>
        <v>471</v>
      </c>
      <c r="E136" s="110"/>
      <c r="G136" s="110">
        <f>'H1 passenger'!E53</f>
        <v>61.36</v>
      </c>
      <c r="H136" s="112">
        <f>'H1 passenger'!F53</f>
        <v>19.783</v>
      </c>
      <c r="I136" s="112">
        <f>'H1 passenger'!G53</f>
        <v>5.365</v>
      </c>
      <c r="L136" s="109">
        <f t="shared" si="0"/>
        <v>2002</v>
      </c>
      <c r="N136" s="113">
        <f>'H1 passenger'!E53</f>
        <v>61.36</v>
      </c>
      <c r="O136" s="219">
        <v>57.38</v>
      </c>
      <c r="Q136" s="113">
        <f>'H1 passenger'!F53</f>
        <v>19.783</v>
      </c>
      <c r="T136" s="113">
        <f>'H1 passenger'!G53</f>
        <v>5.365</v>
      </c>
    </row>
    <row r="137" spans="2:20" ht="15.75">
      <c r="B137" s="109">
        <v>2003</v>
      </c>
      <c r="C137" s="110"/>
      <c r="D137" s="110">
        <f>'H1 passenger'!D54</f>
        <v>478</v>
      </c>
      <c r="E137" s="110"/>
      <c r="G137" s="110">
        <f>'H1 passenger'!E54</f>
        <v>61.181</v>
      </c>
      <c r="H137" s="112">
        <f>'H1 passenger'!F54</f>
        <v>21.084</v>
      </c>
      <c r="I137" s="112">
        <f>'H1 passenger'!G54</f>
        <v>5.721</v>
      </c>
      <c r="L137" s="109">
        <f t="shared" si="0"/>
        <v>2003</v>
      </c>
      <c r="N137" s="113">
        <f>'H1 passenger'!E54</f>
        <v>61.181</v>
      </c>
      <c r="O137" s="219">
        <v>62.32</v>
      </c>
      <c r="P137" s="400">
        <f>'S1 Numbers'!H41</f>
        <v>64.023</v>
      </c>
      <c r="Q137" s="113">
        <f>'H1 passenger'!F54</f>
        <v>21.084</v>
      </c>
      <c r="T137" s="113">
        <f>'H1 passenger'!G54</f>
        <v>5.721</v>
      </c>
    </row>
    <row r="138" spans="2:20" ht="15.75">
      <c r="B138" s="109">
        <v>2004</v>
      </c>
      <c r="C138" s="110"/>
      <c r="E138" s="110">
        <f>'H1 passenger'!D55</f>
        <v>461</v>
      </c>
      <c r="G138" s="110">
        <f>'H1 passenger'!E55</f>
        <v>68.203</v>
      </c>
      <c r="H138" s="112">
        <f>'H1 passenger'!F55</f>
        <v>22.554746</v>
      </c>
      <c r="I138" s="112">
        <f>'H1 passenger'!G55</f>
        <v>5.921</v>
      </c>
      <c r="L138" s="109">
        <f t="shared" si="0"/>
        <v>2004</v>
      </c>
      <c r="N138" s="113">
        <f>'H1 passenger'!E55</f>
        <v>68.203</v>
      </c>
      <c r="O138" s="219">
        <v>68.74</v>
      </c>
      <c r="P138" s="400">
        <f>'S1 Numbers'!I41</f>
        <v>69.43</v>
      </c>
      <c r="Q138" s="113">
        <f>'H1 passenger'!F55</f>
        <v>22.554746</v>
      </c>
      <c r="T138" s="113">
        <f>'H1 passenger'!G55</f>
        <v>5.921</v>
      </c>
    </row>
    <row r="139" spans="2:20" ht="15.75">
      <c r="B139" s="109">
        <v>2005</v>
      </c>
      <c r="C139" s="110"/>
      <c r="E139" s="110">
        <f>'H1 passenger'!D56</f>
        <v>467</v>
      </c>
      <c r="G139" s="110">
        <f>'H1 passenger'!E56</f>
        <v>72.4</v>
      </c>
      <c r="H139" s="112">
        <f>'H1 passenger'!F56</f>
        <v>23.795</v>
      </c>
      <c r="I139" s="112">
        <f>'H1 passenger'!G56</f>
        <v>5.971</v>
      </c>
      <c r="L139" s="109">
        <f>B139</f>
        <v>2005</v>
      </c>
      <c r="N139" s="113">
        <f>'H1 passenger'!E56</f>
        <v>72.4</v>
      </c>
      <c r="O139" s="219">
        <v>75.13</v>
      </c>
      <c r="P139" s="400">
        <f>'S1 Numbers'!J41</f>
        <v>71.585</v>
      </c>
      <c r="Q139" s="113">
        <f>'H1 passenger'!F56</f>
        <v>23.795</v>
      </c>
      <c r="T139" s="113">
        <f>'H1 passenger'!G56</f>
        <v>5.971</v>
      </c>
    </row>
    <row r="140" spans="2:20" ht="15.75">
      <c r="B140" s="109">
        <v>2006</v>
      </c>
      <c r="E140" s="110">
        <f>'H1 passenger'!D57</f>
        <v>482</v>
      </c>
      <c r="G140" s="110">
        <f>'H1 passenger'!E57</f>
        <v>73.79599999999999</v>
      </c>
      <c r="H140" s="112">
        <f>'H1 passenger'!F57</f>
        <v>24.44</v>
      </c>
      <c r="I140" s="112">
        <f>'H1 passenger'!G57</f>
        <v>6.02</v>
      </c>
      <c r="L140" s="109">
        <f t="shared" si="0"/>
        <v>2006</v>
      </c>
      <c r="N140" s="113">
        <f>'H1 passenger'!E57</f>
        <v>73.79599999999999</v>
      </c>
      <c r="O140" s="248">
        <v>77.289</v>
      </c>
      <c r="P140" s="400">
        <f>'S1 Numbers'!K41</f>
        <v>74.468</v>
      </c>
      <c r="Q140" s="113">
        <f>'H1 passenger'!F57</f>
        <v>24.44</v>
      </c>
      <c r="T140" s="113">
        <f>'H1 passenger'!G57</f>
        <v>6.02</v>
      </c>
    </row>
    <row r="141" spans="2:20" ht="15.75">
      <c r="B141" s="109">
        <v>2007</v>
      </c>
      <c r="E141" s="110">
        <f>'H1 passenger'!D58</f>
        <v>497</v>
      </c>
      <c r="G141" s="110">
        <f>'H1 passenger'!E58</f>
        <v>80.828</v>
      </c>
      <c r="H141" s="112">
        <f>'H1 passenger'!F58</f>
        <v>25.13</v>
      </c>
      <c r="I141" s="112">
        <f>'H1 passenger'!G58</f>
        <v>6.012</v>
      </c>
      <c r="L141" s="109">
        <f>B141</f>
        <v>2007</v>
      </c>
      <c r="N141" s="113">
        <f>'H1 passenger'!E58</f>
        <v>80.828</v>
      </c>
      <c r="O141" s="248">
        <v>81.343</v>
      </c>
      <c r="P141" s="400">
        <f>'S1 Numbers'!L41</f>
        <v>76.429</v>
      </c>
      <c r="Q141" s="113">
        <f>'H1 passenger'!F58</f>
        <v>25.13</v>
      </c>
      <c r="T141" s="113">
        <f>'H1 passenger'!G58</f>
        <v>6.012</v>
      </c>
    </row>
    <row r="142" spans="2:20" ht="15.75">
      <c r="B142" s="109">
        <v>2008</v>
      </c>
      <c r="E142" s="110">
        <f>'H1 passenger'!D59</f>
        <v>493</v>
      </c>
      <c r="G142" s="110">
        <f>'H1 passenger'!E59</f>
        <v>76.989</v>
      </c>
      <c r="H142" s="112">
        <f>'H1 passenger'!F59</f>
        <v>24.348</v>
      </c>
      <c r="I142" s="112">
        <f>'H1 passenger'!G59</f>
        <v>5.699</v>
      </c>
      <c r="L142" s="109">
        <f t="shared" si="0"/>
        <v>2008</v>
      </c>
      <c r="N142" s="113">
        <f>'H1 passenger'!E59</f>
        <v>76.989</v>
      </c>
      <c r="O142" s="219">
        <v>83.94</v>
      </c>
      <c r="P142" s="400">
        <f>'S1 Numbers'!M41</f>
        <v>76.929</v>
      </c>
      <c r="Q142" s="113">
        <f>'H1 passenger'!F59</f>
        <v>24.348</v>
      </c>
      <c r="T142" s="113">
        <f>'H1 passenger'!G59</f>
        <v>5.699</v>
      </c>
    </row>
    <row r="143" spans="2:20" ht="15">
      <c r="B143" s="109">
        <v>2009</v>
      </c>
      <c r="E143" s="110"/>
      <c r="H143" s="112">
        <f>'H1 passenger'!F60</f>
        <v>22.496</v>
      </c>
      <c r="I143" s="112">
        <f>'H1 passenger'!G60</f>
        <v>5.934</v>
      </c>
      <c r="L143" s="109">
        <f t="shared" si="0"/>
        <v>2009</v>
      </c>
      <c r="Q143" s="113">
        <f>'H1 passenger'!F60</f>
        <v>22.496</v>
      </c>
      <c r="T143" s="113">
        <f>'H1 passenger'!G60</f>
        <v>5.934</v>
      </c>
    </row>
  </sheetData>
  <printOptions/>
  <pageMargins left="0.9448818897637796" right="0.15748031496062992" top="0.7480314960629921" bottom="0.7086614173228347" header="0.5118110236220472" footer="0.5118110236220472"/>
  <pageSetup horizontalDpi="600" verticalDpi="600" orientation="portrait" paperSize="9" scale="43" r:id="rId2"/>
  <colBreaks count="1" manualBreakCount="1">
    <brk id="19" max="108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8"/>
  <sheetViews>
    <sheetView zoomScale="75" zoomScaleNormal="75" workbookViewId="0" topLeftCell="A39">
      <selection activeCell="K66" sqref="K66"/>
    </sheetView>
  </sheetViews>
  <sheetFormatPr defaultColWidth="8.88671875" defaultRowHeight="15"/>
  <cols>
    <col min="1" max="1" width="17.4453125" style="0" customWidth="1"/>
    <col min="5" max="5" width="9.4453125" style="0" customWidth="1"/>
    <col min="7" max="7" width="7.5546875" style="0" customWidth="1"/>
  </cols>
  <sheetData>
    <row r="1" ht="6.75" customHeight="1"/>
    <row r="2" ht="15.75">
      <c r="A2" s="3" t="s">
        <v>330</v>
      </c>
    </row>
    <row r="16" ht="13.5" customHeight="1"/>
    <row r="17" ht="15.75">
      <c r="A17" s="3" t="s">
        <v>331</v>
      </c>
    </row>
    <row r="35" ht="13.5" customHeight="1"/>
    <row r="36" ht="15.75">
      <c r="A36" s="3" t="s">
        <v>332</v>
      </c>
    </row>
    <row r="53" ht="3.75" customHeight="1">
      <c r="A53" s="42"/>
    </row>
    <row r="54" ht="30" customHeight="1">
      <c r="A54" s="42"/>
    </row>
    <row r="56" ht="15">
      <c r="A56" t="s">
        <v>45</v>
      </c>
    </row>
    <row r="57" spans="2:12" ht="15">
      <c r="B57">
        <v>1999</v>
      </c>
      <c r="C57">
        <v>2000</v>
      </c>
      <c r="D57">
        <v>2001</v>
      </c>
      <c r="E57">
        <v>2002</v>
      </c>
      <c r="F57">
        <v>2003</v>
      </c>
      <c r="G57">
        <v>2004</v>
      </c>
      <c r="H57">
        <v>2005</v>
      </c>
      <c r="I57">
        <v>2006</v>
      </c>
      <c r="J57">
        <v>2007</v>
      </c>
      <c r="K57">
        <v>2008</v>
      </c>
      <c r="L57">
        <v>2009</v>
      </c>
    </row>
    <row r="58" spans="1:12" ht="15">
      <c r="A58" t="s">
        <v>24</v>
      </c>
      <c r="B58" s="44">
        <f>'Table SGB3 comp rel. to pop.'!D6</f>
        <v>42.0153984167825</v>
      </c>
      <c r="C58" s="44">
        <f>'Table SGB3 comp rel. to pop.'!E6</f>
        <v>43.21599702939399</v>
      </c>
      <c r="D58" s="44">
        <f>'Table SGB3 comp rel. to pop.'!F6</f>
        <v>44.66648236641523</v>
      </c>
      <c r="E58" s="44">
        <f>'Table SGB3 comp rel. to pop.'!G6</f>
        <v>46.09480098124555</v>
      </c>
      <c r="F58" s="44">
        <f>'Table SGB3 comp rel. to pop.'!H6</f>
        <v>47.119073041483766</v>
      </c>
      <c r="G58" s="44">
        <f>'Table SGB3 comp rel. to pop.'!I6</f>
        <v>48.20415879017013</v>
      </c>
      <c r="H58" s="44">
        <f>'Table SGB3 comp rel. to pop.'!J6</f>
        <v>49.68465886786527</v>
      </c>
      <c r="I58" s="44">
        <f>'Table SGB3 comp rel. to pop.'!K6</f>
        <v>50.54828118587426</v>
      </c>
      <c r="J58" s="44">
        <f>'Table SGB3 comp rel. to pop.'!L6</f>
        <v>51.475448077446444</v>
      </c>
      <c r="K58" s="44">
        <f>'Table SGB3 comp rel. to pop.'!M6</f>
        <v>52.00735222985392</v>
      </c>
      <c r="L58" s="44">
        <f>'Table SGB3 comp rel. to pop.'!N6</f>
        <v>52.11782826338082</v>
      </c>
    </row>
    <row r="59" spans="1:12" ht="15">
      <c r="A59" t="s">
        <v>25</v>
      </c>
      <c r="B59" s="44">
        <f>'Table SGB3 comp rel. to pop.'!D7</f>
        <v>49.809535765926086</v>
      </c>
      <c r="C59" s="44">
        <f>'Table SGB3 comp rel. to pop.'!E7</f>
        <v>50.583288435369866</v>
      </c>
      <c r="D59" s="44">
        <f>'Table SGB3 comp rel. to pop.'!F7</f>
        <v>51.85819232874611</v>
      </c>
      <c r="E59" s="44">
        <f>'Table SGB3 comp rel. to pop.'!G7</f>
        <v>53.112311585738915</v>
      </c>
      <c r="F59" s="44">
        <f>'Table SGB3 comp rel. to pop.'!H7</f>
        <v>53.943658806833405</v>
      </c>
      <c r="G59" s="44">
        <f>'Table SGB3 comp rel. to pop.'!I7</f>
        <v>55.49973677238209</v>
      </c>
      <c r="H59" s="44">
        <f>'Table SGB3 comp rel. to pop.'!J7</f>
        <v>56.248514578926944</v>
      </c>
      <c r="I59" s="44">
        <f>'Table SGB3 comp rel. to pop.'!K7</f>
        <v>56.70592753591171</v>
      </c>
      <c r="J59" s="44">
        <f>'Table SGB3 comp rel. to pop.'!L7</f>
        <v>57.3438214542642</v>
      </c>
      <c r="K59" s="44">
        <f>'Table SGB3 comp rel. to pop.'!M7</f>
        <v>57.3847222362024</v>
      </c>
      <c r="L59" s="44">
        <f>'Table SGB3 comp rel. to pop.'!N7</f>
        <v>57.471168396294466</v>
      </c>
    </row>
    <row r="62" ht="15">
      <c r="A62" t="s">
        <v>46</v>
      </c>
    </row>
    <row r="63" spans="2:12" ht="15">
      <c r="B63">
        <v>1999</v>
      </c>
      <c r="C63">
        <v>2000</v>
      </c>
      <c r="D63">
        <v>2001</v>
      </c>
      <c r="E63">
        <v>2002</v>
      </c>
      <c r="F63">
        <v>2003</v>
      </c>
      <c r="G63">
        <v>2004</v>
      </c>
      <c r="H63">
        <v>2005</v>
      </c>
      <c r="I63">
        <v>2006</v>
      </c>
      <c r="J63">
        <v>2007</v>
      </c>
      <c r="K63">
        <v>2008</v>
      </c>
      <c r="L63">
        <v>2009</v>
      </c>
    </row>
    <row r="64" spans="1:12" ht="15">
      <c r="A64" t="s">
        <v>59</v>
      </c>
      <c r="B64" s="44">
        <f>'Table SGB3 comp rel. to pop.'!D29</f>
        <v>89.66649907826378</v>
      </c>
      <c r="C64" s="44">
        <f>'Table SGB3 comp rel. to pop.'!E29</f>
        <v>90.45120029074016</v>
      </c>
      <c r="D64" s="44">
        <f>'Table SGB3 comp rel. to pop.'!F29</f>
        <v>91.98866553453655</v>
      </c>
      <c r="E64" s="44">
        <f>'Table SGB3 comp rel. to pop.'!G29</f>
        <v>93.12732452322545</v>
      </c>
      <c r="F64" s="44">
        <f>'Table SGB3 comp rel. to pop.'!H29</f>
        <v>94.43231700083047</v>
      </c>
      <c r="G64" s="44">
        <f>'Table SGB3 comp rel. to pop.'!I29</f>
        <v>90.77662255828608</v>
      </c>
      <c r="H64" s="44">
        <f>'Table SGB3 comp rel. to pop.'!J29</f>
        <v>91.66208683363429</v>
      </c>
      <c r="I64" s="44">
        <f>'Table SGB3 comp rel. to pop.'!K29</f>
        <v>94.19765873868944</v>
      </c>
      <c r="J64" s="44">
        <f>'Table SGB3 comp rel. to pop.'!L29</f>
        <v>96.61366198825863</v>
      </c>
      <c r="K64" s="44">
        <f>'Table SGB3 comp rel. to pop.'!M29</f>
        <v>95.38550836799845</v>
      </c>
      <c r="L64" s="44" t="str">
        <f>'Table SGB3 comp rel. to pop.'!N29</f>
        <v>..</v>
      </c>
    </row>
    <row r="65" spans="1:12" ht="15">
      <c r="A65" t="s">
        <v>58</v>
      </c>
      <c r="B65" s="44">
        <f>'Table SGB3 comp rel. to pop.'!D30</f>
        <v>76.83535269024695</v>
      </c>
      <c r="C65" s="44">
        <f>'Table SGB3 comp rel. to pop.'!E30</f>
        <v>77.36803061953589</v>
      </c>
      <c r="D65" s="44">
        <f>'Table SGB3 comp rel. to pop.'!F30</f>
        <v>77.66438525719028</v>
      </c>
      <c r="E65" s="44">
        <f>'Table SGB3 comp rel. to pop.'!G30</f>
        <v>79.08532176428055</v>
      </c>
      <c r="F65" s="44">
        <f>'Table SGB3 comp rel. to pop.'!H30</f>
        <v>80.91462392244918</v>
      </c>
      <c r="G65" s="44">
        <f>'Table SGB3 comp rel. to pop.'!I30</f>
        <v>79.24355608468703</v>
      </c>
      <c r="H65" s="44">
        <f>'Table SGB3 comp rel. to pop.'!J30</f>
        <v>79.49033172551641</v>
      </c>
      <c r="I65" s="44">
        <f>'Table SGB3 comp rel. to pop.'!K30</f>
        <v>83.1326672976955</v>
      </c>
      <c r="J65" s="44">
        <f>'Table SGB3 comp rel. to pop.'!L30</f>
        <v>85.75356068102985</v>
      </c>
      <c r="K65" s="44">
        <f>'Table SGB3 comp rel. to pop.'!M30</f>
        <v>86.8001382360145</v>
      </c>
      <c r="L65" s="44" t="str">
        <f>'Table SGB3 comp rel. to pop.'!N30</f>
        <v>..</v>
      </c>
    </row>
    <row r="66" spans="1:12" ht="15">
      <c r="A66" t="s">
        <v>60</v>
      </c>
      <c r="B66" s="44">
        <f>'Table SGB3 comp rel. to pop.'!D33</f>
        <v>12.79192421060933</v>
      </c>
      <c r="C66" s="44">
        <f>'Table SGB3 comp rel. to pop.'!E33</f>
        <v>12.79691246587951</v>
      </c>
      <c r="D66" s="44">
        <f>'Table SGB3 comp rel. to pop.'!F33</f>
        <v>12.75028632360491</v>
      </c>
      <c r="E66" s="44">
        <f>'Table SGB3 comp rel. to pop.'!G33</f>
        <v>12.138957030940889</v>
      </c>
      <c r="F66" s="44">
        <f>'Table SGB3 comp rel. to pop.'!H33</f>
        <v>12.097322735002175</v>
      </c>
      <c r="G66" s="44">
        <f>'Table SGB3 comp rel. to pop.'!I33</f>
        <v>13.430017328292376</v>
      </c>
      <c r="H66" s="44">
        <f>'Table SGB3 comp rel. to pop.'!J33</f>
        <v>14.21056763759127</v>
      </c>
      <c r="I66" s="44">
        <f>'Table SGB3 comp rel. to pop.'!K33</f>
        <v>14.422013328382416</v>
      </c>
      <c r="J66" s="44">
        <f>'Table SGB3 comp rel. to pop.'!L33</f>
        <v>15.712452859531123</v>
      </c>
      <c r="K66" s="44">
        <f>'Table SGB3 comp rel. to pop.'!M33</f>
        <v>14.895811163780595</v>
      </c>
      <c r="L66" s="44" t="str">
        <f>'Table SGB3 comp rel. to pop.'!N33</f>
        <v>..</v>
      </c>
    </row>
    <row r="67" spans="1:12" ht="15">
      <c r="A67" t="s">
        <v>61</v>
      </c>
      <c r="B67" s="44">
        <f>'Table SGB3 comp rel. to pop.'!D34</f>
        <v>16.346826634967986</v>
      </c>
      <c r="C67" s="44">
        <f>'Table SGB3 comp rel. to pop.'!E34</f>
        <v>16.751403914682317</v>
      </c>
      <c r="D67" s="44">
        <f>'Table SGB3 comp rel. to pop.'!F34</f>
        <v>16.735759786061205</v>
      </c>
      <c r="E67" s="44">
        <f>'Table SGB3 comp rel. to pop.'!G34</f>
        <v>16.964236053173146</v>
      </c>
      <c r="F67" s="44">
        <f>'Table SGB3 comp rel. to pop.'!H34</f>
        <v>17.409020744635797</v>
      </c>
      <c r="G67" s="44">
        <f>'Table SGB3 comp rel. to pop.'!I34</f>
        <v>17.8974651008351</v>
      </c>
      <c r="H67" s="44">
        <f>'Table SGB3 comp rel. to pop.'!J34</f>
        <v>18.402977852478667</v>
      </c>
      <c r="I67" s="44">
        <f>'Table SGB3 comp rel. to pop.'!K34</f>
        <v>19.4626965096855</v>
      </c>
      <c r="J67" s="44">
        <f>'Table SGB3 comp rel. to pop.'!L34</f>
        <v>20.570857299185022</v>
      </c>
      <c r="K67" s="44">
        <f>'Table SGB3 comp rel. to pop.'!M34</f>
        <v>21.246892206105873</v>
      </c>
      <c r="L67" s="44">
        <f>'Table SGB3 comp rel. to pop.'!N34</f>
        <v>21.104478913974923</v>
      </c>
    </row>
    <row r="68" spans="1:12" ht="15">
      <c r="A68" t="s">
        <v>47</v>
      </c>
      <c r="B68" s="44">
        <f>'Table SGB3 comp rel. to pop.'!D37</f>
        <v>3.142972623941482</v>
      </c>
      <c r="C68" s="44">
        <f>'Table SGB3 comp rel. to pop.'!E37</f>
        <v>3.3156624411902964</v>
      </c>
      <c r="D68" s="44">
        <f>'Table SGB3 comp rel. to pop.'!F37</f>
        <v>3.5703566209865327</v>
      </c>
      <c r="E68" s="44">
        <f>'Table SGB3 comp rel. to pop.'!G37</f>
        <v>3.9137057846007757</v>
      </c>
      <c r="F68" s="44">
        <f>'Table SGB3 comp rel. to pop.'!H37</f>
        <v>4.168940562344288</v>
      </c>
      <c r="G68" s="44">
        <f>'Table SGB3 comp rel. to pop.'!I37</f>
        <v>4.441359483301827</v>
      </c>
      <c r="H68" s="44">
        <f>'Table SGB3 comp rel. to pop.'!J37</f>
        <v>4.670448300227683</v>
      </c>
      <c r="I68" s="44">
        <f>'Table SGB3 comp rel. to pop.'!K37</f>
        <v>4.775743125720651</v>
      </c>
      <c r="J68" s="44">
        <f>'Table SGB3 comp rel. to pop.'!L37</f>
        <v>4.8855021188911785</v>
      </c>
      <c r="K68" s="44">
        <f>'Table SGB3 comp rel. to pop.'!M37</f>
        <v>4.710844539034536</v>
      </c>
      <c r="L68" s="44">
        <f>'Table SGB3 comp rel. to pop.'!N37</f>
        <v>4.331151328455911</v>
      </c>
    </row>
    <row r="69" spans="1:12" ht="15">
      <c r="A69" t="s">
        <v>48</v>
      </c>
      <c r="B69" s="44">
        <f>'Table SGB3 comp rel. to pop.'!D38</f>
        <v>2.872153881408971</v>
      </c>
      <c r="C69" s="44">
        <f>'Table SGB3 comp rel. to pop.'!E38</f>
        <v>3.0586229447475812</v>
      </c>
      <c r="D69" s="44">
        <f>'Table SGB3 comp rel. to pop.'!F38</f>
        <v>3.06902985848679</v>
      </c>
      <c r="E69" s="44">
        <f>'Table SGB3 comp rel. to pop.'!G38</f>
        <v>3.1876039485160765</v>
      </c>
      <c r="F69" s="44">
        <f>'Table SGB3 comp rel. to pop.'!H38</f>
        <v>3.3583079501224105</v>
      </c>
      <c r="G69" s="44">
        <f>'Table SGB3 comp rel. to pop.'!I38</f>
        <v>3.604955685952706</v>
      </c>
      <c r="H69" s="44">
        <f>'Table SGB3 comp rel. to pop.'!J38</f>
        <v>3.814150077798186</v>
      </c>
      <c r="I69" s="44">
        <f>'Table SGB3 comp rel. to pop.'!K38</f>
        <v>3.881985168508912</v>
      </c>
      <c r="J69" s="44">
        <f>'Table SGB3 comp rel. to pop.'!L38</f>
        <v>3.947854380619069</v>
      </c>
      <c r="K69" s="44">
        <f>'Table SGB3 comp rel. to pop.'!M38</f>
        <v>3.8349255170795917</v>
      </c>
      <c r="L69" s="44">
        <f>'Table SGB3 comp rel. to pop.'!N38</f>
        <v>3.5530894446688994</v>
      </c>
    </row>
    <row r="73" ht="15">
      <c r="A73" t="s">
        <v>46</v>
      </c>
    </row>
    <row r="74" spans="2:12" ht="15">
      <c r="B74">
        <v>1999</v>
      </c>
      <c r="C74">
        <v>2000</v>
      </c>
      <c r="D74">
        <v>2001</v>
      </c>
      <c r="E74">
        <v>2002</v>
      </c>
      <c r="F74">
        <v>2003</v>
      </c>
      <c r="G74">
        <v>2004</v>
      </c>
      <c r="H74">
        <v>2005</v>
      </c>
      <c r="I74">
        <v>2006</v>
      </c>
      <c r="J74">
        <v>2007</v>
      </c>
      <c r="K74">
        <v>2008</v>
      </c>
      <c r="L74">
        <v>2009</v>
      </c>
    </row>
    <row r="75" spans="1:12" ht="15">
      <c r="A75" t="s">
        <v>60</v>
      </c>
      <c r="B75" s="44">
        <f aca="true" t="shared" si="0" ref="B75:I78">B66</f>
        <v>12.79192421060933</v>
      </c>
      <c r="C75" s="44">
        <f t="shared" si="0"/>
        <v>12.79691246587951</v>
      </c>
      <c r="D75" s="44">
        <f t="shared" si="0"/>
        <v>12.75028632360491</v>
      </c>
      <c r="E75" s="44">
        <f t="shared" si="0"/>
        <v>12.138957030940889</v>
      </c>
      <c r="F75" s="44">
        <f t="shared" si="0"/>
        <v>12.097322735002175</v>
      </c>
      <c r="G75" s="44">
        <f t="shared" si="0"/>
        <v>13.430017328292376</v>
      </c>
      <c r="H75" s="44">
        <f t="shared" si="0"/>
        <v>14.21056763759127</v>
      </c>
      <c r="I75" s="44">
        <f t="shared" si="0"/>
        <v>14.422013328382416</v>
      </c>
      <c r="J75" s="44">
        <f>J66</f>
        <v>15.712452859531123</v>
      </c>
      <c r="K75" s="44">
        <f aca="true" t="shared" si="1" ref="K75:L78">K66</f>
        <v>14.895811163780595</v>
      </c>
      <c r="L75" s="44" t="str">
        <f t="shared" si="1"/>
        <v>..</v>
      </c>
    </row>
    <row r="76" spans="1:12" ht="15">
      <c r="A76" t="s">
        <v>61</v>
      </c>
      <c r="B76" s="44">
        <f t="shared" si="0"/>
        <v>16.346826634967986</v>
      </c>
      <c r="C76" s="44">
        <f t="shared" si="0"/>
        <v>16.751403914682317</v>
      </c>
      <c r="D76" s="44">
        <f t="shared" si="0"/>
        <v>16.735759786061205</v>
      </c>
      <c r="E76" s="44">
        <f t="shared" si="0"/>
        <v>16.964236053173146</v>
      </c>
      <c r="F76" s="44">
        <f t="shared" si="0"/>
        <v>17.409020744635797</v>
      </c>
      <c r="G76" s="44">
        <f t="shared" si="0"/>
        <v>17.8974651008351</v>
      </c>
      <c r="H76" s="44">
        <f t="shared" si="0"/>
        <v>18.402977852478667</v>
      </c>
      <c r="I76" s="44">
        <f t="shared" si="0"/>
        <v>19.4626965096855</v>
      </c>
      <c r="J76" s="44">
        <f>J67</f>
        <v>20.570857299185022</v>
      </c>
      <c r="K76" s="44">
        <f t="shared" si="1"/>
        <v>21.246892206105873</v>
      </c>
      <c r="L76" s="44">
        <f t="shared" si="1"/>
        <v>21.104478913974923</v>
      </c>
    </row>
    <row r="77" spans="1:12" ht="15">
      <c r="A77" t="s">
        <v>62</v>
      </c>
      <c r="B77" s="44">
        <f t="shared" si="0"/>
        <v>3.142972623941482</v>
      </c>
      <c r="C77" s="44">
        <f t="shared" si="0"/>
        <v>3.3156624411902964</v>
      </c>
      <c r="D77" s="44">
        <f t="shared" si="0"/>
        <v>3.5703566209865327</v>
      </c>
      <c r="E77" s="44">
        <f t="shared" si="0"/>
        <v>3.9137057846007757</v>
      </c>
      <c r="F77" s="44">
        <f t="shared" si="0"/>
        <v>4.168940562344288</v>
      </c>
      <c r="G77" s="44">
        <f t="shared" si="0"/>
        <v>4.441359483301827</v>
      </c>
      <c r="H77" s="44">
        <f t="shared" si="0"/>
        <v>4.670448300227683</v>
      </c>
      <c r="I77" s="44">
        <f t="shared" si="0"/>
        <v>4.775743125720651</v>
      </c>
      <c r="J77" s="44">
        <f>J68</f>
        <v>4.8855021188911785</v>
      </c>
      <c r="K77" s="44">
        <f t="shared" si="1"/>
        <v>4.710844539034536</v>
      </c>
      <c r="L77" s="44">
        <f t="shared" si="1"/>
        <v>4.331151328455911</v>
      </c>
    </row>
    <row r="78" spans="1:12" ht="15">
      <c r="A78" t="s">
        <v>63</v>
      </c>
      <c r="B78" s="44">
        <f t="shared" si="0"/>
        <v>2.872153881408971</v>
      </c>
      <c r="C78" s="44">
        <f t="shared" si="0"/>
        <v>3.0586229447475812</v>
      </c>
      <c r="D78" s="44">
        <f t="shared" si="0"/>
        <v>3.06902985848679</v>
      </c>
      <c r="E78" s="44">
        <f t="shared" si="0"/>
        <v>3.1876039485160765</v>
      </c>
      <c r="F78" s="44">
        <f t="shared" si="0"/>
        <v>3.3583079501224105</v>
      </c>
      <c r="G78" s="44">
        <f t="shared" si="0"/>
        <v>3.604955685952706</v>
      </c>
      <c r="H78" s="44">
        <f t="shared" si="0"/>
        <v>3.814150077798186</v>
      </c>
      <c r="I78" s="44">
        <f t="shared" si="0"/>
        <v>3.881985168508912</v>
      </c>
      <c r="J78" s="44">
        <f>J69</f>
        <v>3.947854380619069</v>
      </c>
      <c r="K78" s="44">
        <f t="shared" si="1"/>
        <v>3.8349255170795917</v>
      </c>
      <c r="L78" s="44">
        <f t="shared" si="1"/>
        <v>3.5530894446688994</v>
      </c>
    </row>
  </sheetData>
  <printOptions/>
  <pageMargins left="0.7480314960629921" right="0.7480314960629921" top="0.5511811023622047" bottom="0.4724409448818898" header="0.5118110236220472" footer="0.5118110236220472"/>
  <pageSetup fitToHeight="1" fitToWidth="1" horizontalDpi="96" verticalDpi="96" orientation="portrait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zoomScale="50" zoomScaleNormal="50" workbookViewId="0" topLeftCell="A1">
      <selection activeCell="A1" sqref="A1"/>
    </sheetView>
  </sheetViews>
  <sheetFormatPr defaultColWidth="8.88671875" defaultRowHeight="15"/>
  <cols>
    <col min="5" max="5" width="11.10546875" style="0" customWidth="1"/>
    <col min="16" max="16" width="6.88671875" style="0" customWidth="1"/>
    <col min="17" max="17" width="1.33203125" style="0" customWidth="1"/>
    <col min="18" max="18" width="35.77734375" style="0" customWidth="1"/>
  </cols>
  <sheetData>
    <row r="1" ht="15">
      <c r="A1" t="s">
        <v>49</v>
      </c>
    </row>
    <row r="2" s="333" customFormat="1" ht="30">
      <c r="A2" s="231" t="s">
        <v>333</v>
      </c>
    </row>
    <row r="16" ht="124.5" customHeight="1"/>
    <row r="17" ht="66" customHeight="1"/>
    <row r="18" ht="19.5" customHeight="1"/>
    <row r="19" ht="28.5" customHeight="1"/>
    <row r="20" ht="66" customHeight="1"/>
    <row r="21" ht="66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>
      <c r="A33" s="472" t="s">
        <v>466</v>
      </c>
    </row>
    <row r="34" ht="15" customHeight="1">
      <c r="A34" s="447"/>
    </row>
    <row r="35" ht="15" customHeight="1">
      <c r="A35" s="447"/>
    </row>
    <row r="36" ht="15" customHeight="1"/>
    <row r="37" ht="5.25" customHeight="1"/>
    <row r="38" ht="15" customHeight="1" hidden="1"/>
    <row r="39" s="333" customFormat="1" ht="40.5" customHeight="1">
      <c r="A39" s="231" t="s">
        <v>334</v>
      </c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2" customHeight="1"/>
    <row r="49" ht="409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3.5" customHeight="1"/>
    <row r="61" ht="13.5" customHeight="1"/>
    <row r="62" ht="13.5" customHeight="1"/>
    <row r="63" ht="13.5" customHeight="1"/>
    <row r="64" ht="13.5" customHeight="1"/>
    <row r="66" ht="6" customHeight="1"/>
    <row r="67" ht="103.5" customHeight="1"/>
    <row r="68" ht="13.5" customHeight="1">
      <c r="A68" s="472"/>
    </row>
    <row r="69" ht="16.5" customHeight="1">
      <c r="A69" s="472" t="s">
        <v>467</v>
      </c>
    </row>
    <row r="70" ht="16.5" customHeight="1">
      <c r="A70" s="447"/>
    </row>
    <row r="71" ht="15">
      <c r="A71" t="s">
        <v>17</v>
      </c>
    </row>
    <row r="72" spans="2:15" ht="15">
      <c r="B72" t="s">
        <v>34</v>
      </c>
      <c r="C72" t="s">
        <v>34</v>
      </c>
      <c r="D72" t="s">
        <v>223</v>
      </c>
      <c r="E72" t="s">
        <v>223</v>
      </c>
      <c r="I72" t="s">
        <v>91</v>
      </c>
      <c r="J72" t="s">
        <v>91</v>
      </c>
      <c r="K72" t="s">
        <v>129</v>
      </c>
      <c r="L72" t="s">
        <v>67</v>
      </c>
      <c r="M72" t="s">
        <v>223</v>
      </c>
      <c r="N72" t="s">
        <v>223</v>
      </c>
      <c r="O72" t="s">
        <v>223</v>
      </c>
    </row>
    <row r="73" spans="1:13" ht="15">
      <c r="A73" s="244">
        <v>1975</v>
      </c>
      <c r="B73" s="109">
        <f>'h2 a freight tonnes'!C28</f>
        <v>164.6</v>
      </c>
      <c r="D73" s="109"/>
      <c r="H73" s="112">
        <v>1975</v>
      </c>
      <c r="I73" s="109">
        <f>'h2 a freight tonnes'!H28</f>
        <v>6.3</v>
      </c>
      <c r="K73" s="109"/>
      <c r="L73" s="109">
        <f>'h2 a freight tonnes'!D28</f>
        <v>16.1</v>
      </c>
      <c r="M73" s="109"/>
    </row>
    <row r="74" spans="1:13" ht="15">
      <c r="A74" s="244">
        <v>1976</v>
      </c>
      <c r="B74" s="109">
        <f>'h2 a freight tonnes'!C29</f>
        <v>172</v>
      </c>
      <c r="D74" s="109"/>
      <c r="H74" s="112">
        <v>1976</v>
      </c>
      <c r="I74" s="109">
        <f>'h2 a freight tonnes'!H29</f>
        <v>11.9</v>
      </c>
      <c r="K74" s="109"/>
      <c r="L74" s="109">
        <f>'h2 a freight tonnes'!D29</f>
        <v>16.2</v>
      </c>
      <c r="M74" s="109"/>
    </row>
    <row r="75" spans="1:13" ht="15">
      <c r="A75" s="244">
        <v>1977</v>
      </c>
      <c r="B75" s="109">
        <f>'h2 a freight tonnes'!C30</f>
        <v>144.7</v>
      </c>
      <c r="D75" s="109"/>
      <c r="H75" s="112">
        <v>1977</v>
      </c>
      <c r="I75" s="109">
        <f>'h2 a freight tonnes'!H30</f>
        <v>23.2</v>
      </c>
      <c r="K75" s="109"/>
      <c r="L75" s="109">
        <f>'h2 a freight tonnes'!D30</f>
        <v>14</v>
      </c>
      <c r="M75" s="109"/>
    </row>
    <row r="76" spans="1:13" ht="15">
      <c r="A76" s="244">
        <v>1978</v>
      </c>
      <c r="B76" s="109">
        <f>'h2 a freight tonnes'!C31</f>
        <v>149.5</v>
      </c>
      <c r="D76" s="109"/>
      <c r="H76" s="112">
        <v>1978</v>
      </c>
      <c r="I76" s="109">
        <f>'h2 a freight tonnes'!H31</f>
        <v>26.4</v>
      </c>
      <c r="K76" s="109"/>
      <c r="L76" s="109">
        <f>'h2 a freight tonnes'!D31</f>
        <v>13.8</v>
      </c>
      <c r="M76" s="109"/>
    </row>
    <row r="77" spans="1:13" ht="15">
      <c r="A77" s="244">
        <v>1979</v>
      </c>
      <c r="B77" s="109">
        <f>'h2 a freight tonnes'!C32</f>
        <v>156.9</v>
      </c>
      <c r="D77" s="109"/>
      <c r="H77" s="112">
        <v>1979</v>
      </c>
      <c r="I77" s="109">
        <f>'h2 a freight tonnes'!H32</f>
        <v>27.9</v>
      </c>
      <c r="K77" s="109"/>
      <c r="L77" s="109">
        <f>'h2 a freight tonnes'!D32</f>
        <v>12</v>
      </c>
      <c r="M77" s="109"/>
    </row>
    <row r="78" spans="1:13" ht="15">
      <c r="A78" s="244">
        <v>1980</v>
      </c>
      <c r="B78" s="109">
        <f>'h2 a freight tonnes'!C33</f>
        <v>134.7</v>
      </c>
      <c r="D78" s="109"/>
      <c r="H78" s="112">
        <v>1980</v>
      </c>
      <c r="I78" s="109">
        <f>'h2 a freight tonnes'!H33</f>
        <v>26.7</v>
      </c>
      <c r="K78" s="109">
        <f>'h2 a freight tonnes'!G33</f>
        <v>8.12</v>
      </c>
      <c r="L78" s="109">
        <f>'h2 a freight tonnes'!D33</f>
        <v>11.7</v>
      </c>
      <c r="M78" s="109"/>
    </row>
    <row r="79" spans="1:13" ht="15">
      <c r="A79" s="244">
        <v>1981</v>
      </c>
      <c r="B79" s="109">
        <f>'h2 a freight tonnes'!C34</f>
        <v>144.1</v>
      </c>
      <c r="D79" s="109"/>
      <c r="H79" s="112">
        <v>1981</v>
      </c>
      <c r="I79" s="109">
        <f>'h2 a freight tonnes'!H34</f>
        <v>24.1</v>
      </c>
      <c r="K79" s="109">
        <f>'h2 a freight tonnes'!G34</f>
        <v>7.31</v>
      </c>
      <c r="L79" s="109">
        <f>'h2 a freight tonnes'!D34</f>
        <v>12.2</v>
      </c>
      <c r="M79" s="109"/>
    </row>
    <row r="80" spans="1:14" ht="15">
      <c r="A80" s="244">
        <v>1982</v>
      </c>
      <c r="B80" s="109">
        <f>'h2 a freight tonnes'!C35</f>
        <v>135.4</v>
      </c>
      <c r="E80" s="109"/>
      <c r="H80" s="112">
        <v>1982</v>
      </c>
      <c r="I80" s="109">
        <f>'h2 a freight tonnes'!H35</f>
        <v>22.4</v>
      </c>
      <c r="K80" s="109">
        <f>'h2 a freight tonnes'!G35</f>
        <v>10.4</v>
      </c>
      <c r="L80" s="109">
        <f>'h2 a freight tonnes'!D35</f>
        <v>10.4</v>
      </c>
      <c r="N80" s="109"/>
    </row>
    <row r="81" spans="1:12" ht="15">
      <c r="A81" s="244">
        <v>1983</v>
      </c>
      <c r="B81" s="109">
        <f>'h2 a freight tonnes'!C36</f>
        <v>129.1</v>
      </c>
      <c r="E81" s="109"/>
      <c r="H81" s="112">
        <v>1983</v>
      </c>
      <c r="I81" s="109">
        <f>'h2 a freight tonnes'!H36</f>
        <v>26.5</v>
      </c>
      <c r="K81" s="109">
        <f>'h2 a freight tonnes'!G36</f>
        <v>12.1</v>
      </c>
      <c r="L81" s="109">
        <f>'h2 a freight tonnes'!D36</f>
        <v>10.3</v>
      </c>
    </row>
    <row r="82" spans="1:12" ht="15">
      <c r="A82" s="244">
        <v>1984</v>
      </c>
      <c r="B82" s="109">
        <f>'h2 a freight tonnes'!C37</f>
        <v>128.3</v>
      </c>
      <c r="E82" s="109"/>
      <c r="H82" s="112">
        <v>1984</v>
      </c>
      <c r="I82" s="109">
        <f>'h2 a freight tonnes'!H37</f>
        <v>26.9</v>
      </c>
      <c r="K82" s="109">
        <f>'h2 a freight tonnes'!G37</f>
        <v>10.02</v>
      </c>
      <c r="L82" s="109">
        <f>'h2 a freight tonnes'!D37</f>
        <v>6.4</v>
      </c>
    </row>
    <row r="83" spans="1:12" ht="15">
      <c r="A83" s="244">
        <v>1985</v>
      </c>
      <c r="B83" s="109">
        <f>'h2 a freight tonnes'!C38</f>
        <v>130.5</v>
      </c>
      <c r="E83" s="109"/>
      <c r="H83" s="112">
        <v>1985</v>
      </c>
      <c r="I83" s="109">
        <f>'h2 a freight tonnes'!H38</f>
        <v>29.8</v>
      </c>
      <c r="K83" s="109">
        <f>'h2 a freight tonnes'!G38</f>
        <v>10.65</v>
      </c>
      <c r="L83" s="109">
        <f>'h2 a freight tonnes'!D38</f>
        <v>12</v>
      </c>
    </row>
    <row r="84" spans="1:12" ht="15">
      <c r="A84" s="244">
        <v>1986</v>
      </c>
      <c r="B84" s="109">
        <f>'h2 a freight tonnes'!C39</f>
        <v>128</v>
      </c>
      <c r="E84" s="109"/>
      <c r="H84" s="112">
        <v>1986</v>
      </c>
      <c r="I84" s="109">
        <f>'h2 a freight tonnes'!H39</f>
        <v>28.2</v>
      </c>
      <c r="K84" s="109">
        <f>'h2 a freight tonnes'!G39</f>
        <v>11.02</v>
      </c>
      <c r="L84" s="109">
        <f>'h2 a freight tonnes'!D39</f>
        <v>9.7</v>
      </c>
    </row>
    <row r="85" spans="1:14" ht="15">
      <c r="A85" s="244">
        <v>1987</v>
      </c>
      <c r="B85" s="109">
        <f>'h2 a freight tonnes'!C40</f>
        <v>134.9</v>
      </c>
      <c r="D85" s="109">
        <f>'h2 a freight tonnes'!F40</f>
        <v>24.1</v>
      </c>
      <c r="E85" s="109"/>
      <c r="H85" s="112">
        <v>1987</v>
      </c>
      <c r="I85" s="109">
        <f>'h2 a freight tonnes'!H40</f>
        <v>28.5</v>
      </c>
      <c r="K85" s="109">
        <f>'h2 a freight tonnes'!G40</f>
        <v>10.28</v>
      </c>
      <c r="L85" s="109">
        <f>'h2 a freight tonnes'!D40</f>
        <v>10.5</v>
      </c>
      <c r="M85" s="109">
        <f>'h2 a freight tonnes'!F40</f>
        <v>24.1</v>
      </c>
      <c r="N85" s="109"/>
    </row>
    <row r="86" spans="1:14" ht="15">
      <c r="A86" s="244">
        <v>1988</v>
      </c>
      <c r="B86" s="109">
        <f>'h2 a freight tonnes'!C41</f>
        <v>155.7</v>
      </c>
      <c r="D86" s="109">
        <f>'h2 a freight tonnes'!F41</f>
        <v>28.3</v>
      </c>
      <c r="E86" s="109"/>
      <c r="H86" s="112">
        <v>1988</v>
      </c>
      <c r="I86" s="109">
        <f>'h2 a freight tonnes'!H41</f>
        <v>25.2</v>
      </c>
      <c r="K86" s="109">
        <f>'h2 a freight tonnes'!G41</f>
        <v>10.22</v>
      </c>
      <c r="L86" s="109">
        <f>'h2 a freight tonnes'!D41</f>
        <v>9.7</v>
      </c>
      <c r="M86" s="109">
        <f>'h2 a freight tonnes'!F41</f>
        <v>28.3</v>
      </c>
      <c r="N86" s="109"/>
    </row>
    <row r="87" spans="1:14" ht="15">
      <c r="A87" s="244">
        <v>1989</v>
      </c>
      <c r="B87" s="109">
        <f>'h2 a freight tonnes'!C42</f>
        <v>154.8</v>
      </c>
      <c r="D87" s="109">
        <f>'h2 a freight tonnes'!F42</f>
        <v>28.3</v>
      </c>
      <c r="E87" s="109"/>
      <c r="H87" s="112">
        <v>1989</v>
      </c>
      <c r="I87" s="109">
        <f>'h2 a freight tonnes'!H42</f>
        <v>21.3</v>
      </c>
      <c r="K87" s="109">
        <f>'h2 a freight tonnes'!G42</f>
        <v>10.37</v>
      </c>
      <c r="L87" s="109">
        <f>'h2 a freight tonnes'!D42</f>
        <v>9.4</v>
      </c>
      <c r="M87" s="109">
        <f>'h2 a freight tonnes'!F42</f>
        <v>28.3</v>
      </c>
      <c r="N87" s="109"/>
    </row>
    <row r="88" spans="1:14" ht="15">
      <c r="A88" s="244">
        <v>1990</v>
      </c>
      <c r="B88" s="109">
        <f>'h2 a freight tonnes'!C43</f>
        <v>160.6</v>
      </c>
      <c r="D88" s="109">
        <f>'h2 a freight tonnes'!F43</f>
        <v>25.2</v>
      </c>
      <c r="E88" s="109"/>
      <c r="H88" s="112">
        <v>1990</v>
      </c>
      <c r="I88" s="109"/>
      <c r="J88" s="109">
        <f>'h2 a freight tonnes'!H43</f>
        <v>26.9</v>
      </c>
      <c r="K88" s="109">
        <f>'h2 a freight tonnes'!G43</f>
        <v>11.92</v>
      </c>
      <c r="L88" s="109">
        <f>'h2 a freight tonnes'!D43</f>
        <v>9.8</v>
      </c>
      <c r="M88" s="109">
        <f>'h2 a freight tonnes'!F43</f>
        <v>25.2</v>
      </c>
      <c r="N88" s="109"/>
    </row>
    <row r="89" spans="1:14" ht="15">
      <c r="A89" s="244">
        <v>1991</v>
      </c>
      <c r="B89" s="109">
        <f>'h2 a freight tonnes'!C44</f>
        <v>148.8</v>
      </c>
      <c r="D89" s="109">
        <f>'h2 a freight tonnes'!F44</f>
        <v>26.7</v>
      </c>
      <c r="E89" s="109"/>
      <c r="H89" s="112">
        <v>1991</v>
      </c>
      <c r="J89" s="109">
        <f>'h2 a freight tonnes'!H44</f>
        <v>21.4</v>
      </c>
      <c r="K89" s="109">
        <f>'h2 a freight tonnes'!G44</f>
        <v>11.34</v>
      </c>
      <c r="L89" s="109">
        <f>'h2 a freight tonnes'!D44</f>
        <v>9</v>
      </c>
      <c r="M89" s="109">
        <f>'h2 a freight tonnes'!F44</f>
        <v>26.7</v>
      </c>
      <c r="N89" s="109"/>
    </row>
    <row r="90" spans="1:14" ht="15">
      <c r="A90" s="244">
        <v>1992</v>
      </c>
      <c r="B90" s="109">
        <f>'h2 a freight tonnes'!C45</f>
        <v>157.1</v>
      </c>
      <c r="D90" s="109">
        <f>'h2 a freight tonnes'!F45</f>
        <v>25.7</v>
      </c>
      <c r="E90" s="109"/>
      <c r="H90" s="112">
        <v>1992</v>
      </c>
      <c r="J90" s="109">
        <f>'h2 a freight tonnes'!H45</f>
        <v>24</v>
      </c>
      <c r="K90" s="109">
        <f>'h2 a freight tonnes'!G45</f>
        <v>10.66</v>
      </c>
      <c r="L90" s="109">
        <f>'h2 a freight tonnes'!D45</f>
        <v>6.96</v>
      </c>
      <c r="M90" s="109">
        <f>'h2 a freight tonnes'!F45</f>
        <v>25.7</v>
      </c>
      <c r="N90" s="109"/>
    </row>
    <row r="91" spans="1:14" ht="15">
      <c r="A91" s="244">
        <v>1993</v>
      </c>
      <c r="B91" s="109">
        <f>'h2 a freight tonnes'!C46</f>
        <v>158.9</v>
      </c>
      <c r="D91" s="109">
        <f>'h2 a freight tonnes'!F46</f>
        <v>24.5</v>
      </c>
      <c r="E91" s="109"/>
      <c r="H91" s="112">
        <v>1993</v>
      </c>
      <c r="J91" s="109">
        <f>'h2 a freight tonnes'!H46</f>
        <v>26.9</v>
      </c>
      <c r="K91" s="109">
        <f>'h2 a freight tonnes'!G46</f>
        <v>11.35</v>
      </c>
      <c r="L91" s="109">
        <f>'h2 a freight tonnes'!D46</f>
        <v>5.01</v>
      </c>
      <c r="M91" s="109">
        <f>'h2 a freight tonnes'!F46</f>
        <v>24.5</v>
      </c>
      <c r="N91" s="109"/>
    </row>
    <row r="92" spans="1:14" ht="15">
      <c r="A92" s="244">
        <v>1994</v>
      </c>
      <c r="B92" s="109">
        <f>'h2 a freight tonnes'!C47</f>
        <v>155.8</v>
      </c>
      <c r="D92" s="109">
        <f>'h2 a freight tonnes'!F47</f>
        <v>27.5</v>
      </c>
      <c r="E92" s="109"/>
      <c r="H92" s="112">
        <v>1994</v>
      </c>
      <c r="J92" s="109">
        <f>'h2 a freight tonnes'!H47</f>
        <v>24.084</v>
      </c>
      <c r="K92" s="109">
        <f>'h2 a freight tonnes'!G47</f>
        <v>11.16</v>
      </c>
      <c r="L92" s="109">
        <f>'h2 a freight tonnes'!D47</f>
        <v>5.4</v>
      </c>
      <c r="M92" s="109">
        <f>'h2 a freight tonnes'!F47</f>
        <v>27.5</v>
      </c>
      <c r="N92" s="109"/>
    </row>
    <row r="93" spans="1:14" ht="15">
      <c r="A93" s="244">
        <v>1995</v>
      </c>
      <c r="B93" s="109">
        <f>'h2 a freight tonnes'!C48</f>
        <v>157.7</v>
      </c>
      <c r="D93" s="109">
        <f>'h2 a freight tonnes'!F48</f>
        <v>31.9</v>
      </c>
      <c r="E93" s="109"/>
      <c r="H93" s="112">
        <v>1995</v>
      </c>
      <c r="J93" s="109">
        <f>'h2 a freight tonnes'!H48</f>
        <v>25.622</v>
      </c>
      <c r="K93" s="109">
        <f>'h2 a freight tonnes'!G48</f>
        <v>11.22</v>
      </c>
      <c r="L93" s="109"/>
      <c r="M93" s="109">
        <f>'h2 a freight tonnes'!F48</f>
        <v>31.9</v>
      </c>
      <c r="N93" s="109"/>
    </row>
    <row r="94" spans="1:14" ht="15">
      <c r="A94" s="244">
        <v>1996</v>
      </c>
      <c r="B94" s="109">
        <f>'h2 a freight tonnes'!C49</f>
        <v>162.4</v>
      </c>
      <c r="D94" s="109">
        <f>'h2 a freight tonnes'!F49</f>
        <v>36.2</v>
      </c>
      <c r="E94" s="109"/>
      <c r="H94" s="112">
        <v>1996</v>
      </c>
      <c r="J94" s="109">
        <f>'h2 a freight tonnes'!H49</f>
        <v>25.602</v>
      </c>
      <c r="K94" s="109">
        <f>'h2 a freight tonnes'!G49</f>
        <v>11.08</v>
      </c>
      <c r="L94" s="109">
        <f>'h2 a freight tonnes'!D49</f>
        <v>5.43</v>
      </c>
      <c r="M94" s="109">
        <f>'h2 a freight tonnes'!F49</f>
        <v>36.2</v>
      </c>
      <c r="N94" s="109"/>
    </row>
    <row r="95" spans="1:14" ht="15">
      <c r="A95" s="244">
        <v>1997</v>
      </c>
      <c r="B95" s="109">
        <f>'h2 a freight tonnes'!C50</f>
        <v>157.4</v>
      </c>
      <c r="D95" s="109">
        <f>'h2 a freight tonnes'!F50</f>
        <v>34.5</v>
      </c>
      <c r="E95" s="109"/>
      <c r="H95" s="112">
        <v>1997</v>
      </c>
      <c r="J95" s="109">
        <f>'h2 a freight tonnes'!H50</f>
        <v>25.715</v>
      </c>
      <c r="K95" s="109">
        <f>'h2 a freight tonnes'!G50</f>
        <v>11.62</v>
      </c>
      <c r="L95" s="109">
        <f>'h2 a freight tonnes'!D50</f>
        <v>7.04</v>
      </c>
      <c r="M95" s="109">
        <f>'h2 a freight tonnes'!F50</f>
        <v>34.5</v>
      </c>
      <c r="N95" s="109"/>
    </row>
    <row r="96" spans="1:14" ht="15">
      <c r="A96" s="244">
        <v>1998</v>
      </c>
      <c r="B96" s="109">
        <f>'h2 a freight tonnes'!C51</f>
        <v>155.6</v>
      </c>
      <c r="D96" s="109">
        <f>'h2 a freight tonnes'!F51</f>
        <v>39.7</v>
      </c>
      <c r="E96" s="109"/>
      <c r="H96" s="112">
        <v>1998</v>
      </c>
      <c r="J96" s="109">
        <f>'h2 a freight tonnes'!H51</f>
        <v>28.061</v>
      </c>
      <c r="K96" s="109">
        <f>'h2 a freight tonnes'!G51</f>
        <v>10.37</v>
      </c>
      <c r="L96" s="109">
        <f>'h2 a freight tonnes'!D51</f>
        <v>7.69</v>
      </c>
      <c r="M96" s="109">
        <f>'h2 a freight tonnes'!F51</f>
        <v>39.7</v>
      </c>
      <c r="N96" s="109"/>
    </row>
    <row r="97" spans="1:14" ht="15">
      <c r="A97" s="244">
        <v>1999</v>
      </c>
      <c r="B97" s="109">
        <f>'h2 a freight tonnes'!C52</f>
        <v>155.8</v>
      </c>
      <c r="D97" s="109">
        <f>'h2 a freight tonnes'!F52</f>
        <v>35.3</v>
      </c>
      <c r="E97" s="109"/>
      <c r="H97" s="112">
        <v>1999</v>
      </c>
      <c r="J97" s="109">
        <f>'h2 a freight tonnes'!H52</f>
        <v>28.025</v>
      </c>
      <c r="K97" s="109">
        <f>'h2 a freight tonnes'!G52</f>
        <v>9.47</v>
      </c>
      <c r="L97" s="109">
        <f>'h2 a freight tonnes'!D52</f>
        <v>8.24</v>
      </c>
      <c r="M97" s="109">
        <f>'h2 a freight tonnes'!F52</f>
        <v>35.3</v>
      </c>
      <c r="N97" s="109"/>
    </row>
    <row r="98" spans="1:14" ht="15">
      <c r="A98" s="244">
        <v>2000</v>
      </c>
      <c r="B98" s="109">
        <f>'h2 a freight tonnes'!C53</f>
        <v>158.5</v>
      </c>
      <c r="D98" s="109"/>
      <c r="E98" s="109">
        <f>'h2 a freight tonnes'!F53</f>
        <v>24.68</v>
      </c>
      <c r="F98" s="109"/>
      <c r="H98" s="112">
        <v>2000</v>
      </c>
      <c r="J98" s="109">
        <f>'h2 a freight tonnes'!H53</f>
        <v>28.149</v>
      </c>
      <c r="K98" s="109">
        <f>'h2 a freight tonnes'!G53</f>
        <v>12.24</v>
      </c>
      <c r="L98" s="109">
        <f>'h2 a freight tonnes'!D53</f>
        <v>8.25</v>
      </c>
      <c r="M98" s="109"/>
      <c r="N98" s="109">
        <f>'h2 a freight tonnes'!F53</f>
        <v>24.68</v>
      </c>
    </row>
    <row r="99" spans="1:14" ht="15">
      <c r="A99" s="244">
        <v>2001</v>
      </c>
      <c r="B99" s="109">
        <f>'h2 a freight tonnes'!C54</f>
        <v>150.8</v>
      </c>
      <c r="D99" s="109"/>
      <c r="E99" s="109">
        <f>'h2 a freight tonnes'!F54</f>
        <v>20.6</v>
      </c>
      <c r="F99" s="109"/>
      <c r="H99" s="112">
        <v>2001</v>
      </c>
      <c r="J99" s="109">
        <f>'h2 a freight tonnes'!H54</f>
        <v>28.132</v>
      </c>
      <c r="K99" s="109">
        <f>'h2 a freight tonnes'!G54</f>
        <v>11.41</v>
      </c>
      <c r="L99" s="109">
        <f>'h2 a freight tonnes'!D54</f>
        <v>9.570160999999999</v>
      </c>
      <c r="M99" s="109"/>
      <c r="N99" s="109">
        <f>'h2 a freight tonnes'!F54</f>
        <v>20.6</v>
      </c>
    </row>
    <row r="100" spans="1:14" ht="15">
      <c r="A100" s="244">
        <v>2002</v>
      </c>
      <c r="B100" s="109">
        <f>'h2 a freight tonnes'!C55</f>
        <v>154.4</v>
      </c>
      <c r="D100" s="109"/>
      <c r="E100" s="109">
        <f>'h2 a freight tonnes'!F55</f>
        <v>19.2</v>
      </c>
      <c r="F100" s="109"/>
      <c r="H100" s="112">
        <v>2002</v>
      </c>
      <c r="J100" s="109">
        <f>'h2 a freight tonnes'!H55</f>
        <v>28.042</v>
      </c>
      <c r="K100" s="109">
        <f>'h2 a freight tonnes'!G55</f>
        <v>10.01</v>
      </c>
      <c r="L100" s="109">
        <f>'h2 a freight tonnes'!D55</f>
        <v>9.119995999999999</v>
      </c>
      <c r="M100" s="109"/>
      <c r="N100" s="109">
        <f>'h2 a freight tonnes'!F55</f>
        <v>19.2</v>
      </c>
    </row>
    <row r="101" spans="1:14" ht="15">
      <c r="A101" s="244">
        <v>2003</v>
      </c>
      <c r="B101" s="109">
        <f>'h2 a freight tonnes'!C56</f>
        <v>153.4</v>
      </c>
      <c r="D101" s="109"/>
      <c r="E101" s="109">
        <f>'h2 a freight tonnes'!F56</f>
        <v>19.51</v>
      </c>
      <c r="F101" s="109"/>
      <c r="H101" s="112">
        <v>2003</v>
      </c>
      <c r="J101" s="109">
        <f>'h2 a freight tonnes'!H56</f>
        <v>27.701</v>
      </c>
      <c r="K101" s="109">
        <f>'h2 a freight tonnes'!G56</f>
        <v>10.06</v>
      </c>
      <c r="L101" s="109">
        <f>'h2 a freight tonnes'!D56</f>
        <v>8.328532</v>
      </c>
      <c r="N101" s="109">
        <f>'h2 a freight tonnes'!F56</f>
        <v>19.51</v>
      </c>
    </row>
    <row r="102" spans="1:14" ht="15">
      <c r="A102" s="244">
        <v>2004</v>
      </c>
      <c r="B102" s="109"/>
      <c r="C102" s="109">
        <f>'h2 a freight tonnes'!C57</f>
        <v>173.1</v>
      </c>
      <c r="D102" s="92"/>
      <c r="E102" s="109">
        <f>'h2 a freight tonnes'!F57</f>
        <v>20.49</v>
      </c>
      <c r="H102" s="112">
        <v>2004</v>
      </c>
      <c r="J102" s="109">
        <f>'h2 a freight tonnes'!H57</f>
        <v>27.649039</v>
      </c>
      <c r="K102" s="109">
        <f>'h2 a freight tonnes'!G57</f>
        <v>9.97</v>
      </c>
      <c r="L102" s="109">
        <f>'h2 a freight tonnes'!D57</f>
        <v>11.25</v>
      </c>
      <c r="N102" s="109">
        <f>'h2 a freight tonnes'!F57</f>
        <v>20.49</v>
      </c>
    </row>
    <row r="103" spans="1:14" ht="15">
      <c r="A103" s="244">
        <v>2005</v>
      </c>
      <c r="B103" s="109"/>
      <c r="C103" s="109">
        <f>'h2 a freight tonnes'!C58</f>
        <v>165.6</v>
      </c>
      <c r="D103" s="92"/>
      <c r="E103" s="109">
        <f>'h2 a freight tonnes'!F58</f>
        <v>25.531185557834668</v>
      </c>
      <c r="H103" s="112">
        <v>2005</v>
      </c>
      <c r="J103" s="109">
        <f>'h2 a freight tonnes'!H58</f>
        <v>27.6</v>
      </c>
      <c r="K103" s="109">
        <f>'h2 a freight tonnes'!G58</f>
        <v>10.193762099703264</v>
      </c>
      <c r="L103" s="109">
        <f>'h2 a freight tonnes'!D58</f>
        <v>14.31</v>
      </c>
      <c r="N103" s="109">
        <f>'h2 a freight tonnes'!F58</f>
        <v>25.531185557834668</v>
      </c>
    </row>
    <row r="104" spans="1:14" ht="15">
      <c r="A104" s="244">
        <v>2006</v>
      </c>
      <c r="B104" s="92"/>
      <c r="C104" s="109">
        <f>'h2 a freight tonnes'!C59</f>
        <v>173.7</v>
      </c>
      <c r="E104" s="109">
        <f>'h2 a freight tonnes'!F59</f>
        <v>20.58</v>
      </c>
      <c r="H104" s="112">
        <v>2006</v>
      </c>
      <c r="J104" s="109">
        <f>'h2 a freight tonnes'!H59</f>
        <v>27.8</v>
      </c>
      <c r="K104" s="109">
        <f>'h2 a freight tonnes'!G59</f>
        <v>10.16</v>
      </c>
      <c r="L104" s="109">
        <f>'h2 a freight tonnes'!D59</f>
        <v>12.96</v>
      </c>
      <c r="N104" s="109">
        <f>'h2 a freight tonnes'!F59</f>
        <v>20.58</v>
      </c>
    </row>
    <row r="105" spans="1:14" ht="15">
      <c r="A105" s="244">
        <v>2007</v>
      </c>
      <c r="B105" s="92"/>
      <c r="C105" s="109">
        <f>'h2 a freight tonnes'!C60</f>
        <v>181.8</v>
      </c>
      <c r="E105" s="109">
        <f>'h2 a freight tonnes'!F60</f>
        <v>22.79</v>
      </c>
      <c r="H105" s="112">
        <v>2007</v>
      </c>
      <c r="J105" s="109">
        <f>'h2 a freight tonnes'!H60</f>
        <v>27.5</v>
      </c>
      <c r="K105" s="109">
        <f>'h2 a freight tonnes'!G60</f>
        <v>10.5</v>
      </c>
      <c r="L105" s="109">
        <f>'h2 a freight tonnes'!D60</f>
        <v>11.35</v>
      </c>
      <c r="N105" s="109">
        <f>'h2 a freight tonnes'!F60</f>
        <v>22.79</v>
      </c>
    </row>
    <row r="106" spans="1:14" ht="15">
      <c r="A106" s="244">
        <v>2008</v>
      </c>
      <c r="B106" s="92"/>
      <c r="C106" s="109">
        <f>'h2 a freight tonnes'!C61</f>
        <v>163.6</v>
      </c>
      <c r="E106" s="109">
        <f>'h2 a freight tonnes'!F61</f>
        <v>23.28</v>
      </c>
      <c r="H106" s="112">
        <v>2008</v>
      </c>
      <c r="J106" s="109">
        <f>'h2 a freight tonnes'!H61</f>
        <v>27.6</v>
      </c>
      <c r="K106" s="109">
        <f>'h2 a freight tonnes'!G61</f>
        <v>12.19</v>
      </c>
      <c r="L106" s="412">
        <f>'h2 a freight tonnes'!D61</f>
        <v>10.4</v>
      </c>
      <c r="N106" s="109">
        <f>'h2 a freight tonnes'!F61</f>
        <v>23.28</v>
      </c>
    </row>
    <row r="107" spans="1:14" ht="15">
      <c r="A107" s="244">
        <v>2009</v>
      </c>
      <c r="C107" s="109"/>
      <c r="E107" s="109"/>
      <c r="H107" s="112">
        <v>2009</v>
      </c>
      <c r="J107" s="109">
        <f>'h2 a freight tonnes'!H62</f>
        <v>27.6</v>
      </c>
      <c r="K107" s="109"/>
      <c r="N107" s="109"/>
    </row>
  </sheetData>
  <printOptions/>
  <pageMargins left="0.75" right="0.75" top="1" bottom="1" header="0.5" footer="0.5"/>
  <pageSetup fitToHeight="1" fitToWidth="1" horizontalDpi="600" verticalDpi="600" orientation="portrait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zoomScale="85" zoomScaleNormal="85" workbookViewId="0" topLeftCell="A1">
      <pane xSplit="1" ySplit="2" topLeftCell="L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W6" sqref="W6"/>
    </sheetView>
  </sheetViews>
  <sheetFormatPr defaultColWidth="8.88671875" defaultRowHeight="15"/>
  <cols>
    <col min="1" max="1" width="8.88671875" style="118" customWidth="1"/>
    <col min="2" max="5" width="10.77734375" style="118" bestFit="1" customWidth="1"/>
    <col min="6" max="8" width="10.99609375" style="118" bestFit="1" customWidth="1"/>
    <col min="9" max="12" width="10.77734375" style="118" bestFit="1" customWidth="1"/>
    <col min="13" max="13" width="10.77734375" style="118" customWidth="1"/>
    <col min="14" max="16" width="10.77734375" style="118" bestFit="1" customWidth="1"/>
    <col min="17" max="17" width="9.10546875" style="118" customWidth="1"/>
    <col min="18" max="18" width="9.6640625" style="118" customWidth="1"/>
    <col min="19" max="19" width="10.21484375" style="118" customWidth="1"/>
    <col min="20" max="20" width="8.88671875" style="118" customWidth="1"/>
    <col min="21" max="21" width="10.6640625" style="118" bestFit="1" customWidth="1"/>
    <col min="22" max="23" width="8.99609375" style="118" bestFit="1" customWidth="1"/>
    <col min="24" max="16384" width="8.88671875" style="118" customWidth="1"/>
  </cols>
  <sheetData>
    <row r="1" spans="1:7" ht="12.75">
      <c r="A1" s="118" t="s">
        <v>41</v>
      </c>
      <c r="B1" s="37"/>
      <c r="C1" s="37"/>
      <c r="D1" s="37"/>
      <c r="E1" s="37"/>
      <c r="F1" s="37"/>
      <c r="G1" s="37"/>
    </row>
    <row r="2" spans="2:24" ht="12.75">
      <c r="B2" s="9">
        <v>1988</v>
      </c>
      <c r="C2" s="9">
        <v>1989</v>
      </c>
      <c r="D2" s="9">
        <v>1990</v>
      </c>
      <c r="E2" s="9">
        <v>1991</v>
      </c>
      <c r="F2" s="9">
        <v>1992</v>
      </c>
      <c r="G2" s="9">
        <v>1993</v>
      </c>
      <c r="H2" s="9">
        <v>1994</v>
      </c>
      <c r="I2" s="9">
        <v>1995</v>
      </c>
      <c r="J2" s="9">
        <v>1996</v>
      </c>
      <c r="K2" s="9">
        <v>1997</v>
      </c>
      <c r="L2" s="9">
        <v>1998</v>
      </c>
      <c r="M2" s="9">
        <v>1999</v>
      </c>
      <c r="N2" s="45" t="s">
        <v>57</v>
      </c>
      <c r="O2" s="9">
        <v>2001</v>
      </c>
      <c r="P2" s="9">
        <v>2002</v>
      </c>
      <c r="Q2" s="141">
        <v>2003</v>
      </c>
      <c r="R2" s="141">
        <v>2004</v>
      </c>
      <c r="S2" s="141">
        <v>2005</v>
      </c>
      <c r="T2" s="141">
        <v>2006</v>
      </c>
      <c r="U2" s="141">
        <v>2007</v>
      </c>
      <c r="V2" s="336">
        <v>2008</v>
      </c>
      <c r="W2" s="336">
        <v>2009</v>
      </c>
      <c r="X2" s="141"/>
    </row>
    <row r="3" spans="1:23" ht="12.75">
      <c r="A3" s="118" t="s">
        <v>159</v>
      </c>
      <c r="B3" s="142" t="s">
        <v>161</v>
      </c>
      <c r="C3" s="142" t="s">
        <v>161</v>
      </c>
      <c r="D3" s="142" t="s">
        <v>161</v>
      </c>
      <c r="E3" s="143">
        <v>47875000</v>
      </c>
      <c r="F3" s="143">
        <v>47996100</v>
      </c>
      <c r="G3" s="143">
        <v>48100500</v>
      </c>
      <c r="H3" s="143">
        <v>48222900</v>
      </c>
      <c r="I3" s="143">
        <v>48365000</v>
      </c>
      <c r="J3" s="143">
        <v>48496200</v>
      </c>
      <c r="K3" s="143">
        <v>48635900</v>
      </c>
      <c r="L3" s="143">
        <v>48789200</v>
      </c>
      <c r="M3" s="143">
        <v>48987000</v>
      </c>
      <c r="N3" s="144">
        <v>49166600</v>
      </c>
      <c r="O3" s="143">
        <v>49390000</v>
      </c>
      <c r="P3" s="143">
        <v>49559000</v>
      </c>
      <c r="Q3" s="143">
        <v>49855700</v>
      </c>
      <c r="R3" s="143">
        <v>50093800</v>
      </c>
      <c r="S3" s="143">
        <v>50431700</v>
      </c>
      <c r="T3" s="143">
        <v>50762900</v>
      </c>
      <c r="U3" s="230">
        <v>51092000</v>
      </c>
      <c r="V3" s="230">
        <v>51446200</v>
      </c>
      <c r="W3" s="230">
        <v>51446200</v>
      </c>
    </row>
    <row r="4" spans="1:23" ht="12.75">
      <c r="A4" s="118" t="s">
        <v>160</v>
      </c>
      <c r="B4" s="142" t="s">
        <v>161</v>
      </c>
      <c r="C4" s="142" t="s">
        <v>161</v>
      </c>
      <c r="D4" s="142" t="s">
        <v>161</v>
      </c>
      <c r="E4" s="143">
        <v>2873000</v>
      </c>
      <c r="F4" s="143">
        <v>2877000</v>
      </c>
      <c r="G4" s="143">
        <v>2882000</v>
      </c>
      <c r="H4" s="143">
        <v>2885000</v>
      </c>
      <c r="I4" s="143">
        <v>2886000</v>
      </c>
      <c r="J4" s="143">
        <v>2887000</v>
      </c>
      <c r="K4" s="143">
        <v>2890000</v>
      </c>
      <c r="L4" s="143">
        <v>2893000</v>
      </c>
      <c r="M4" s="143">
        <v>2894000</v>
      </c>
      <c r="N4" s="144">
        <v>2900000</v>
      </c>
      <c r="O4" s="143">
        <v>2908000</v>
      </c>
      <c r="P4" s="143">
        <v>2919000</v>
      </c>
      <c r="Q4" s="143">
        <v>2938000</v>
      </c>
      <c r="R4" s="143">
        <v>2951800</v>
      </c>
      <c r="S4" s="143">
        <v>2958600</v>
      </c>
      <c r="T4" s="143">
        <v>2965900</v>
      </c>
      <c r="U4" s="230">
        <v>2980000</v>
      </c>
      <c r="V4" s="230">
        <v>2993400</v>
      </c>
      <c r="W4" s="230">
        <v>2993400</v>
      </c>
    </row>
    <row r="5" spans="1:23" ht="12.75">
      <c r="A5" s="118" t="s">
        <v>24</v>
      </c>
      <c r="B5" s="119">
        <v>5077440</v>
      </c>
      <c r="C5" s="119">
        <v>5078190</v>
      </c>
      <c r="D5" s="119">
        <v>5081270</v>
      </c>
      <c r="E5" s="119">
        <v>5083330</v>
      </c>
      <c r="F5" s="119">
        <v>5085620</v>
      </c>
      <c r="G5" s="119">
        <v>5092460</v>
      </c>
      <c r="H5" s="119">
        <v>5102210</v>
      </c>
      <c r="I5" s="119">
        <v>5103690</v>
      </c>
      <c r="J5" s="119">
        <v>5092190</v>
      </c>
      <c r="K5" s="119">
        <v>5083340</v>
      </c>
      <c r="L5" s="119">
        <v>5077070</v>
      </c>
      <c r="M5" s="119">
        <v>5071950</v>
      </c>
      <c r="N5" s="119">
        <v>5062940</v>
      </c>
      <c r="O5" s="119">
        <v>5064200</v>
      </c>
      <c r="P5" s="117">
        <v>5054800</v>
      </c>
      <c r="Q5" s="117">
        <v>5057400</v>
      </c>
      <c r="R5" s="117">
        <v>5078400</v>
      </c>
      <c r="S5" s="117">
        <v>5094800</v>
      </c>
      <c r="T5" s="117">
        <v>5116900</v>
      </c>
      <c r="U5" s="256">
        <v>5144200</v>
      </c>
      <c r="V5" s="256">
        <v>5168500</v>
      </c>
      <c r="W5" s="256">
        <v>5194000</v>
      </c>
    </row>
    <row r="6" spans="1:23" ht="12.75">
      <c r="A6" s="118" t="s">
        <v>25</v>
      </c>
      <c r="B6" s="119">
        <v>55331000</v>
      </c>
      <c r="C6" s="119">
        <v>55486000</v>
      </c>
      <c r="D6" s="119">
        <v>55641900</v>
      </c>
      <c r="E6" s="194">
        <f aca="true" t="shared" si="0" ref="E6:L6">SUM(E3:E5)</f>
        <v>55831330</v>
      </c>
      <c r="F6" s="194">
        <f t="shared" si="0"/>
        <v>55958720</v>
      </c>
      <c r="G6" s="194">
        <f t="shared" si="0"/>
        <v>56074960</v>
      </c>
      <c r="H6" s="194">
        <f t="shared" si="0"/>
        <v>56210110</v>
      </c>
      <c r="I6" s="194">
        <f t="shared" si="0"/>
        <v>56354690</v>
      </c>
      <c r="J6" s="194">
        <f t="shared" si="0"/>
        <v>56475390</v>
      </c>
      <c r="K6" s="194">
        <f t="shared" si="0"/>
        <v>56609240</v>
      </c>
      <c r="L6" s="194">
        <f t="shared" si="0"/>
        <v>56759270</v>
      </c>
      <c r="M6" s="194">
        <f>SUM(M3:M5)</f>
        <v>56952950</v>
      </c>
      <c r="N6" s="194">
        <f>SUM(N3:N5)</f>
        <v>57129540</v>
      </c>
      <c r="O6" s="194">
        <f>SUM(O3:O5)</f>
        <v>57362200</v>
      </c>
      <c r="P6" s="194">
        <f>SUM(P3:P5)</f>
        <v>57532800</v>
      </c>
      <c r="Q6" s="194">
        <f>SUM(Q3:Q5)</f>
        <v>57851100</v>
      </c>
      <c r="R6" s="117">
        <v>58124600</v>
      </c>
      <c r="S6" s="194">
        <f>SUM(S3:S5)</f>
        <v>58485100</v>
      </c>
      <c r="T6" s="119">
        <v>58845700</v>
      </c>
      <c r="U6" s="230">
        <v>59216200</v>
      </c>
      <c r="V6" s="230">
        <v>59608200</v>
      </c>
      <c r="W6" s="230">
        <v>59608200</v>
      </c>
    </row>
    <row r="7" spans="1:23" ht="12.75">
      <c r="A7" s="118" t="s">
        <v>162</v>
      </c>
      <c r="B7" s="143">
        <v>1585440</v>
      </c>
      <c r="C7" s="143">
        <v>1590435</v>
      </c>
      <c r="D7" s="143">
        <v>1595595</v>
      </c>
      <c r="E7" s="143">
        <v>1607295</v>
      </c>
      <c r="F7" s="143">
        <v>1623263</v>
      </c>
      <c r="G7" s="143">
        <v>1635552</v>
      </c>
      <c r="H7" s="143">
        <v>1643707</v>
      </c>
      <c r="I7" s="143">
        <v>1649131</v>
      </c>
      <c r="J7" s="143">
        <v>1661751</v>
      </c>
      <c r="K7" s="143">
        <v>1671261</v>
      </c>
      <c r="L7" s="143">
        <v>1677769</v>
      </c>
      <c r="M7" s="143">
        <v>1679006</v>
      </c>
      <c r="N7" s="143">
        <v>1682944</v>
      </c>
      <c r="O7" s="143">
        <v>1689319</v>
      </c>
      <c r="P7" s="143">
        <v>1696641</v>
      </c>
      <c r="Q7" s="194">
        <f>Q8-Q6</f>
        <v>1702700</v>
      </c>
      <c r="R7" s="143">
        <v>1709700</v>
      </c>
      <c r="S7" s="143">
        <v>1724400</v>
      </c>
      <c r="T7" s="143">
        <v>1741600</v>
      </c>
      <c r="U7" s="230">
        <v>1759100</v>
      </c>
      <c r="V7" s="230">
        <v>1775000</v>
      </c>
      <c r="W7" s="230">
        <v>1775000</v>
      </c>
    </row>
    <row r="8" spans="1:23" s="117" customFormat="1" ht="12.75">
      <c r="A8" s="146" t="s">
        <v>44</v>
      </c>
      <c r="B8" s="195">
        <f>SUM(B6:B7)</f>
        <v>56916440</v>
      </c>
      <c r="C8" s="195">
        <f aca="true" t="shared" si="1" ref="C8:L8">SUM(C6:C7)</f>
        <v>57076435</v>
      </c>
      <c r="D8" s="195">
        <f t="shared" si="1"/>
        <v>57237495</v>
      </c>
      <c r="E8" s="195">
        <f t="shared" si="1"/>
        <v>57438625</v>
      </c>
      <c r="F8" s="195">
        <f t="shared" si="1"/>
        <v>57581983</v>
      </c>
      <c r="G8" s="195">
        <f t="shared" si="1"/>
        <v>57710512</v>
      </c>
      <c r="H8" s="195">
        <f t="shared" si="1"/>
        <v>57853817</v>
      </c>
      <c r="I8" s="195">
        <f t="shared" si="1"/>
        <v>58003821</v>
      </c>
      <c r="J8" s="195">
        <f t="shared" si="1"/>
        <v>58137141</v>
      </c>
      <c r="K8" s="195">
        <f t="shared" si="1"/>
        <v>58280501</v>
      </c>
      <c r="L8" s="195">
        <f t="shared" si="1"/>
        <v>58437039</v>
      </c>
      <c r="M8" s="195">
        <f>SUM(M6:M7)</f>
        <v>58631956</v>
      </c>
      <c r="N8" s="195">
        <f>SUM(N6:N7)</f>
        <v>58812484</v>
      </c>
      <c r="O8" s="195">
        <f>SUM(O6:O7)</f>
        <v>59051519</v>
      </c>
      <c r="P8" s="195">
        <f>SUM(P6:P7)</f>
        <v>59229441</v>
      </c>
      <c r="Q8" s="145">
        <v>59553800</v>
      </c>
      <c r="R8" s="143">
        <v>59834300</v>
      </c>
      <c r="S8" s="143">
        <v>59834300</v>
      </c>
      <c r="T8" s="143">
        <v>60587300</v>
      </c>
      <c r="U8" s="230">
        <v>60975400</v>
      </c>
      <c r="V8" s="230">
        <v>61383200</v>
      </c>
      <c r="W8" s="230">
        <v>61383200</v>
      </c>
    </row>
    <row r="9" spans="18:19" s="117" customFormat="1" ht="12.75">
      <c r="R9" s="143"/>
      <c r="S9" s="143"/>
    </row>
    <row r="10" spans="1:19" ht="12.75">
      <c r="A10" s="130"/>
      <c r="B10" s="245"/>
      <c r="C10" s="245"/>
      <c r="D10" s="245"/>
      <c r="E10" s="245"/>
      <c r="F10" s="245"/>
      <c r="G10" s="245"/>
      <c r="H10" s="245"/>
      <c r="L10" s="130" t="s">
        <v>280</v>
      </c>
      <c r="M10" s="130"/>
      <c r="S10" s="143"/>
    </row>
    <row r="13" ht="12.75">
      <c r="E13" s="119"/>
    </row>
  </sheetData>
  <printOptions gridLines="1"/>
  <pageMargins left="0.75" right="0.75" top="1.9" bottom="1" header="0.97" footer="0.5"/>
  <pageSetup fitToHeight="1" fitToWidth="1" horizontalDpi="600" verticalDpi="600" orientation="landscape" paperSize="9" scale="45" r:id="rId1"/>
  <headerFooter alignWithMargins="0">
    <oddFooter>&amp;LSTS2003&amp;CPOPULATION&amp;R&amp;F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95"/>
  <sheetViews>
    <sheetView zoomScale="70" zoomScaleNormal="70" workbookViewId="0" topLeftCell="A1">
      <selection activeCell="R59" sqref="R59"/>
    </sheetView>
  </sheetViews>
  <sheetFormatPr defaultColWidth="8.88671875" defaultRowHeight="15"/>
  <cols>
    <col min="1" max="1" width="1.1171875" style="0" customWidth="1"/>
    <col min="2" max="2" width="15.5546875" style="0" customWidth="1"/>
    <col min="3" max="3" width="4.5546875" style="0" customWidth="1"/>
    <col min="4" max="4" width="23.99609375" style="0" customWidth="1"/>
    <col min="5" max="5" width="11.88671875" style="0" customWidth="1"/>
    <col min="6" max="6" width="5.5546875" style="0" bestFit="1" customWidth="1"/>
    <col min="7" max="10" width="5.99609375" style="0" bestFit="1" customWidth="1"/>
    <col min="11" max="11" width="7.4453125" style="0" customWidth="1"/>
    <col min="12" max="12" width="6.3359375" style="0" customWidth="1"/>
    <col min="13" max="13" width="6.4453125" style="0" customWidth="1"/>
    <col min="16" max="16" width="9.88671875" style="0" bestFit="1" customWidth="1"/>
    <col min="17" max="17" width="1.66796875" style="0" customWidth="1"/>
    <col min="18" max="18" width="26.3359375" style="0" customWidth="1"/>
  </cols>
  <sheetData>
    <row r="1" ht="4.5" customHeight="1"/>
    <row r="2" ht="15">
      <c r="B2" s="9" t="s">
        <v>164</v>
      </c>
    </row>
    <row r="3" ht="3" customHeight="1">
      <c r="B3" s="9"/>
    </row>
    <row r="4" ht="15">
      <c r="B4" s="147" t="s">
        <v>165</v>
      </c>
    </row>
    <row r="6" spans="2:16" ht="15.75">
      <c r="B6" s="148" t="s">
        <v>166</v>
      </c>
      <c r="F6" s="9">
        <v>1999</v>
      </c>
      <c r="G6" s="9">
        <v>2000</v>
      </c>
      <c r="H6" s="9">
        <v>2001</v>
      </c>
      <c r="I6" s="9">
        <v>2002</v>
      </c>
      <c r="J6" s="9">
        <v>2003</v>
      </c>
      <c r="K6" s="9">
        <v>2004</v>
      </c>
      <c r="L6" s="9">
        <v>2005</v>
      </c>
      <c r="M6" s="9">
        <v>2006</v>
      </c>
      <c r="N6" s="9">
        <v>2007</v>
      </c>
      <c r="O6" s="9">
        <v>2008</v>
      </c>
      <c r="P6" s="9">
        <v>2009</v>
      </c>
    </row>
    <row r="7" ht="6" customHeight="1"/>
    <row r="8" ht="15">
      <c r="B8" s="149" t="s">
        <v>67</v>
      </c>
    </row>
    <row r="9" spans="2:16" ht="15">
      <c r="B9" t="s">
        <v>167</v>
      </c>
      <c r="C9" t="s">
        <v>168</v>
      </c>
      <c r="E9" t="s">
        <v>14</v>
      </c>
      <c r="F9" s="236">
        <v>2.747</v>
      </c>
      <c r="G9" s="236">
        <v>2.491</v>
      </c>
      <c r="H9" s="236">
        <v>2.646</v>
      </c>
      <c r="I9" s="236">
        <v>2.438</v>
      </c>
      <c r="J9" s="236">
        <v>2.513</v>
      </c>
      <c r="K9" s="236">
        <v>2.454</v>
      </c>
      <c r="L9" s="236">
        <v>2.6</v>
      </c>
      <c r="M9" s="334">
        <v>2.787279</v>
      </c>
      <c r="N9" s="334">
        <v>2.9161029999999997</v>
      </c>
      <c r="O9" s="334">
        <v>3.064514643730004</v>
      </c>
      <c r="P9" s="254" t="s">
        <v>12</v>
      </c>
    </row>
    <row r="10" spans="2:16" ht="15">
      <c r="B10" t="s">
        <v>169</v>
      </c>
      <c r="C10" t="s">
        <v>170</v>
      </c>
      <c r="E10" t="s">
        <v>14</v>
      </c>
      <c r="F10" s="236">
        <v>2.729</v>
      </c>
      <c r="G10" s="236">
        <v>2.478</v>
      </c>
      <c r="H10" s="236">
        <v>2.627</v>
      </c>
      <c r="I10" s="236">
        <v>2.416</v>
      </c>
      <c r="J10" s="236">
        <v>2.494</v>
      </c>
      <c r="K10" s="236">
        <v>2.4262870000000003</v>
      </c>
      <c r="L10" s="236">
        <v>2.6</v>
      </c>
      <c r="M10" s="334">
        <v>2.78862</v>
      </c>
      <c r="N10" s="334">
        <v>2.891596</v>
      </c>
      <c r="O10" s="334">
        <v>3.0645147037299862</v>
      </c>
      <c r="P10" s="254" t="s">
        <v>12</v>
      </c>
    </row>
    <row r="11" spans="3:16" ht="15">
      <c r="C11" t="s">
        <v>171</v>
      </c>
      <c r="E11" t="s">
        <v>14</v>
      </c>
      <c r="F11" s="150">
        <f aca="true" t="shared" si="0" ref="F11:O11">F9+F10</f>
        <v>5.476</v>
      </c>
      <c r="G11" s="150">
        <f t="shared" si="0"/>
        <v>4.969</v>
      </c>
      <c r="H11" s="150">
        <f t="shared" si="0"/>
        <v>5.273</v>
      </c>
      <c r="I11" s="150">
        <f t="shared" si="0"/>
        <v>4.854</v>
      </c>
      <c r="J11" s="150">
        <f t="shared" si="0"/>
        <v>5.007</v>
      </c>
      <c r="K11" s="150">
        <f t="shared" si="0"/>
        <v>4.880287000000001</v>
      </c>
      <c r="L11" s="150">
        <f t="shared" si="0"/>
        <v>5.2</v>
      </c>
      <c r="M11" s="150">
        <f t="shared" si="0"/>
        <v>5.575899</v>
      </c>
      <c r="N11" s="150">
        <f t="shared" si="0"/>
        <v>5.8076989999999995</v>
      </c>
      <c r="O11" s="150">
        <f t="shared" si="0"/>
        <v>6.129029347459991</v>
      </c>
      <c r="P11" s="253" t="s">
        <v>12</v>
      </c>
    </row>
    <row r="12" ht="6" customHeight="1"/>
    <row r="13" ht="15">
      <c r="B13" s="149" t="s">
        <v>68</v>
      </c>
    </row>
    <row r="14" spans="2:16" ht="15">
      <c r="B14" t="s">
        <v>172</v>
      </c>
      <c r="C14" t="s">
        <v>173</v>
      </c>
      <c r="E14" t="s">
        <v>0</v>
      </c>
      <c r="F14" s="151">
        <v>9079</v>
      </c>
      <c r="G14" s="151">
        <v>9508</v>
      </c>
      <c r="H14" s="151">
        <v>10213</v>
      </c>
      <c r="I14" s="151">
        <v>11513</v>
      </c>
      <c r="J14" s="151">
        <v>12384.663</v>
      </c>
      <c r="K14" s="151">
        <v>12876.353</v>
      </c>
      <c r="L14" s="151">
        <v>13161.129</v>
      </c>
      <c r="M14" s="151">
        <v>12961.695</v>
      </c>
      <c r="N14" s="151">
        <v>12873.273</v>
      </c>
      <c r="O14" s="151">
        <v>12067.626</v>
      </c>
      <c r="P14" s="151">
        <v>10889.736</v>
      </c>
    </row>
    <row r="15" ht="6" customHeight="1"/>
    <row r="16" spans="2:3" ht="15">
      <c r="B16" t="s">
        <v>172</v>
      </c>
      <c r="C16" t="s">
        <v>174</v>
      </c>
    </row>
    <row r="17" spans="4:16" ht="15">
      <c r="D17" t="s">
        <v>175</v>
      </c>
      <c r="E17" t="s">
        <v>0</v>
      </c>
      <c r="F17" s="151">
        <v>627</v>
      </c>
      <c r="G17" s="151">
        <v>659</v>
      </c>
      <c r="H17" s="151">
        <v>852</v>
      </c>
      <c r="I17" s="151">
        <v>1009</v>
      </c>
      <c r="J17" s="151">
        <v>946.736</v>
      </c>
      <c r="K17" s="151">
        <v>994.931</v>
      </c>
      <c r="L17" s="151">
        <v>1024.691</v>
      </c>
      <c r="M17" s="151">
        <v>1124.485</v>
      </c>
      <c r="N17" s="151">
        <v>1156.77</v>
      </c>
      <c r="O17" s="151">
        <v>1195.102</v>
      </c>
      <c r="P17" s="151">
        <v>1019.543</v>
      </c>
    </row>
    <row r="18" spans="4:16" ht="15">
      <c r="D18" t="s">
        <v>176</v>
      </c>
      <c r="E18" t="s">
        <v>0</v>
      </c>
      <c r="F18" s="151">
        <v>4102</v>
      </c>
      <c r="G18" s="151">
        <v>4415</v>
      </c>
      <c r="H18" s="151">
        <v>4716</v>
      </c>
      <c r="I18" s="151">
        <v>4993</v>
      </c>
      <c r="J18" s="151">
        <v>5608.463</v>
      </c>
      <c r="K18" s="151">
        <v>6233.761</v>
      </c>
      <c r="L18" s="151">
        <v>7009.238</v>
      </c>
      <c r="M18" s="151">
        <v>7437.362</v>
      </c>
      <c r="N18" s="151">
        <v>8039.343</v>
      </c>
      <c r="O18" s="151">
        <v>8098.148</v>
      </c>
      <c r="P18" s="151">
        <v>7681.999</v>
      </c>
    </row>
    <row r="19" spans="4:16" ht="15">
      <c r="D19" t="s">
        <v>177</v>
      </c>
      <c r="E19" t="s">
        <v>0</v>
      </c>
      <c r="F19" s="151">
        <v>508</v>
      </c>
      <c r="G19" s="151">
        <v>492</v>
      </c>
      <c r="H19" s="151">
        <v>459</v>
      </c>
      <c r="I19" s="151">
        <v>418</v>
      </c>
      <c r="J19" s="151">
        <v>395.159</v>
      </c>
      <c r="K19" s="151">
        <v>594.724</v>
      </c>
      <c r="L19" s="151">
        <v>657.137</v>
      </c>
      <c r="M19" s="151">
        <v>749.511</v>
      </c>
      <c r="N19" s="151">
        <v>777.311</v>
      </c>
      <c r="O19" s="151">
        <v>644.645</v>
      </c>
      <c r="P19" s="151">
        <v>567.86</v>
      </c>
    </row>
    <row r="20" spans="4:16" ht="15">
      <c r="D20" t="s">
        <v>178</v>
      </c>
      <c r="E20" t="s">
        <v>0</v>
      </c>
      <c r="F20" s="152">
        <v>190</v>
      </c>
      <c r="G20" s="151">
        <v>195</v>
      </c>
      <c r="H20" s="151">
        <v>211</v>
      </c>
      <c r="I20" s="151">
        <v>205</v>
      </c>
      <c r="J20" s="151">
        <v>184.267</v>
      </c>
      <c r="K20" s="151">
        <v>300.592</v>
      </c>
      <c r="L20" s="151">
        <v>283.229</v>
      </c>
      <c r="M20" s="151">
        <v>359.426</v>
      </c>
      <c r="N20" s="151">
        <v>381.383</v>
      </c>
      <c r="O20" s="151">
        <v>414.542</v>
      </c>
      <c r="P20" s="151">
        <v>470.503</v>
      </c>
    </row>
    <row r="21" spans="4:16" ht="15">
      <c r="D21" t="s">
        <v>179</v>
      </c>
      <c r="E21" t="s">
        <v>0</v>
      </c>
      <c r="F21" s="153">
        <f aca="true" t="shared" si="1" ref="F21:P21">F17+F18+F19+F20</f>
        <v>5427</v>
      </c>
      <c r="G21" s="153">
        <f t="shared" si="1"/>
        <v>5761</v>
      </c>
      <c r="H21" s="153">
        <f t="shared" si="1"/>
        <v>6238</v>
      </c>
      <c r="I21" s="153">
        <f t="shared" si="1"/>
        <v>6625</v>
      </c>
      <c r="J21" s="171">
        <f t="shared" si="1"/>
        <v>7134.624999999999</v>
      </c>
      <c r="K21" s="171">
        <f t="shared" si="1"/>
        <v>8124.008000000001</v>
      </c>
      <c r="L21" s="171">
        <f t="shared" si="1"/>
        <v>8974.295</v>
      </c>
      <c r="M21" s="171">
        <f t="shared" si="1"/>
        <v>9670.784</v>
      </c>
      <c r="N21" s="171">
        <f t="shared" si="1"/>
        <v>10354.806999999999</v>
      </c>
      <c r="O21" s="171">
        <f t="shared" si="1"/>
        <v>10352.437</v>
      </c>
      <c r="P21" s="171">
        <f t="shared" si="1"/>
        <v>9739.905</v>
      </c>
    </row>
    <row r="22" ht="6" customHeight="1"/>
    <row r="23" spans="2:16" ht="15">
      <c r="B23" t="s">
        <v>180</v>
      </c>
      <c r="E23" t="s">
        <v>0</v>
      </c>
      <c r="F23" s="153">
        <f>F14+F21</f>
        <v>14506</v>
      </c>
      <c r="G23" s="153">
        <f>G14+G21</f>
        <v>15269</v>
      </c>
      <c r="H23" s="153">
        <f>H14+H21</f>
        <v>16451</v>
      </c>
      <c r="I23" s="153">
        <f>I14+I21</f>
        <v>18138</v>
      </c>
      <c r="J23" s="171">
        <f>J14+J21</f>
        <v>19519.288</v>
      </c>
      <c r="K23" s="171">
        <f aca="true" t="shared" si="2" ref="K23:P23">K14+K21</f>
        <v>21000.361</v>
      </c>
      <c r="L23" s="171">
        <f t="shared" si="2"/>
        <v>22135.424</v>
      </c>
      <c r="M23" s="171">
        <f t="shared" si="2"/>
        <v>22632.479</v>
      </c>
      <c r="N23" s="171">
        <f t="shared" si="2"/>
        <v>23228.079999999998</v>
      </c>
      <c r="O23" s="171">
        <f t="shared" si="2"/>
        <v>22420.063000000002</v>
      </c>
      <c r="P23" s="171">
        <f t="shared" si="2"/>
        <v>20629.641000000003</v>
      </c>
    </row>
    <row r="24" ht="6" customHeight="1"/>
    <row r="25" ht="15">
      <c r="B25" s="149" t="s">
        <v>69</v>
      </c>
    </row>
    <row r="26" spans="2:16" ht="15">
      <c r="B26" t="s">
        <v>229</v>
      </c>
      <c r="C26" t="s">
        <v>181</v>
      </c>
      <c r="E26" t="s">
        <v>0</v>
      </c>
      <c r="F26" s="155">
        <v>2618</v>
      </c>
      <c r="G26" s="155">
        <v>2470</v>
      </c>
      <c r="H26" s="155">
        <v>2326</v>
      </c>
      <c r="I26" s="155">
        <v>2284</v>
      </c>
      <c r="J26" s="155">
        <v>2430</v>
      </c>
      <c r="K26" s="155">
        <v>2337</v>
      </c>
      <c r="L26" s="155">
        <v>2051</v>
      </c>
      <c r="M26" s="155">
        <v>2015</v>
      </c>
      <c r="N26" s="155">
        <v>2094</v>
      </c>
      <c r="O26" s="348">
        <v>1937</v>
      </c>
      <c r="P26" s="420" t="s">
        <v>12</v>
      </c>
    </row>
    <row r="27" spans="15:16" ht="6" customHeight="1">
      <c r="O27" s="2"/>
      <c r="P27" s="2"/>
    </row>
    <row r="28" spans="2:23" ht="15">
      <c r="B28" t="s">
        <v>211</v>
      </c>
      <c r="E28" t="s">
        <v>0</v>
      </c>
      <c r="F28">
        <v>6</v>
      </c>
      <c r="G28">
        <v>6</v>
      </c>
      <c r="H28">
        <v>6</v>
      </c>
      <c r="I28" s="155">
        <v>112</v>
      </c>
      <c r="J28" s="155">
        <v>208</v>
      </c>
      <c r="K28" s="155">
        <v>207</v>
      </c>
      <c r="L28" s="155">
        <v>195</v>
      </c>
      <c r="M28" s="155">
        <v>121</v>
      </c>
      <c r="N28" s="155">
        <v>111</v>
      </c>
      <c r="O28" s="348">
        <v>75</v>
      </c>
      <c r="P28" s="420" t="s">
        <v>12</v>
      </c>
      <c r="Q28" s="155"/>
      <c r="R28" s="155"/>
      <c r="S28" s="155"/>
      <c r="T28" s="155"/>
      <c r="U28" s="155"/>
      <c r="V28" s="155"/>
      <c r="W28" s="155"/>
    </row>
    <row r="29" ht="6" customHeight="1"/>
    <row r="30" spans="2:16" ht="15">
      <c r="B30" t="s">
        <v>180</v>
      </c>
      <c r="E30" t="s">
        <v>0</v>
      </c>
      <c r="F30" s="153">
        <f aca="true" t="shared" si="3" ref="F30:O30">F26+F28</f>
        <v>2624</v>
      </c>
      <c r="G30" s="153">
        <f t="shared" si="3"/>
        <v>2476</v>
      </c>
      <c r="H30" s="153">
        <f t="shared" si="3"/>
        <v>2332</v>
      </c>
      <c r="I30" s="153">
        <f t="shared" si="3"/>
        <v>2396</v>
      </c>
      <c r="J30" s="153">
        <f t="shared" si="3"/>
        <v>2638</v>
      </c>
      <c r="K30" s="153">
        <f t="shared" si="3"/>
        <v>2544</v>
      </c>
      <c r="L30" s="153">
        <f t="shared" si="3"/>
        <v>2246</v>
      </c>
      <c r="M30" s="153">
        <f t="shared" si="3"/>
        <v>2136</v>
      </c>
      <c r="N30" s="153">
        <f t="shared" si="3"/>
        <v>2205</v>
      </c>
      <c r="O30" s="153">
        <f t="shared" si="3"/>
        <v>2012</v>
      </c>
      <c r="P30" s="420" t="s">
        <v>12</v>
      </c>
    </row>
    <row r="32" spans="2:16" ht="15.75">
      <c r="B32" s="148" t="s">
        <v>182</v>
      </c>
      <c r="F32" s="9">
        <f>F6</f>
        <v>1999</v>
      </c>
      <c r="G32" s="9">
        <f>G6</f>
        <v>2000</v>
      </c>
      <c r="H32" s="9">
        <f>H6</f>
        <v>2001</v>
      </c>
      <c r="I32" s="9">
        <f>I6</f>
        <v>2002</v>
      </c>
      <c r="J32" s="9">
        <f>J6</f>
        <v>2003</v>
      </c>
      <c r="K32" s="9">
        <f aca="true" t="shared" si="4" ref="K32:P32">K6</f>
        <v>2004</v>
      </c>
      <c r="L32" s="9">
        <f t="shared" si="4"/>
        <v>2005</v>
      </c>
      <c r="M32" s="9">
        <f t="shared" si="4"/>
        <v>2006</v>
      </c>
      <c r="N32" s="9">
        <f t="shared" si="4"/>
        <v>2007</v>
      </c>
      <c r="O32" s="9">
        <f t="shared" si="4"/>
        <v>2008</v>
      </c>
      <c r="P32" s="9">
        <f t="shared" si="4"/>
        <v>2009</v>
      </c>
    </row>
    <row r="33" ht="6" customHeight="1"/>
    <row r="34" ht="15">
      <c r="B34" s="149" t="s">
        <v>183</v>
      </c>
    </row>
    <row r="35" spans="2:3" ht="15">
      <c r="B35" t="s">
        <v>184</v>
      </c>
      <c r="C35" t="s">
        <v>168</v>
      </c>
    </row>
    <row r="36" spans="4:16" ht="15">
      <c r="D36" t="s">
        <v>185</v>
      </c>
      <c r="E36" t="s">
        <v>16</v>
      </c>
      <c r="F36" s="156">
        <v>15.7</v>
      </c>
      <c r="G36" s="157">
        <v>15.5</v>
      </c>
      <c r="H36" s="156">
        <v>15.4</v>
      </c>
      <c r="I36" s="157">
        <v>15.2</v>
      </c>
      <c r="J36" s="156">
        <v>14.8</v>
      </c>
      <c r="K36" s="156">
        <v>14.3</v>
      </c>
      <c r="L36" s="156">
        <v>12.5</v>
      </c>
      <c r="M36" s="156">
        <v>14.4</v>
      </c>
      <c r="N36" s="254">
        <v>16.9</v>
      </c>
      <c r="O36" s="254">
        <v>12.8</v>
      </c>
      <c r="P36" s="420" t="s">
        <v>12</v>
      </c>
    </row>
    <row r="37" spans="4:16" ht="15">
      <c r="D37" t="s">
        <v>186</v>
      </c>
      <c r="E37" t="s">
        <v>16</v>
      </c>
      <c r="F37" s="156">
        <v>0.7</v>
      </c>
      <c r="G37" s="157">
        <v>0.5468</v>
      </c>
      <c r="H37" s="156">
        <v>0.5</v>
      </c>
      <c r="I37" s="157">
        <v>0.6</v>
      </c>
      <c r="J37" s="156">
        <v>0.6</v>
      </c>
      <c r="K37" s="156">
        <v>0.5</v>
      </c>
      <c r="L37" s="156">
        <v>0.4</v>
      </c>
      <c r="M37" s="156">
        <v>0.4</v>
      </c>
      <c r="N37" s="254">
        <v>0.6</v>
      </c>
      <c r="O37" s="254">
        <v>0.6</v>
      </c>
      <c r="P37" s="420" t="s">
        <v>12</v>
      </c>
    </row>
    <row r="38" spans="4:16" ht="15">
      <c r="D38" t="s">
        <v>187</v>
      </c>
      <c r="E38" t="s">
        <v>16</v>
      </c>
      <c r="F38" s="159">
        <f aca="true" t="shared" si="5" ref="F38:O38">F36+F37</f>
        <v>16.4</v>
      </c>
      <c r="G38" s="159">
        <f t="shared" si="5"/>
        <v>16.0468</v>
      </c>
      <c r="H38" s="159">
        <f t="shared" si="5"/>
        <v>15.9</v>
      </c>
      <c r="I38" s="159">
        <f t="shared" si="5"/>
        <v>15.799999999999999</v>
      </c>
      <c r="J38" s="159">
        <f t="shared" si="5"/>
        <v>15.4</v>
      </c>
      <c r="K38" s="159">
        <f t="shared" si="5"/>
        <v>14.8</v>
      </c>
      <c r="L38" s="159">
        <f t="shared" si="5"/>
        <v>12.9</v>
      </c>
      <c r="M38" s="159">
        <f t="shared" si="5"/>
        <v>14.8</v>
      </c>
      <c r="N38" s="159">
        <f t="shared" si="5"/>
        <v>17.5</v>
      </c>
      <c r="O38" s="159">
        <f t="shared" si="5"/>
        <v>13.4</v>
      </c>
      <c r="P38" s="420" t="s">
        <v>12</v>
      </c>
    </row>
    <row r="39" ht="6" customHeight="1"/>
    <row r="40" ht="15">
      <c r="C40" t="s">
        <v>188</v>
      </c>
    </row>
    <row r="41" spans="4:16" ht="15">
      <c r="D41" t="s">
        <v>189</v>
      </c>
      <c r="E41" t="s">
        <v>16</v>
      </c>
      <c r="F41" s="156">
        <v>19.2</v>
      </c>
      <c r="G41" s="156">
        <v>20.3</v>
      </c>
      <c r="H41" s="156">
        <v>19.3</v>
      </c>
      <c r="I41" s="156">
        <v>18.3</v>
      </c>
      <c r="J41" s="156">
        <v>20.9</v>
      </c>
      <c r="K41" s="156">
        <v>17.6</v>
      </c>
      <c r="L41" s="156">
        <v>17.4</v>
      </c>
      <c r="M41" s="156">
        <v>19.3</v>
      </c>
      <c r="N41" s="254">
        <v>22.5</v>
      </c>
      <c r="O41" s="254">
        <v>18.5</v>
      </c>
      <c r="P41" s="420" t="s">
        <v>12</v>
      </c>
    </row>
    <row r="42" spans="4:16" ht="15">
      <c r="D42" t="s">
        <v>186</v>
      </c>
      <c r="E42" t="s">
        <v>16</v>
      </c>
      <c r="F42" s="156">
        <v>0.3</v>
      </c>
      <c r="G42" s="156">
        <v>0.2441</v>
      </c>
      <c r="H42" s="156">
        <v>0.2</v>
      </c>
      <c r="I42" s="156">
        <v>0.2</v>
      </c>
      <c r="J42" s="156">
        <v>0.2</v>
      </c>
      <c r="K42" s="156">
        <v>0.3</v>
      </c>
      <c r="L42" s="156">
        <v>0.3</v>
      </c>
      <c r="M42" s="156">
        <v>0.2</v>
      </c>
      <c r="N42" s="254">
        <v>0.3</v>
      </c>
      <c r="O42" s="254">
        <v>0.3</v>
      </c>
      <c r="P42" s="420" t="s">
        <v>12</v>
      </c>
    </row>
    <row r="43" spans="4:16" ht="15">
      <c r="D43" t="s">
        <v>190</v>
      </c>
      <c r="E43" t="s">
        <v>16</v>
      </c>
      <c r="F43" s="159">
        <f aca="true" t="shared" si="6" ref="F43:O43">F41+F42</f>
        <v>19.5</v>
      </c>
      <c r="G43" s="159">
        <f t="shared" si="6"/>
        <v>20.5441</v>
      </c>
      <c r="H43" s="159">
        <f t="shared" si="6"/>
        <v>19.5</v>
      </c>
      <c r="I43" s="159">
        <f t="shared" si="6"/>
        <v>18.5</v>
      </c>
      <c r="J43" s="159">
        <f t="shared" si="6"/>
        <v>21.099999999999998</v>
      </c>
      <c r="K43" s="159">
        <f t="shared" si="6"/>
        <v>17.900000000000002</v>
      </c>
      <c r="L43" s="159">
        <f t="shared" si="6"/>
        <v>17.7</v>
      </c>
      <c r="M43" s="159">
        <f t="shared" si="6"/>
        <v>19.5</v>
      </c>
      <c r="N43" s="159">
        <f t="shared" si="6"/>
        <v>22.8</v>
      </c>
      <c r="O43" s="159">
        <f t="shared" si="6"/>
        <v>18.8</v>
      </c>
      <c r="P43" s="420" t="s">
        <v>12</v>
      </c>
    </row>
    <row r="44" ht="6" customHeight="1"/>
    <row r="45" ht="15">
      <c r="C45" t="s">
        <v>191</v>
      </c>
    </row>
    <row r="46" spans="4:16" ht="15">
      <c r="D46" t="s">
        <v>192</v>
      </c>
      <c r="E46" t="s">
        <v>16</v>
      </c>
      <c r="F46" s="159">
        <f aca="true" t="shared" si="7" ref="F46:N46">F36+F41</f>
        <v>34.9</v>
      </c>
      <c r="G46" s="159">
        <f t="shared" si="7"/>
        <v>35.8</v>
      </c>
      <c r="H46" s="159">
        <f t="shared" si="7"/>
        <v>34.7</v>
      </c>
      <c r="I46" s="159">
        <f t="shared" si="7"/>
        <v>33.5</v>
      </c>
      <c r="J46" s="159">
        <f t="shared" si="7"/>
        <v>35.7</v>
      </c>
      <c r="K46" s="159">
        <f t="shared" si="7"/>
        <v>31.900000000000002</v>
      </c>
      <c r="L46" s="159">
        <f t="shared" si="7"/>
        <v>29.9</v>
      </c>
      <c r="M46" s="159">
        <f t="shared" si="7"/>
        <v>33.7</v>
      </c>
      <c r="N46" s="159">
        <f t="shared" si="7"/>
        <v>39.4</v>
      </c>
      <c r="O46" s="159">
        <f>O36+O41</f>
        <v>31.3</v>
      </c>
      <c r="P46" s="420" t="s">
        <v>12</v>
      </c>
    </row>
    <row r="47" spans="4:16" ht="15">
      <c r="D47" t="s">
        <v>193</v>
      </c>
      <c r="E47" t="s">
        <v>16</v>
      </c>
      <c r="F47" s="159">
        <f aca="true" t="shared" si="8" ref="F47:N47">F37+F42</f>
        <v>1</v>
      </c>
      <c r="G47" s="159">
        <f t="shared" si="8"/>
        <v>0.7908999999999999</v>
      </c>
      <c r="H47" s="159">
        <f t="shared" si="8"/>
        <v>0.7</v>
      </c>
      <c r="I47" s="159">
        <f t="shared" si="8"/>
        <v>0.8</v>
      </c>
      <c r="J47" s="159">
        <f t="shared" si="8"/>
        <v>0.8</v>
      </c>
      <c r="K47" s="159">
        <f t="shared" si="8"/>
        <v>0.8</v>
      </c>
      <c r="L47" s="159">
        <f t="shared" si="8"/>
        <v>0.7</v>
      </c>
      <c r="M47" s="159">
        <f t="shared" si="8"/>
        <v>0.6000000000000001</v>
      </c>
      <c r="N47" s="159">
        <f t="shared" si="8"/>
        <v>0.8999999999999999</v>
      </c>
      <c r="O47" s="159">
        <f>O37+O42</f>
        <v>0.8999999999999999</v>
      </c>
      <c r="P47" s="420" t="s">
        <v>12</v>
      </c>
    </row>
    <row r="48" ht="6" customHeight="1"/>
    <row r="49" ht="15">
      <c r="B49" s="149" t="s">
        <v>67</v>
      </c>
    </row>
    <row r="50" spans="2:3" ht="15">
      <c r="B50" t="s">
        <v>300</v>
      </c>
      <c r="C50" t="s">
        <v>168</v>
      </c>
    </row>
    <row r="51" spans="4:16" ht="15">
      <c r="D51" t="s">
        <v>185</v>
      </c>
      <c r="E51" t="s">
        <v>16</v>
      </c>
      <c r="F51" s="156">
        <v>4.45</v>
      </c>
      <c r="G51" s="156">
        <v>3.09</v>
      </c>
      <c r="H51" s="156">
        <v>4.904879</v>
      </c>
      <c r="I51" s="156">
        <v>4.362222</v>
      </c>
      <c r="J51" s="156">
        <v>4.133661</v>
      </c>
      <c r="K51" s="156">
        <v>6.38</v>
      </c>
      <c r="L51" s="156">
        <v>8.97</v>
      </c>
      <c r="M51" s="156">
        <v>7.13</v>
      </c>
      <c r="N51" s="158">
        <v>4.55</v>
      </c>
      <c r="O51" s="254">
        <v>3.84</v>
      </c>
      <c r="P51" s="254" t="s">
        <v>12</v>
      </c>
    </row>
    <row r="52" spans="4:16" ht="15">
      <c r="D52" t="s">
        <v>186</v>
      </c>
      <c r="E52" t="s">
        <v>16</v>
      </c>
      <c r="F52" s="156">
        <v>0.91</v>
      </c>
      <c r="G52" s="156">
        <v>0.88</v>
      </c>
      <c r="H52" s="156">
        <v>0.64</v>
      </c>
      <c r="I52" s="156">
        <v>0.49</v>
      </c>
      <c r="J52" s="156">
        <v>0.434871</v>
      </c>
      <c r="K52" s="156">
        <v>0.51</v>
      </c>
      <c r="L52" s="156">
        <v>0.54</v>
      </c>
      <c r="M52" s="156">
        <v>0.53</v>
      </c>
      <c r="N52" s="158">
        <v>0.5</v>
      </c>
      <c r="O52" s="254">
        <v>0.39</v>
      </c>
      <c r="P52" s="254" t="s">
        <v>12</v>
      </c>
    </row>
    <row r="53" spans="4:16" ht="15">
      <c r="D53" t="s">
        <v>187</v>
      </c>
      <c r="E53" t="s">
        <v>16</v>
      </c>
      <c r="F53" s="159">
        <f aca="true" t="shared" si="9" ref="F53:O53">F51+F52</f>
        <v>5.36</v>
      </c>
      <c r="G53" s="159">
        <f t="shared" si="9"/>
        <v>3.9699999999999998</v>
      </c>
      <c r="H53" s="159">
        <f t="shared" si="9"/>
        <v>5.544879</v>
      </c>
      <c r="I53" s="159">
        <f t="shared" si="9"/>
        <v>4.852222</v>
      </c>
      <c r="J53" s="159">
        <f t="shared" si="9"/>
        <v>4.568532</v>
      </c>
      <c r="K53" s="159">
        <f t="shared" si="9"/>
        <v>6.89</v>
      </c>
      <c r="L53" s="159">
        <f t="shared" si="9"/>
        <v>9.510000000000002</v>
      </c>
      <c r="M53" s="159">
        <f t="shared" si="9"/>
        <v>7.66</v>
      </c>
      <c r="N53" s="349">
        <f t="shared" si="9"/>
        <v>5.05</v>
      </c>
      <c r="O53" s="349">
        <f t="shared" si="9"/>
        <v>4.2299999999999995</v>
      </c>
      <c r="P53" s="254" t="s">
        <v>12</v>
      </c>
    </row>
    <row r="54" ht="6" customHeight="1">
      <c r="N54" s="229"/>
    </row>
    <row r="55" spans="3:14" ht="15">
      <c r="C55" t="s">
        <v>188</v>
      </c>
      <c r="N55" s="229"/>
    </row>
    <row r="56" spans="4:16" ht="15">
      <c r="D56" t="s">
        <v>189</v>
      </c>
      <c r="E56" t="s">
        <v>16</v>
      </c>
      <c r="F56" s="156">
        <v>1.138465</v>
      </c>
      <c r="G56" s="156">
        <v>1.051128</v>
      </c>
      <c r="H56" s="156">
        <v>1.15</v>
      </c>
      <c r="I56" s="156">
        <v>1.08</v>
      </c>
      <c r="J56" s="156">
        <v>1.040105</v>
      </c>
      <c r="K56" s="156">
        <v>0.91</v>
      </c>
      <c r="L56" s="156">
        <v>2.08</v>
      </c>
      <c r="M56" s="156">
        <v>2.06</v>
      </c>
      <c r="N56" s="158">
        <v>2.01</v>
      </c>
      <c r="O56" s="254">
        <v>2.01</v>
      </c>
      <c r="P56" s="254" t="s">
        <v>12</v>
      </c>
    </row>
    <row r="57" spans="4:16" ht="15">
      <c r="D57" t="s">
        <v>186</v>
      </c>
      <c r="E57" t="s">
        <v>16</v>
      </c>
      <c r="F57" s="156">
        <v>0.89</v>
      </c>
      <c r="G57" s="156">
        <v>0.82</v>
      </c>
      <c r="H57" s="156">
        <v>0.59</v>
      </c>
      <c r="I57" s="156">
        <v>0.64</v>
      </c>
      <c r="J57" s="156">
        <v>0.52403</v>
      </c>
      <c r="K57" s="156">
        <v>0.54</v>
      </c>
      <c r="L57" s="156">
        <v>0.48</v>
      </c>
      <c r="M57" s="156">
        <v>0.45</v>
      </c>
      <c r="N57" s="158">
        <v>0.41</v>
      </c>
      <c r="O57" s="254">
        <v>0.37</v>
      </c>
      <c r="P57" s="254" t="s">
        <v>12</v>
      </c>
    </row>
    <row r="58" spans="4:16" ht="15">
      <c r="D58" t="s">
        <v>190</v>
      </c>
      <c r="E58" t="s">
        <v>16</v>
      </c>
      <c r="F58" s="159">
        <f aca="true" t="shared" si="10" ref="F58:O58">F56+F57</f>
        <v>2.028465</v>
      </c>
      <c r="G58" s="159">
        <f t="shared" si="10"/>
        <v>1.8711280000000001</v>
      </c>
      <c r="H58" s="159">
        <f t="shared" si="10"/>
        <v>1.7399999999999998</v>
      </c>
      <c r="I58" s="159">
        <f t="shared" si="10"/>
        <v>1.7200000000000002</v>
      </c>
      <c r="J58" s="159">
        <f t="shared" si="10"/>
        <v>1.564135</v>
      </c>
      <c r="K58" s="159">
        <f t="shared" si="10"/>
        <v>1.4500000000000002</v>
      </c>
      <c r="L58" s="159">
        <f t="shared" si="10"/>
        <v>2.56</v>
      </c>
      <c r="M58" s="159">
        <f t="shared" si="10"/>
        <v>2.5100000000000002</v>
      </c>
      <c r="N58" s="349">
        <f t="shared" si="10"/>
        <v>2.42</v>
      </c>
      <c r="O58" s="349">
        <f t="shared" si="10"/>
        <v>2.38</v>
      </c>
      <c r="P58" s="254" t="s">
        <v>12</v>
      </c>
    </row>
    <row r="59" ht="6" customHeight="1">
      <c r="N59" s="229"/>
    </row>
    <row r="60" spans="3:14" ht="15">
      <c r="C60" t="s">
        <v>191</v>
      </c>
      <c r="N60" s="229"/>
    </row>
    <row r="61" spans="4:17" ht="15">
      <c r="D61" t="s">
        <v>192</v>
      </c>
      <c r="E61" t="s">
        <v>16</v>
      </c>
      <c r="F61" s="159">
        <f aca="true" t="shared" si="11" ref="F61:N61">F51+F56</f>
        <v>5.588465</v>
      </c>
      <c r="G61" s="159">
        <f t="shared" si="11"/>
        <v>4.141128</v>
      </c>
      <c r="H61" s="159">
        <f t="shared" si="11"/>
        <v>6.054879</v>
      </c>
      <c r="I61" s="159">
        <f t="shared" si="11"/>
        <v>5.442222</v>
      </c>
      <c r="J61" s="159">
        <f t="shared" si="11"/>
        <v>5.1737660000000005</v>
      </c>
      <c r="K61" s="159">
        <f t="shared" si="11"/>
        <v>7.29</v>
      </c>
      <c r="L61" s="159">
        <f t="shared" si="11"/>
        <v>11.05</v>
      </c>
      <c r="M61" s="159">
        <f t="shared" si="11"/>
        <v>9.19</v>
      </c>
      <c r="N61" s="349">
        <f t="shared" si="11"/>
        <v>6.56</v>
      </c>
      <c r="O61" s="349">
        <f>O51+O56</f>
        <v>5.85</v>
      </c>
      <c r="P61" s="254" t="s">
        <v>12</v>
      </c>
      <c r="Q61" s="159"/>
    </row>
    <row r="62" spans="4:17" ht="15">
      <c r="D62" t="s">
        <v>193</v>
      </c>
      <c r="E62" t="s">
        <v>16</v>
      </c>
      <c r="F62" s="159">
        <f aca="true" t="shared" si="12" ref="F62:N62">F52+F57</f>
        <v>1.8</v>
      </c>
      <c r="G62" s="159">
        <f t="shared" si="12"/>
        <v>1.7</v>
      </c>
      <c r="H62" s="159">
        <f t="shared" si="12"/>
        <v>1.23</v>
      </c>
      <c r="I62" s="159">
        <f t="shared" si="12"/>
        <v>1.13</v>
      </c>
      <c r="J62" s="159">
        <f t="shared" si="12"/>
        <v>0.958901</v>
      </c>
      <c r="K62" s="159">
        <f t="shared" si="12"/>
        <v>1.05</v>
      </c>
      <c r="L62" s="159">
        <f t="shared" si="12"/>
        <v>1.02</v>
      </c>
      <c r="M62" s="159">
        <f t="shared" si="12"/>
        <v>0.98</v>
      </c>
      <c r="N62" s="349">
        <f t="shared" si="12"/>
        <v>0.9099999999999999</v>
      </c>
      <c r="O62" s="349">
        <f>O52+O57</f>
        <v>0.76</v>
      </c>
      <c r="P62" s="254" t="s">
        <v>12</v>
      </c>
      <c r="Q62" s="159"/>
    </row>
    <row r="63" ht="6" customHeight="1"/>
    <row r="64" spans="2:3" ht="15">
      <c r="B64" s="149" t="s">
        <v>109</v>
      </c>
      <c r="C64" s="160" t="s">
        <v>194</v>
      </c>
    </row>
    <row r="65" spans="2:3" ht="15">
      <c r="B65" t="s">
        <v>195</v>
      </c>
      <c r="C65" t="s">
        <v>168</v>
      </c>
    </row>
    <row r="66" spans="2:16" ht="15">
      <c r="B66" t="s">
        <v>226</v>
      </c>
      <c r="D66" t="s">
        <v>196</v>
      </c>
      <c r="E66" t="s">
        <v>16</v>
      </c>
      <c r="F66" s="161">
        <v>35.28</v>
      </c>
      <c r="G66">
        <v>7.23</v>
      </c>
      <c r="H66">
        <v>7.48</v>
      </c>
      <c r="I66">
        <v>7.05</v>
      </c>
      <c r="J66">
        <v>6.69</v>
      </c>
      <c r="K66" s="229">
        <v>7.02</v>
      </c>
      <c r="L66" s="247">
        <v>8.26</v>
      </c>
      <c r="M66" s="247">
        <v>7.85</v>
      </c>
      <c r="N66" s="254">
        <v>7.1</v>
      </c>
      <c r="O66" s="254">
        <v>7.05</v>
      </c>
      <c r="P66" s="420" t="s">
        <v>12</v>
      </c>
    </row>
    <row r="67" spans="3:16" ht="15">
      <c r="C67" s="160" t="s">
        <v>197</v>
      </c>
      <c r="D67" t="s">
        <v>198</v>
      </c>
      <c r="E67" t="s">
        <v>16</v>
      </c>
      <c r="F67" s="161"/>
      <c r="G67">
        <v>17.46</v>
      </c>
      <c r="H67">
        <v>14.83</v>
      </c>
      <c r="I67">
        <v>12.42</v>
      </c>
      <c r="J67">
        <v>13.07</v>
      </c>
      <c r="K67" s="229">
        <v>13.46</v>
      </c>
      <c r="L67" s="247">
        <v>17.28</v>
      </c>
      <c r="M67" s="247">
        <v>12.23</v>
      </c>
      <c r="N67" s="254">
        <v>14.85</v>
      </c>
      <c r="O67" s="254">
        <v>16.23</v>
      </c>
      <c r="P67" s="420" t="s">
        <v>12</v>
      </c>
    </row>
    <row r="68" spans="3:16" ht="15">
      <c r="C68" s="160" t="s">
        <v>199</v>
      </c>
      <c r="D68" t="s">
        <v>200</v>
      </c>
      <c r="F68" s="161"/>
      <c r="K68" s="229"/>
      <c r="L68" s="229"/>
      <c r="M68" s="229"/>
      <c r="N68" s="229"/>
      <c r="O68" s="229"/>
      <c r="P68" s="229"/>
    </row>
    <row r="69" spans="3:16" ht="15">
      <c r="C69" s="160"/>
      <c r="D69" t="s">
        <v>196</v>
      </c>
      <c r="E69" t="s">
        <v>16</v>
      </c>
      <c r="F69" s="163">
        <v>2.27</v>
      </c>
      <c r="G69" s="162">
        <v>0.19</v>
      </c>
      <c r="H69" s="162">
        <v>0.33</v>
      </c>
      <c r="I69" s="162">
        <v>0.24</v>
      </c>
      <c r="J69" s="180">
        <v>0.29</v>
      </c>
      <c r="K69" s="180">
        <v>0.26</v>
      </c>
      <c r="L69" s="180">
        <v>0.42</v>
      </c>
      <c r="M69" s="180">
        <v>0.56</v>
      </c>
      <c r="N69" s="254">
        <v>0.55</v>
      </c>
      <c r="O69" s="254">
        <v>0.42</v>
      </c>
      <c r="P69" s="420" t="s">
        <v>12</v>
      </c>
    </row>
    <row r="70" spans="3:16" ht="15">
      <c r="C70" s="160"/>
      <c r="E70" t="s">
        <v>16</v>
      </c>
      <c r="F70" s="163"/>
      <c r="G70" s="162">
        <v>0.25</v>
      </c>
      <c r="H70" s="162">
        <v>0.18</v>
      </c>
      <c r="I70" s="162">
        <v>0</v>
      </c>
      <c r="J70" s="180">
        <v>0.25</v>
      </c>
      <c r="K70" s="180">
        <v>0.24</v>
      </c>
      <c r="L70" s="180">
        <v>2.25</v>
      </c>
      <c r="M70" s="180">
        <v>1.17</v>
      </c>
      <c r="N70" s="254">
        <v>1.31</v>
      </c>
      <c r="O70" s="254">
        <v>1.72</v>
      </c>
      <c r="P70" s="420" t="s">
        <v>12</v>
      </c>
    </row>
    <row r="71" spans="3:16" ht="15">
      <c r="C71" s="160"/>
      <c r="D71" t="s">
        <v>198</v>
      </c>
      <c r="E71" t="s">
        <v>16</v>
      </c>
      <c r="F71" s="163"/>
      <c r="G71" s="162">
        <v>0.09</v>
      </c>
      <c r="H71" s="162">
        <v>0.15</v>
      </c>
      <c r="I71" s="162">
        <v>0.17</v>
      </c>
      <c r="J71" s="180">
        <v>0.19</v>
      </c>
      <c r="K71" s="180">
        <v>0</v>
      </c>
      <c r="L71" s="180">
        <v>0.02</v>
      </c>
      <c r="M71" s="180">
        <v>0.1</v>
      </c>
      <c r="N71" s="254">
        <v>0.02</v>
      </c>
      <c r="O71" s="254">
        <v>0.03</v>
      </c>
      <c r="P71" s="420" t="s">
        <v>12</v>
      </c>
    </row>
    <row r="72" spans="3:16" ht="15">
      <c r="C72" s="160"/>
      <c r="E72" t="s">
        <v>16</v>
      </c>
      <c r="F72" s="163"/>
      <c r="G72" s="162">
        <v>2.51</v>
      </c>
      <c r="H72" s="162">
        <v>2.1</v>
      </c>
      <c r="I72" s="162">
        <v>1.51</v>
      </c>
      <c r="J72" s="180">
        <v>1.48</v>
      </c>
      <c r="K72" s="180">
        <v>1.29</v>
      </c>
      <c r="L72" s="180">
        <v>0.36</v>
      </c>
      <c r="M72" s="180">
        <v>0.32</v>
      </c>
      <c r="N72" s="254">
        <v>0.41</v>
      </c>
      <c r="O72" s="254">
        <v>0.11</v>
      </c>
      <c r="P72" s="420" t="s">
        <v>12</v>
      </c>
    </row>
    <row r="73" spans="3:16" ht="15">
      <c r="C73" s="160" t="s">
        <v>201</v>
      </c>
      <c r="D73" t="s">
        <v>185</v>
      </c>
      <c r="F73" s="164">
        <f aca="true" t="shared" si="13" ref="F73:O73">F66+F67-F69-F70-F71-F72</f>
        <v>33.01</v>
      </c>
      <c r="G73" s="159">
        <f t="shared" si="13"/>
        <v>21.65</v>
      </c>
      <c r="H73" s="159">
        <f t="shared" si="13"/>
        <v>19.550000000000004</v>
      </c>
      <c r="I73" s="159">
        <f t="shared" si="13"/>
        <v>17.549999999999997</v>
      </c>
      <c r="J73" s="159">
        <f t="shared" si="13"/>
        <v>17.55</v>
      </c>
      <c r="K73" s="159">
        <f t="shared" si="13"/>
        <v>18.69</v>
      </c>
      <c r="L73" s="159">
        <f t="shared" si="13"/>
        <v>22.49</v>
      </c>
      <c r="M73" s="159">
        <f t="shared" si="13"/>
        <v>17.93</v>
      </c>
      <c r="N73" s="159">
        <f t="shared" si="13"/>
        <v>19.66</v>
      </c>
      <c r="O73" s="159">
        <f t="shared" si="13"/>
        <v>21</v>
      </c>
      <c r="P73" s="420" t="s">
        <v>12</v>
      </c>
    </row>
    <row r="74" ht="6" customHeight="1"/>
    <row r="75" ht="15">
      <c r="C75" t="s">
        <v>202</v>
      </c>
    </row>
    <row r="76" spans="4:16" ht="15">
      <c r="D76" t="s">
        <v>196</v>
      </c>
      <c r="E76" t="s">
        <v>16</v>
      </c>
      <c r="F76" s="161">
        <v>8.25</v>
      </c>
      <c r="G76">
        <v>3.53</v>
      </c>
      <c r="H76">
        <v>2.84</v>
      </c>
      <c r="I76">
        <v>2.54</v>
      </c>
      <c r="J76">
        <v>2.93</v>
      </c>
      <c r="K76" s="229">
        <v>3.12</v>
      </c>
      <c r="L76" s="247">
        <v>4.04</v>
      </c>
      <c r="M76" s="247">
        <v>3.57</v>
      </c>
      <c r="N76" s="254">
        <v>3.68</v>
      </c>
      <c r="O76" s="254">
        <v>3.68</v>
      </c>
      <c r="P76" s="420" t="s">
        <v>12</v>
      </c>
    </row>
    <row r="77" spans="3:16" ht="15">
      <c r="C77" s="160" t="s">
        <v>197</v>
      </c>
      <c r="D77" t="s">
        <v>198</v>
      </c>
      <c r="E77" t="s">
        <v>16</v>
      </c>
      <c r="F77" s="161"/>
      <c r="G77">
        <v>5.73</v>
      </c>
      <c r="H77">
        <v>4.98</v>
      </c>
      <c r="I77">
        <v>4.43</v>
      </c>
      <c r="J77">
        <v>3.9</v>
      </c>
      <c r="K77" s="229">
        <v>4.02</v>
      </c>
      <c r="L77" s="247">
        <v>4.87</v>
      </c>
      <c r="M77" s="247">
        <v>4.21</v>
      </c>
      <c r="N77" s="254">
        <v>4.11</v>
      </c>
      <c r="O77" s="254">
        <v>3.66</v>
      </c>
      <c r="P77" s="420" t="s">
        <v>12</v>
      </c>
    </row>
    <row r="78" spans="3:6" ht="15">
      <c r="C78" s="160" t="s">
        <v>199</v>
      </c>
      <c r="D78" t="s">
        <v>203</v>
      </c>
      <c r="F78" s="161"/>
    </row>
    <row r="79" spans="3:16" ht="15">
      <c r="C79" s="160"/>
      <c r="D79" t="s">
        <v>196</v>
      </c>
      <c r="E79" t="s">
        <v>16</v>
      </c>
      <c r="F79" s="165">
        <f aca="true" t="shared" si="14" ref="F79:M79">F69</f>
        <v>2.27</v>
      </c>
      <c r="G79" s="150">
        <f t="shared" si="14"/>
        <v>0.19</v>
      </c>
      <c r="H79" s="150">
        <f t="shared" si="14"/>
        <v>0.33</v>
      </c>
      <c r="I79" s="150">
        <f t="shared" si="14"/>
        <v>0.24</v>
      </c>
      <c r="J79" s="150">
        <f t="shared" si="14"/>
        <v>0.29</v>
      </c>
      <c r="K79" s="150">
        <f t="shared" si="14"/>
        <v>0.26</v>
      </c>
      <c r="L79" s="150">
        <f t="shared" si="14"/>
        <v>0.42</v>
      </c>
      <c r="M79" s="150">
        <f t="shared" si="14"/>
        <v>0.56</v>
      </c>
      <c r="N79" s="150">
        <f>N69</f>
        <v>0.55</v>
      </c>
      <c r="O79" s="150">
        <f>O69</f>
        <v>0.42</v>
      </c>
      <c r="P79" s="420" t="s">
        <v>12</v>
      </c>
    </row>
    <row r="80" spans="3:16" ht="15">
      <c r="C80" s="160"/>
      <c r="E80" t="s">
        <v>16</v>
      </c>
      <c r="F80" s="165">
        <f aca="true" t="shared" si="15" ref="F80:M80">F71</f>
        <v>0</v>
      </c>
      <c r="G80" s="150">
        <f t="shared" si="15"/>
        <v>0.09</v>
      </c>
      <c r="H80" s="150">
        <f t="shared" si="15"/>
        <v>0.15</v>
      </c>
      <c r="I80" s="150">
        <f t="shared" si="15"/>
        <v>0.17</v>
      </c>
      <c r="J80" s="150">
        <f t="shared" si="15"/>
        <v>0.19</v>
      </c>
      <c r="K80" s="150">
        <f t="shared" si="15"/>
        <v>0</v>
      </c>
      <c r="L80" s="150">
        <f t="shared" si="15"/>
        <v>0.02</v>
      </c>
      <c r="M80" s="150">
        <f t="shared" si="15"/>
        <v>0.1</v>
      </c>
      <c r="N80" s="150">
        <f>N71</f>
        <v>0.02</v>
      </c>
      <c r="O80" s="150">
        <f>O71</f>
        <v>0.03</v>
      </c>
      <c r="P80" s="420" t="s">
        <v>12</v>
      </c>
    </row>
    <row r="81" spans="3:16" ht="15">
      <c r="C81" s="160"/>
      <c r="D81" t="s">
        <v>198</v>
      </c>
      <c r="E81" t="s">
        <v>16</v>
      </c>
      <c r="F81" s="165">
        <f aca="true" t="shared" si="16" ref="F81:M81">F70</f>
        <v>0</v>
      </c>
      <c r="G81" s="150">
        <f t="shared" si="16"/>
        <v>0.25</v>
      </c>
      <c r="H81" s="150">
        <f t="shared" si="16"/>
        <v>0.18</v>
      </c>
      <c r="I81" s="150">
        <f t="shared" si="16"/>
        <v>0</v>
      </c>
      <c r="J81" s="150">
        <f t="shared" si="16"/>
        <v>0.25</v>
      </c>
      <c r="K81" s="150">
        <f t="shared" si="16"/>
        <v>0.24</v>
      </c>
      <c r="L81" s="150">
        <f t="shared" si="16"/>
        <v>2.25</v>
      </c>
      <c r="M81" s="150">
        <f t="shared" si="16"/>
        <v>1.17</v>
      </c>
      <c r="N81" s="150">
        <f>N70</f>
        <v>1.31</v>
      </c>
      <c r="O81" s="150">
        <f>O70</f>
        <v>1.72</v>
      </c>
      <c r="P81" s="420" t="s">
        <v>12</v>
      </c>
    </row>
    <row r="82" spans="3:16" ht="15">
      <c r="C82" s="160"/>
      <c r="E82" t="s">
        <v>16</v>
      </c>
      <c r="F82" s="165">
        <f aca="true" t="shared" si="17" ref="F82:M82">F72</f>
        <v>0</v>
      </c>
      <c r="G82" s="150">
        <f t="shared" si="17"/>
        <v>2.51</v>
      </c>
      <c r="H82" s="150">
        <f t="shared" si="17"/>
        <v>2.1</v>
      </c>
      <c r="I82" s="150">
        <f t="shared" si="17"/>
        <v>1.51</v>
      </c>
      <c r="J82" s="150">
        <f t="shared" si="17"/>
        <v>1.48</v>
      </c>
      <c r="K82" s="150">
        <f t="shared" si="17"/>
        <v>1.29</v>
      </c>
      <c r="L82" s="150">
        <f t="shared" si="17"/>
        <v>0.36</v>
      </c>
      <c r="M82" s="150">
        <f t="shared" si="17"/>
        <v>0.32</v>
      </c>
      <c r="N82" s="150">
        <f>N72</f>
        <v>0.41</v>
      </c>
      <c r="O82" s="150">
        <f>O72</f>
        <v>0.11</v>
      </c>
      <c r="P82" s="420" t="s">
        <v>12</v>
      </c>
    </row>
    <row r="83" spans="3:16" ht="15">
      <c r="C83" s="160" t="s">
        <v>201</v>
      </c>
      <c r="D83" t="s">
        <v>189</v>
      </c>
      <c r="F83" s="164">
        <f aca="true" t="shared" si="18" ref="F83:O83">F76+F77-F79-F80-F81-F82</f>
        <v>5.98</v>
      </c>
      <c r="G83" s="159">
        <f t="shared" si="18"/>
        <v>6.220000000000001</v>
      </c>
      <c r="H83" s="159">
        <f t="shared" si="18"/>
        <v>5.0600000000000005</v>
      </c>
      <c r="I83" s="159">
        <f t="shared" si="18"/>
        <v>5.05</v>
      </c>
      <c r="J83" s="159">
        <f t="shared" si="18"/>
        <v>4.619999999999999</v>
      </c>
      <c r="K83" s="159">
        <f t="shared" si="18"/>
        <v>5.35</v>
      </c>
      <c r="L83" s="159">
        <f t="shared" si="18"/>
        <v>5.86</v>
      </c>
      <c r="M83" s="159">
        <f t="shared" si="18"/>
        <v>5.629999999999999</v>
      </c>
      <c r="N83" s="159">
        <f t="shared" si="18"/>
        <v>5.500000000000002</v>
      </c>
      <c r="O83" s="159">
        <f t="shared" si="18"/>
        <v>5.06</v>
      </c>
      <c r="P83" s="420" t="s">
        <v>12</v>
      </c>
    </row>
    <row r="84" ht="6" customHeight="1"/>
    <row r="85" ht="15">
      <c r="B85" s="149" t="s">
        <v>204</v>
      </c>
    </row>
    <row r="86" spans="2:16" ht="15">
      <c r="B86" t="s">
        <v>205</v>
      </c>
      <c r="D86" t="s">
        <v>206</v>
      </c>
      <c r="E86" s="166" t="s">
        <v>207</v>
      </c>
      <c r="F86" s="167">
        <v>67222</v>
      </c>
      <c r="G86" s="168">
        <v>73194</v>
      </c>
      <c r="H86" s="169">
        <v>67003</v>
      </c>
      <c r="I86" s="169">
        <v>67783</v>
      </c>
      <c r="J86" s="143">
        <v>58903</v>
      </c>
      <c r="K86" s="230">
        <v>54454</v>
      </c>
      <c r="L86" s="230">
        <v>45002</v>
      </c>
      <c r="M86" s="230">
        <v>43994</v>
      </c>
      <c r="N86" s="279">
        <v>45581</v>
      </c>
      <c r="O86" s="279">
        <v>42416</v>
      </c>
      <c r="P86" s="420" t="s">
        <v>12</v>
      </c>
    </row>
    <row r="88" spans="4:16" ht="15">
      <c r="D88" t="s">
        <v>208</v>
      </c>
      <c r="E88" s="166" t="s">
        <v>207</v>
      </c>
      <c r="F88" s="167">
        <v>6623</v>
      </c>
      <c r="G88" s="168">
        <v>10822</v>
      </c>
      <c r="H88" s="169">
        <v>17467</v>
      </c>
      <c r="I88" s="169">
        <v>11427</v>
      </c>
      <c r="J88" s="143">
        <v>9501</v>
      </c>
      <c r="K88" s="230">
        <v>14995</v>
      </c>
      <c r="L88" s="230">
        <v>17024</v>
      </c>
      <c r="M88" s="230">
        <v>17909</v>
      </c>
      <c r="N88" s="279">
        <v>14612</v>
      </c>
      <c r="O88" s="254">
        <v>16106</v>
      </c>
      <c r="P88" s="420" t="s">
        <v>12</v>
      </c>
    </row>
    <row r="89" ht="6" customHeight="1"/>
    <row r="90" spans="2:16" ht="15">
      <c r="B90" s="149" t="s">
        <v>209</v>
      </c>
      <c r="C90" t="s">
        <v>187</v>
      </c>
      <c r="E90" t="s">
        <v>16</v>
      </c>
      <c r="F90" s="159">
        <f aca="true" t="shared" si="19" ref="F90:O90">F73+F86/1000</f>
        <v>100.232</v>
      </c>
      <c r="G90" s="159">
        <f t="shared" si="19"/>
        <v>94.844</v>
      </c>
      <c r="H90" s="159">
        <f t="shared" si="19"/>
        <v>86.553</v>
      </c>
      <c r="I90" s="159">
        <f t="shared" si="19"/>
        <v>85.333</v>
      </c>
      <c r="J90" s="159">
        <f t="shared" si="19"/>
        <v>76.453</v>
      </c>
      <c r="K90" s="159">
        <f t="shared" si="19"/>
        <v>73.144</v>
      </c>
      <c r="L90" s="159">
        <f t="shared" si="19"/>
        <v>67.492</v>
      </c>
      <c r="M90" s="159">
        <f t="shared" si="19"/>
        <v>61.924</v>
      </c>
      <c r="N90" s="159">
        <f t="shared" si="19"/>
        <v>65.241</v>
      </c>
      <c r="O90" s="159">
        <f t="shared" si="19"/>
        <v>63.416</v>
      </c>
      <c r="P90" s="420" t="s">
        <v>12</v>
      </c>
    </row>
    <row r="91" spans="2:16" ht="15">
      <c r="B91" t="s">
        <v>210</v>
      </c>
      <c r="C91" t="s">
        <v>190</v>
      </c>
      <c r="E91" t="s">
        <v>16</v>
      </c>
      <c r="F91" s="159">
        <f aca="true" t="shared" si="20" ref="F91:O91">F83+F88/1000</f>
        <v>12.603000000000002</v>
      </c>
      <c r="G91" s="159">
        <f t="shared" si="20"/>
        <v>17.042</v>
      </c>
      <c r="H91" s="159">
        <f t="shared" si="20"/>
        <v>22.527</v>
      </c>
      <c r="I91" s="159">
        <f t="shared" si="20"/>
        <v>16.477</v>
      </c>
      <c r="J91" s="159">
        <f t="shared" si="20"/>
        <v>14.120999999999999</v>
      </c>
      <c r="K91" s="159">
        <f t="shared" si="20"/>
        <v>20.345</v>
      </c>
      <c r="L91" s="159">
        <f t="shared" si="20"/>
        <v>22.884</v>
      </c>
      <c r="M91" s="159">
        <f t="shared" si="20"/>
        <v>23.538999999999998</v>
      </c>
      <c r="N91" s="159">
        <f t="shared" si="20"/>
        <v>20.112000000000002</v>
      </c>
      <c r="O91" s="159">
        <f t="shared" si="20"/>
        <v>21.166</v>
      </c>
      <c r="P91" s="420" t="s">
        <v>12</v>
      </c>
    </row>
    <row r="92" ht="6" customHeight="1"/>
    <row r="93" ht="15">
      <c r="C93" t="s">
        <v>191</v>
      </c>
    </row>
    <row r="94" spans="4:16" ht="15">
      <c r="D94" t="s">
        <v>192</v>
      </c>
      <c r="E94" t="s">
        <v>16</v>
      </c>
      <c r="F94" s="154">
        <f aca="true" t="shared" si="21" ref="F94:O94">F73+F83</f>
        <v>38.989999999999995</v>
      </c>
      <c r="G94" s="154">
        <f t="shared" si="21"/>
        <v>27.869999999999997</v>
      </c>
      <c r="H94" s="154">
        <f t="shared" si="21"/>
        <v>24.610000000000007</v>
      </c>
      <c r="I94" s="154">
        <f t="shared" si="21"/>
        <v>22.599999999999998</v>
      </c>
      <c r="J94" s="154">
        <f t="shared" si="21"/>
        <v>22.17</v>
      </c>
      <c r="K94" s="154">
        <f t="shared" si="21"/>
        <v>24.04</v>
      </c>
      <c r="L94" s="154">
        <f t="shared" si="21"/>
        <v>28.349999999999998</v>
      </c>
      <c r="M94" s="154">
        <f t="shared" si="21"/>
        <v>23.56</v>
      </c>
      <c r="N94" s="154">
        <f t="shared" si="21"/>
        <v>25.160000000000004</v>
      </c>
      <c r="O94" s="154">
        <f t="shared" si="21"/>
        <v>26.06</v>
      </c>
      <c r="P94" s="420" t="s">
        <v>12</v>
      </c>
    </row>
    <row r="95" spans="4:16" ht="15">
      <c r="D95" t="s">
        <v>193</v>
      </c>
      <c r="E95" t="s">
        <v>16</v>
      </c>
      <c r="F95" s="159">
        <f aca="true" t="shared" si="22" ref="F95:O95">(F86+F88)/1000</f>
        <v>73.845</v>
      </c>
      <c r="G95" s="159">
        <f t="shared" si="22"/>
        <v>84.016</v>
      </c>
      <c r="H95" s="159">
        <f t="shared" si="22"/>
        <v>84.47</v>
      </c>
      <c r="I95" s="159">
        <f t="shared" si="22"/>
        <v>79.21</v>
      </c>
      <c r="J95" s="159">
        <f t="shared" si="22"/>
        <v>68.404</v>
      </c>
      <c r="K95" s="159">
        <f t="shared" si="22"/>
        <v>69.449</v>
      </c>
      <c r="L95" s="159">
        <f t="shared" si="22"/>
        <v>62.026</v>
      </c>
      <c r="M95" s="159">
        <f t="shared" si="22"/>
        <v>61.903</v>
      </c>
      <c r="N95" s="159">
        <f t="shared" si="22"/>
        <v>60.193</v>
      </c>
      <c r="O95" s="159">
        <f t="shared" si="22"/>
        <v>58.522</v>
      </c>
      <c r="P95" s="420" t="s">
        <v>12</v>
      </c>
    </row>
    <row r="96" ht="5.25" customHeight="1"/>
    <row r="97" ht="118.5" customHeight="1"/>
  </sheetData>
  <printOptions/>
  <pageMargins left="0.75" right="0.75" top="1" bottom="1" header="0.5" footer="0.5"/>
  <pageSetup fitToHeight="1" fitToWidth="1" horizontalDpi="300" verticalDpi="300" orientation="portrait" paperSize="9" scale="5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5" sqref="L25"/>
    </sheetView>
  </sheetViews>
  <sheetFormatPr defaultColWidth="8.88671875" defaultRowHeight="1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97"/>
  <sheetViews>
    <sheetView tabSelected="1" workbookViewId="0" topLeftCell="A1">
      <selection activeCell="A1" sqref="A1"/>
    </sheetView>
  </sheetViews>
  <sheetFormatPr defaultColWidth="9.77734375" defaultRowHeight="15"/>
  <cols>
    <col min="1" max="1" width="2.99609375" style="0" customWidth="1"/>
    <col min="2" max="2" width="19.10546875" style="0" customWidth="1"/>
    <col min="3" max="7" width="7.10546875" style="2" customWidth="1"/>
    <col min="8" max="10" width="7.10546875" style="0" customWidth="1"/>
    <col min="11" max="11" width="7.6640625" style="0" customWidth="1"/>
    <col min="12" max="12" width="7.5546875" style="0" customWidth="1"/>
    <col min="13" max="13" width="8.3359375" style="0" customWidth="1"/>
    <col min="14" max="14" width="3.21484375" style="0" customWidth="1"/>
    <col min="15" max="15" width="9.77734375" style="429" customWidth="1"/>
  </cols>
  <sheetData>
    <row r="1" spans="1:15" s="179" customFormat="1" ht="15.75">
      <c r="A1" s="170" t="s">
        <v>352</v>
      </c>
      <c r="C1" s="290"/>
      <c r="D1" s="290"/>
      <c r="E1" s="290"/>
      <c r="F1" s="290"/>
      <c r="G1" s="290"/>
      <c r="O1" s="429"/>
    </row>
    <row r="2" spans="1:13" ht="15">
      <c r="A2" s="280" t="s">
        <v>64</v>
      </c>
      <c r="B2" s="31"/>
      <c r="C2" s="281" t="s">
        <v>347</v>
      </c>
      <c r="D2" s="281"/>
      <c r="E2" s="281"/>
      <c r="F2" s="281"/>
      <c r="G2" s="281"/>
      <c r="H2" s="8"/>
      <c r="I2" s="31"/>
      <c r="J2" s="31"/>
      <c r="K2" s="31"/>
      <c r="L2" s="31"/>
      <c r="M2" s="31"/>
    </row>
    <row r="3" spans="1:15" s="3" customFormat="1" ht="21.75" customHeight="1">
      <c r="A3" s="282"/>
      <c r="B3" s="282" t="s">
        <v>347</v>
      </c>
      <c r="C3" s="283">
        <v>1999</v>
      </c>
      <c r="D3" s="283">
        <v>2000</v>
      </c>
      <c r="E3" s="283">
        <v>2001</v>
      </c>
      <c r="F3" s="283">
        <v>2002</v>
      </c>
      <c r="G3" s="283">
        <v>2003</v>
      </c>
      <c r="H3" s="283">
        <v>2004</v>
      </c>
      <c r="I3" s="283">
        <v>2005</v>
      </c>
      <c r="J3" s="283">
        <v>2006</v>
      </c>
      <c r="K3" s="283">
        <v>2007</v>
      </c>
      <c r="L3" s="283">
        <v>2008</v>
      </c>
      <c r="M3" s="283">
        <v>2009</v>
      </c>
      <c r="O3" s="430"/>
    </row>
    <row r="4" spans="1:15" s="3" customFormat="1" ht="6" customHeight="1">
      <c r="A4" s="21"/>
      <c r="B4" s="21"/>
      <c r="C4" s="9"/>
      <c r="D4" s="9"/>
      <c r="E4" s="9"/>
      <c r="F4" s="9"/>
      <c r="G4" s="9"/>
      <c r="H4" s="9"/>
      <c r="I4" s="9"/>
      <c r="J4" s="9"/>
      <c r="O4" s="430"/>
    </row>
    <row r="5" spans="1:13" ht="15">
      <c r="A5" s="10" t="s">
        <v>212</v>
      </c>
      <c r="B5" s="9"/>
      <c r="C5" s="14"/>
      <c r="D5" s="14"/>
      <c r="E5" s="14"/>
      <c r="F5" s="14"/>
      <c r="G5" s="14"/>
      <c r="H5" s="14"/>
      <c r="I5" s="14"/>
      <c r="J5" s="14"/>
      <c r="K5" s="14"/>
      <c r="L5" s="14"/>
      <c r="M5" s="14" t="s">
        <v>0</v>
      </c>
    </row>
    <row r="6" spans="1:15" ht="15">
      <c r="A6" s="8"/>
      <c r="B6" s="7" t="s">
        <v>19</v>
      </c>
      <c r="C6" s="13">
        <v>1878</v>
      </c>
      <c r="D6" s="13">
        <v>1927</v>
      </c>
      <c r="E6" s="13">
        <v>1997</v>
      </c>
      <c r="F6" s="22">
        <v>2058</v>
      </c>
      <c r="G6" s="22">
        <v>2104</v>
      </c>
      <c r="H6" s="22">
        <v>2158</v>
      </c>
      <c r="I6" s="22">
        <v>2231.214</v>
      </c>
      <c r="J6" s="22">
        <v>2277.785</v>
      </c>
      <c r="K6" s="22">
        <v>2332</v>
      </c>
      <c r="L6" s="22">
        <v>2366</v>
      </c>
      <c r="M6" s="22">
        <v>2381</v>
      </c>
      <c r="O6" s="431"/>
    </row>
    <row r="7" spans="1:15" ht="15">
      <c r="A7" s="8"/>
      <c r="B7" s="7" t="s">
        <v>1</v>
      </c>
      <c r="C7" s="13">
        <v>2131</v>
      </c>
      <c r="D7" s="13">
        <v>2188</v>
      </c>
      <c r="E7" s="13">
        <v>2262</v>
      </c>
      <c r="F7" s="22">
        <v>2330</v>
      </c>
      <c r="G7" s="22">
        <v>2383</v>
      </c>
      <c r="H7" s="22">
        <v>2448</v>
      </c>
      <c r="I7" s="22">
        <v>2531.334</v>
      </c>
      <c r="J7" s="22">
        <v>2586.505</v>
      </c>
      <c r="K7" s="22">
        <v>2648</v>
      </c>
      <c r="L7" s="22">
        <v>2688</v>
      </c>
      <c r="M7" s="22">
        <v>2707</v>
      </c>
      <c r="O7" s="431"/>
    </row>
    <row r="8" spans="1:15" ht="15">
      <c r="A8" s="8"/>
      <c r="B8" s="7" t="s">
        <v>301</v>
      </c>
      <c r="C8" s="13">
        <v>216.127</v>
      </c>
      <c r="D8" s="13">
        <v>220.341</v>
      </c>
      <c r="E8" s="13">
        <v>241.2</v>
      </c>
      <c r="F8" s="22">
        <v>259.4</v>
      </c>
      <c r="G8" s="22">
        <v>262.4</v>
      </c>
      <c r="H8" s="22">
        <v>262.809</v>
      </c>
      <c r="I8" s="22">
        <v>251.022</v>
      </c>
      <c r="J8" s="22">
        <v>242.923</v>
      </c>
      <c r="K8" s="92">
        <v>250.916</v>
      </c>
      <c r="L8" s="92">
        <v>215</v>
      </c>
      <c r="M8" s="92">
        <v>216</v>
      </c>
      <c r="O8" s="431"/>
    </row>
    <row r="9" spans="1:10" ht="6" customHeight="1">
      <c r="A9" s="8"/>
      <c r="B9" s="8"/>
      <c r="C9" s="13"/>
      <c r="D9" s="13"/>
      <c r="E9" s="13"/>
      <c r="F9" s="13"/>
      <c r="G9" s="13"/>
      <c r="H9" s="13"/>
      <c r="I9" s="13"/>
      <c r="J9" s="13"/>
    </row>
    <row r="10" spans="1:13" ht="15">
      <c r="A10" s="10" t="s">
        <v>389</v>
      </c>
      <c r="B10" s="9"/>
      <c r="C10" s="14"/>
      <c r="D10" s="14"/>
      <c r="E10" s="14"/>
      <c r="F10" s="14"/>
      <c r="G10" s="23"/>
      <c r="H10" s="23"/>
      <c r="I10" s="23"/>
      <c r="J10" s="23"/>
      <c r="K10" s="23"/>
      <c r="L10" s="23"/>
      <c r="M10" s="23" t="s">
        <v>14</v>
      </c>
    </row>
    <row r="11" spans="1:16" ht="27">
      <c r="A11" s="8"/>
      <c r="B11" s="138" t="s">
        <v>390</v>
      </c>
      <c r="C11" s="235">
        <v>454.784</v>
      </c>
      <c r="D11" s="235">
        <v>457.949</v>
      </c>
      <c r="E11" s="235">
        <v>465.849</v>
      </c>
      <c r="F11" s="235">
        <v>470.74</v>
      </c>
      <c r="G11" s="235">
        <v>477.582</v>
      </c>
      <c r="H11" s="403">
        <v>461</v>
      </c>
      <c r="I11" s="22">
        <v>467</v>
      </c>
      <c r="J11" s="22">
        <v>482</v>
      </c>
      <c r="K11" s="176">
        <v>497</v>
      </c>
      <c r="L11" s="22">
        <v>493</v>
      </c>
      <c r="M11" s="22" t="s">
        <v>12</v>
      </c>
      <c r="O11" s="434"/>
      <c r="P11" s="432"/>
    </row>
    <row r="12" spans="1:15" ht="15">
      <c r="A12" s="8"/>
      <c r="B12" s="7" t="s">
        <v>391</v>
      </c>
      <c r="C12" s="235">
        <v>363</v>
      </c>
      <c r="D12" s="235">
        <v>369</v>
      </c>
      <c r="E12" s="235">
        <v>368</v>
      </c>
      <c r="F12" s="235">
        <v>374</v>
      </c>
      <c r="G12" s="235">
        <v>369</v>
      </c>
      <c r="H12" s="403">
        <v>370</v>
      </c>
      <c r="I12" s="22">
        <v>381</v>
      </c>
      <c r="J12" s="22">
        <v>386</v>
      </c>
      <c r="K12" s="176">
        <v>406</v>
      </c>
      <c r="L12" s="22">
        <v>394</v>
      </c>
      <c r="M12" s="22" t="s">
        <v>12</v>
      </c>
      <c r="O12" s="434"/>
    </row>
    <row r="13" spans="1:13" ht="15">
      <c r="A13" s="8"/>
      <c r="B13" s="7" t="s">
        <v>407</v>
      </c>
      <c r="C13" s="235"/>
      <c r="D13" s="235"/>
      <c r="E13" s="235"/>
      <c r="F13" s="235"/>
      <c r="G13" s="235"/>
      <c r="H13" s="23"/>
      <c r="I13" s="23"/>
      <c r="J13" s="23"/>
      <c r="K13" s="23"/>
      <c r="L13" s="23"/>
      <c r="M13" s="23" t="s">
        <v>15</v>
      </c>
    </row>
    <row r="14" spans="1:13" ht="15">
      <c r="A14" s="8"/>
      <c r="B14" s="46" t="s">
        <v>392</v>
      </c>
      <c r="C14" s="235">
        <v>372.6914494611404</v>
      </c>
      <c r="D14" s="235">
        <v>388.522211299911</v>
      </c>
      <c r="E14" s="235">
        <v>366.86972124758563</v>
      </c>
      <c r="F14" s="235">
        <v>392.30897102011414</v>
      </c>
      <c r="G14" s="235">
        <v>385.5681206246635</v>
      </c>
      <c r="H14" s="235">
        <v>399.3124698681535</v>
      </c>
      <c r="I14" s="176">
        <v>395.4640277049871</v>
      </c>
      <c r="J14" s="176">
        <v>424.24</v>
      </c>
      <c r="K14" s="176" t="s">
        <v>12</v>
      </c>
      <c r="L14" s="176" t="s">
        <v>12</v>
      </c>
      <c r="M14" s="176" t="s">
        <v>12</v>
      </c>
    </row>
    <row r="15" spans="1:10" ht="6" customHeight="1">
      <c r="A15" s="8"/>
      <c r="B15" s="8"/>
      <c r="C15" s="130"/>
      <c r="D15" s="130"/>
      <c r="E15" s="130"/>
      <c r="F15" s="130"/>
      <c r="G15" s="130"/>
      <c r="H15" s="130"/>
      <c r="I15" s="130"/>
      <c r="J15" s="130"/>
    </row>
    <row r="16" spans="1:13" ht="15">
      <c r="A16" s="10" t="s">
        <v>17</v>
      </c>
      <c r="B16" s="8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 t="s">
        <v>16</v>
      </c>
    </row>
    <row r="17" spans="1:16" ht="15">
      <c r="A17" s="8"/>
      <c r="B17" s="7" t="s">
        <v>396</v>
      </c>
      <c r="C17" s="20">
        <v>155.8</v>
      </c>
      <c r="D17" s="20">
        <v>158.5</v>
      </c>
      <c r="E17" s="20">
        <v>150.8</v>
      </c>
      <c r="F17" s="20">
        <v>154.4</v>
      </c>
      <c r="G17" s="220">
        <v>153.4</v>
      </c>
      <c r="H17" s="20">
        <v>173.1</v>
      </c>
      <c r="I17" s="20">
        <v>165.6</v>
      </c>
      <c r="J17" s="20">
        <v>173.7</v>
      </c>
      <c r="K17" s="20">
        <v>181.8</v>
      </c>
      <c r="L17" s="20">
        <v>163.6</v>
      </c>
      <c r="M17" s="22" t="s">
        <v>12</v>
      </c>
      <c r="P17" s="20"/>
    </row>
    <row r="18" spans="1:15" ht="15">
      <c r="A18" s="8"/>
      <c r="B18" s="7" t="s">
        <v>408</v>
      </c>
      <c r="C18" s="139">
        <v>8.24</v>
      </c>
      <c r="D18" s="139">
        <v>8.25</v>
      </c>
      <c r="E18" s="139">
        <v>9.570161</v>
      </c>
      <c r="F18" s="139">
        <v>9.119996</v>
      </c>
      <c r="G18" s="139">
        <v>8.318532</v>
      </c>
      <c r="H18" s="139">
        <v>11.25</v>
      </c>
      <c r="I18" s="140">
        <v>14.32</v>
      </c>
      <c r="J18" s="140">
        <v>12.96</v>
      </c>
      <c r="K18" s="140">
        <v>11.35</v>
      </c>
      <c r="L18" s="140">
        <v>10.36</v>
      </c>
      <c r="M18" s="22" t="s">
        <v>12</v>
      </c>
      <c r="O18" s="434"/>
    </row>
    <row r="19" spans="1:13" ht="15">
      <c r="A19" s="8"/>
      <c r="B19" s="7" t="s">
        <v>153</v>
      </c>
      <c r="C19" s="51">
        <v>35.3</v>
      </c>
      <c r="D19" s="172">
        <v>24.7</v>
      </c>
      <c r="E19" s="20">
        <v>20.6</v>
      </c>
      <c r="F19" s="20">
        <v>19.2</v>
      </c>
      <c r="G19" s="20">
        <v>19.51</v>
      </c>
      <c r="H19" s="20">
        <v>20.49</v>
      </c>
      <c r="I19" s="20">
        <v>25.53</v>
      </c>
      <c r="J19" s="20">
        <v>20.58</v>
      </c>
      <c r="K19" s="20">
        <v>22.79</v>
      </c>
      <c r="L19" s="20">
        <v>23.28</v>
      </c>
      <c r="M19" s="22" t="s">
        <v>12</v>
      </c>
    </row>
    <row r="20" spans="1:13" ht="15">
      <c r="A20" s="8"/>
      <c r="B20" s="7" t="s">
        <v>154</v>
      </c>
      <c r="C20" s="139">
        <v>2.58</v>
      </c>
      <c r="D20" s="139">
        <v>1.54</v>
      </c>
      <c r="E20" s="140">
        <v>1.9</v>
      </c>
      <c r="F20" s="140">
        <v>1.81</v>
      </c>
      <c r="G20" s="140">
        <v>1.54</v>
      </c>
      <c r="H20" s="140">
        <v>1.33</v>
      </c>
      <c r="I20" s="140">
        <v>1.76</v>
      </c>
      <c r="J20" s="140">
        <v>1.48</v>
      </c>
      <c r="K20" s="140">
        <v>1.83</v>
      </c>
      <c r="L20" s="140">
        <v>1.75</v>
      </c>
      <c r="M20" s="22" t="s">
        <v>12</v>
      </c>
    </row>
    <row r="21" spans="1:13" ht="15">
      <c r="A21" s="8"/>
      <c r="B21" s="7" t="s">
        <v>155</v>
      </c>
      <c r="C21" s="139">
        <v>9.47</v>
      </c>
      <c r="D21" s="139">
        <v>12.24</v>
      </c>
      <c r="E21" s="140">
        <v>11.41</v>
      </c>
      <c r="F21" s="140">
        <v>10.01</v>
      </c>
      <c r="G21" s="140">
        <v>10.06</v>
      </c>
      <c r="H21" s="140">
        <v>9.97</v>
      </c>
      <c r="I21" s="140">
        <v>10.19</v>
      </c>
      <c r="J21" s="140">
        <v>10.16</v>
      </c>
      <c r="K21" s="140">
        <v>10.5</v>
      </c>
      <c r="L21" s="140">
        <v>12.19</v>
      </c>
      <c r="M21" s="22" t="s">
        <v>12</v>
      </c>
    </row>
    <row r="22" spans="1:13" ht="15">
      <c r="A22" s="8"/>
      <c r="B22" s="7" t="s">
        <v>395</v>
      </c>
      <c r="C22" s="20">
        <v>28.025</v>
      </c>
      <c r="D22" s="20">
        <v>28.149</v>
      </c>
      <c r="E22" s="20">
        <v>28.132</v>
      </c>
      <c r="F22" s="20">
        <v>28.042</v>
      </c>
      <c r="G22" s="20">
        <v>27.701</v>
      </c>
      <c r="H22" s="20">
        <v>27.649039</v>
      </c>
      <c r="I22" s="20">
        <v>27.6</v>
      </c>
      <c r="J22" s="20">
        <v>27.8</v>
      </c>
      <c r="K22" s="20">
        <v>27.5</v>
      </c>
      <c r="L22" s="20">
        <v>27.6</v>
      </c>
      <c r="M22" s="20">
        <v>27.6</v>
      </c>
    </row>
    <row r="23" spans="1:10" ht="6.75" customHeight="1">
      <c r="A23" s="8"/>
      <c r="B23" s="8"/>
      <c r="C23" s="22"/>
      <c r="D23" s="22"/>
      <c r="E23" s="22"/>
      <c r="F23" s="22"/>
      <c r="G23" s="22"/>
      <c r="H23" s="22"/>
      <c r="I23" s="22"/>
      <c r="J23" s="22"/>
    </row>
    <row r="24" spans="1:20" ht="15">
      <c r="A24" s="10" t="s">
        <v>400</v>
      </c>
      <c r="B24" s="8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 t="s">
        <v>18</v>
      </c>
      <c r="N24" s="2"/>
      <c r="O24" s="433"/>
      <c r="P24" s="2"/>
      <c r="Q24" s="2"/>
      <c r="R24" s="2"/>
      <c r="T24" s="1"/>
    </row>
    <row r="25" spans="1:20" ht="15">
      <c r="A25" s="8"/>
      <c r="B25" s="7" t="s">
        <v>2</v>
      </c>
      <c r="C25" s="47">
        <v>3479</v>
      </c>
      <c r="D25" s="47">
        <v>3488</v>
      </c>
      <c r="E25" s="47">
        <v>3488</v>
      </c>
      <c r="F25" s="47">
        <v>3488</v>
      </c>
      <c r="G25" s="47">
        <v>3432</v>
      </c>
      <c r="H25" s="47">
        <v>3432</v>
      </c>
      <c r="I25" s="47">
        <v>3432</v>
      </c>
      <c r="J25" s="47">
        <v>3405</v>
      </c>
      <c r="K25" s="47">
        <v>3405.4869999999996</v>
      </c>
      <c r="L25" s="47">
        <v>3405.4869999999996</v>
      </c>
      <c r="M25" s="47">
        <v>3405.4869999999996</v>
      </c>
      <c r="O25" s="436"/>
      <c r="T25" s="1"/>
    </row>
    <row r="26" spans="1:20" ht="15">
      <c r="A26" s="8"/>
      <c r="B26" s="7" t="s">
        <v>3</v>
      </c>
      <c r="C26" s="47">
        <v>7390</v>
      </c>
      <c r="D26" s="47">
        <v>7414</v>
      </c>
      <c r="E26" s="47">
        <v>7407.04</v>
      </c>
      <c r="F26" s="47">
        <v>7417</v>
      </c>
      <c r="G26" s="47">
        <v>7418</v>
      </c>
      <c r="H26" s="47">
        <v>7418</v>
      </c>
      <c r="I26" s="47">
        <v>7433</v>
      </c>
      <c r="J26" s="47">
        <v>7424.04</v>
      </c>
      <c r="K26" s="47">
        <v>7380.73</v>
      </c>
      <c r="L26" s="47">
        <v>7421</v>
      </c>
      <c r="M26" s="47">
        <v>7436</v>
      </c>
      <c r="O26" s="436"/>
      <c r="T26" s="1"/>
    </row>
    <row r="27" spans="1:20" ht="15">
      <c r="A27" s="8"/>
      <c r="B27" s="7" t="s">
        <v>4</v>
      </c>
      <c r="C27" s="47">
        <v>42654</v>
      </c>
      <c r="D27" s="47">
        <v>42984</v>
      </c>
      <c r="E27" s="47">
        <v>43158.63</v>
      </c>
      <c r="F27" s="47">
        <v>43687</v>
      </c>
      <c r="G27" s="47">
        <v>43659</v>
      </c>
      <c r="H27" s="47">
        <v>43693</v>
      </c>
      <c r="I27" s="47">
        <v>43911</v>
      </c>
      <c r="J27" s="47">
        <v>44028.75</v>
      </c>
      <c r="K27" s="47">
        <v>44302.56</v>
      </c>
      <c r="L27" s="47">
        <v>44420</v>
      </c>
      <c r="M27" s="47">
        <v>44586</v>
      </c>
      <c r="N27" s="47"/>
      <c r="O27" s="436"/>
      <c r="T27" s="1"/>
    </row>
    <row r="28" spans="1:20" ht="15">
      <c r="A28" s="8"/>
      <c r="B28" s="7" t="s">
        <v>5</v>
      </c>
      <c r="C28" s="47">
        <v>53523</v>
      </c>
      <c r="D28" s="47">
        <v>53886</v>
      </c>
      <c r="E28" s="47">
        <v>54053.67</v>
      </c>
      <c r="F28" s="47">
        <v>54592</v>
      </c>
      <c r="G28" s="47">
        <v>54509</v>
      </c>
      <c r="H28" s="47">
        <v>54543</v>
      </c>
      <c r="I28" s="47">
        <v>54776</v>
      </c>
      <c r="J28" s="47">
        <v>54857.79</v>
      </c>
      <c r="K28" s="47">
        <v>55088.776999999995</v>
      </c>
      <c r="L28" s="47">
        <v>55246.487</v>
      </c>
      <c r="M28" s="47">
        <v>55427.487</v>
      </c>
      <c r="N28" s="399"/>
      <c r="O28" s="436"/>
      <c r="T28" s="1"/>
    </row>
    <row r="29" spans="1:20" ht="15" customHeight="1">
      <c r="A29" s="8"/>
      <c r="B29" s="8"/>
      <c r="C29" s="23"/>
      <c r="D29" s="23"/>
      <c r="E29" s="23"/>
      <c r="F29" s="23"/>
      <c r="G29" s="23"/>
      <c r="H29" s="23"/>
      <c r="I29" s="23"/>
      <c r="J29" s="23"/>
      <c r="T29" s="1"/>
    </row>
    <row r="30" spans="1:13" ht="15">
      <c r="A30" s="9" t="s">
        <v>213</v>
      </c>
      <c r="B30" s="8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 t="s">
        <v>20</v>
      </c>
    </row>
    <row r="31" spans="1:25" ht="15">
      <c r="A31" s="8"/>
      <c r="B31" s="8" t="s">
        <v>21</v>
      </c>
      <c r="C31" s="22">
        <v>5164</v>
      </c>
      <c r="D31" s="177">
        <v>5405</v>
      </c>
      <c r="E31" s="22">
        <v>5567</v>
      </c>
      <c r="F31" s="178">
        <v>5730</v>
      </c>
      <c r="G31" s="178">
        <v>5856</v>
      </c>
      <c r="H31" s="178">
        <v>6094.203</v>
      </c>
      <c r="I31" s="178">
        <v>6150.79</v>
      </c>
      <c r="J31" s="178">
        <v>6433</v>
      </c>
      <c r="K31" s="178">
        <v>6577</v>
      </c>
      <c r="L31" s="178">
        <v>6683</v>
      </c>
      <c r="M31" s="178">
        <v>6653</v>
      </c>
      <c r="O31" s="431"/>
      <c r="T31" s="1"/>
      <c r="U31" s="1"/>
      <c r="X31" s="1"/>
      <c r="Y31" s="1"/>
    </row>
    <row r="32" spans="1:25" ht="15">
      <c r="A32" s="8"/>
      <c r="B32" s="8" t="s">
        <v>135</v>
      </c>
      <c r="C32" s="22">
        <v>21021</v>
      </c>
      <c r="D32" s="22">
        <v>20531</v>
      </c>
      <c r="E32" s="22">
        <v>20775</v>
      </c>
      <c r="F32" s="22">
        <v>21533</v>
      </c>
      <c r="G32" s="22">
        <v>21826</v>
      </c>
      <c r="H32" s="22">
        <v>22114</v>
      </c>
      <c r="I32" s="22">
        <v>21904.106</v>
      </c>
      <c r="J32" s="22">
        <v>22465</v>
      </c>
      <c r="K32" s="22">
        <v>22408</v>
      </c>
      <c r="L32" s="22">
        <v>22127</v>
      </c>
      <c r="M32" s="22">
        <v>22327</v>
      </c>
      <c r="O32" s="431"/>
      <c r="U32" s="1"/>
      <c r="Y32" s="1"/>
    </row>
    <row r="33" spans="1:25" ht="15">
      <c r="A33" s="8"/>
      <c r="B33" s="8" t="s">
        <v>137</v>
      </c>
      <c r="C33" s="22">
        <v>39770</v>
      </c>
      <c r="D33" s="22">
        <v>39561</v>
      </c>
      <c r="E33" s="22">
        <v>40065</v>
      </c>
      <c r="F33" s="22">
        <v>41535</v>
      </c>
      <c r="G33" s="22">
        <v>42038</v>
      </c>
      <c r="H33" s="22">
        <v>42705.288</v>
      </c>
      <c r="I33" s="22">
        <v>42717.842000000004</v>
      </c>
      <c r="J33" s="22">
        <v>44119</v>
      </c>
      <c r="K33" s="22">
        <v>44666</v>
      </c>
      <c r="L33" s="22">
        <v>44470</v>
      </c>
      <c r="M33" s="22">
        <v>44219</v>
      </c>
      <c r="O33" s="431"/>
      <c r="U33" s="1"/>
      <c r="Y33" s="1"/>
    </row>
    <row r="34" spans="1:25" ht="6" customHeight="1">
      <c r="A34" s="8"/>
      <c r="B34" s="8"/>
      <c r="C34" s="130"/>
      <c r="D34" s="130"/>
      <c r="E34" s="130"/>
      <c r="F34" s="130"/>
      <c r="G34" s="130"/>
      <c r="H34" s="130"/>
      <c r="I34" s="130"/>
      <c r="J34" s="130"/>
      <c r="U34" s="1"/>
      <c r="Y34" s="1"/>
    </row>
    <row r="35" spans="1:25" ht="15">
      <c r="A35" s="10" t="s">
        <v>401</v>
      </c>
      <c r="B35" s="8"/>
      <c r="C35" s="130"/>
      <c r="D35" s="130"/>
      <c r="E35" s="130"/>
      <c r="F35" s="130"/>
      <c r="G35" s="130"/>
      <c r="H35" s="130"/>
      <c r="I35" s="130"/>
      <c r="J35" s="130"/>
      <c r="U35" s="1"/>
      <c r="Y35" s="1"/>
    </row>
    <row r="36" spans="1:13" ht="15">
      <c r="A36" s="8"/>
      <c r="B36" s="7" t="s">
        <v>156</v>
      </c>
      <c r="C36" s="47">
        <v>310</v>
      </c>
      <c r="D36" s="47">
        <v>326</v>
      </c>
      <c r="E36" s="47">
        <v>348</v>
      </c>
      <c r="F36" s="47">
        <v>304</v>
      </c>
      <c r="G36" s="47">
        <v>336</v>
      </c>
      <c r="H36" s="47">
        <v>308</v>
      </c>
      <c r="I36" s="47">
        <v>286</v>
      </c>
      <c r="J36" s="47">
        <v>314</v>
      </c>
      <c r="K36" s="258">
        <v>281</v>
      </c>
      <c r="L36" s="350">
        <v>270</v>
      </c>
      <c r="M36" s="350">
        <v>216</v>
      </c>
    </row>
    <row r="37" spans="1:13" ht="15">
      <c r="A37" s="8"/>
      <c r="B37" s="7" t="s">
        <v>157</v>
      </c>
      <c r="C37" s="47">
        <v>4075</v>
      </c>
      <c r="D37" s="47">
        <v>3894</v>
      </c>
      <c r="E37" s="47">
        <v>3758</v>
      </c>
      <c r="F37" s="47">
        <v>3533</v>
      </c>
      <c r="G37" s="47">
        <v>3294</v>
      </c>
      <c r="H37" s="47">
        <v>3074</v>
      </c>
      <c r="I37" s="47">
        <v>2951</v>
      </c>
      <c r="J37" s="47">
        <v>2948</v>
      </c>
      <c r="K37" s="258">
        <v>2666</v>
      </c>
      <c r="L37" s="350">
        <v>2840</v>
      </c>
      <c r="M37" s="350">
        <v>2485</v>
      </c>
    </row>
    <row r="38" spans="1:13" ht="15">
      <c r="A38" s="8"/>
      <c r="B38" s="7" t="s">
        <v>158</v>
      </c>
      <c r="C38" s="47">
        <v>21002</v>
      </c>
      <c r="D38" s="47">
        <v>20517</v>
      </c>
      <c r="E38" s="47">
        <v>19910</v>
      </c>
      <c r="F38" s="47">
        <v>19275</v>
      </c>
      <c r="G38" s="47">
        <v>18757</v>
      </c>
      <c r="H38" s="47">
        <v>18502</v>
      </c>
      <c r="I38" s="47">
        <v>17885</v>
      </c>
      <c r="J38" s="47">
        <v>17269</v>
      </c>
      <c r="K38" s="258">
        <v>16238</v>
      </c>
      <c r="L38" s="350">
        <v>15590</v>
      </c>
      <c r="M38" s="350">
        <v>15027</v>
      </c>
    </row>
    <row r="39" spans="1:10" ht="6" customHeight="1">
      <c r="A39" s="8"/>
      <c r="B39" s="8"/>
      <c r="C39" s="130"/>
      <c r="D39" s="130"/>
      <c r="E39" s="130"/>
      <c r="F39" s="130"/>
      <c r="G39" s="130"/>
      <c r="H39" s="130"/>
      <c r="I39" s="130"/>
      <c r="J39" s="130"/>
    </row>
    <row r="40" spans="1:13" ht="15">
      <c r="A40" s="10" t="s">
        <v>409</v>
      </c>
      <c r="B40" s="8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 t="s">
        <v>14</v>
      </c>
    </row>
    <row r="41" spans="1:16" ht="15">
      <c r="A41" s="10"/>
      <c r="B41" s="8" t="s">
        <v>403</v>
      </c>
      <c r="C41" s="188">
        <v>61.721</v>
      </c>
      <c r="D41" s="188">
        <v>63.15800000000001</v>
      </c>
      <c r="E41" s="188">
        <v>60.746182</v>
      </c>
      <c r="F41" s="188">
        <v>57.38</v>
      </c>
      <c r="G41" s="450">
        <v>57.451</v>
      </c>
      <c r="H41" s="188">
        <v>64.023</v>
      </c>
      <c r="I41" s="140">
        <v>69.43</v>
      </c>
      <c r="J41" s="140">
        <v>71.585</v>
      </c>
      <c r="K41" s="140">
        <v>74.468</v>
      </c>
      <c r="L41" s="140">
        <v>76.429</v>
      </c>
      <c r="M41" s="140">
        <v>76.929</v>
      </c>
      <c r="O41" s="432"/>
      <c r="P41" s="434"/>
    </row>
    <row r="42" spans="1:10" ht="15">
      <c r="A42" s="10"/>
      <c r="B42" s="7" t="s">
        <v>233</v>
      </c>
      <c r="C42" s="23"/>
      <c r="D42" s="23"/>
      <c r="E42" s="23"/>
      <c r="F42" s="23"/>
      <c r="G42" s="23"/>
      <c r="H42" s="23"/>
      <c r="I42" s="23"/>
      <c r="J42" s="23"/>
    </row>
    <row r="43" spans="1:17" ht="15">
      <c r="A43" s="8"/>
      <c r="B43" s="46" t="s">
        <v>404</v>
      </c>
      <c r="C43" s="132">
        <v>64.88</v>
      </c>
      <c r="D43" s="20">
        <v>64.79</v>
      </c>
      <c r="E43" s="20">
        <v>64.57</v>
      </c>
      <c r="F43" s="20">
        <v>61.36</v>
      </c>
      <c r="G43" s="172">
        <v>61.181</v>
      </c>
      <c r="H43" s="20">
        <v>68.203</v>
      </c>
      <c r="I43" s="20">
        <v>72.4</v>
      </c>
      <c r="J43" s="20">
        <v>73.79599999999999</v>
      </c>
      <c r="K43" s="20">
        <v>80.828</v>
      </c>
      <c r="L43" s="20">
        <v>76.989</v>
      </c>
      <c r="M43" s="22" t="s">
        <v>12</v>
      </c>
      <c r="Q43" s="456"/>
    </row>
    <row r="44" spans="1:13" ht="15">
      <c r="A44" s="8"/>
      <c r="B44" s="7" t="s">
        <v>56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 t="s">
        <v>15</v>
      </c>
    </row>
    <row r="45" spans="1:13" ht="15">
      <c r="A45" s="8"/>
      <c r="B45" s="46" t="s">
        <v>148</v>
      </c>
      <c r="C45" s="20">
        <v>238.6</v>
      </c>
      <c r="D45" s="20">
        <v>231.2</v>
      </c>
      <c r="E45" s="20">
        <v>238.4</v>
      </c>
      <c r="F45" s="20">
        <v>233.8</v>
      </c>
      <c r="G45" s="20">
        <v>246.1</v>
      </c>
      <c r="H45" s="20">
        <v>260.7</v>
      </c>
      <c r="I45" s="20">
        <v>261.6</v>
      </c>
      <c r="J45" s="20">
        <v>269.4</v>
      </c>
      <c r="K45" s="20">
        <v>306.7</v>
      </c>
      <c r="L45" s="20">
        <v>307.9</v>
      </c>
      <c r="M45" s="22" t="s">
        <v>12</v>
      </c>
    </row>
    <row r="46" spans="1:10" ht="6" customHeight="1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3" ht="15">
      <c r="A47" s="10" t="s">
        <v>6</v>
      </c>
      <c r="B47" s="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 t="s">
        <v>0</v>
      </c>
    </row>
    <row r="48" spans="1:15" ht="15">
      <c r="A48" s="8"/>
      <c r="B48" s="7" t="s">
        <v>7</v>
      </c>
      <c r="C48" s="41">
        <v>15941</v>
      </c>
      <c r="D48" s="41">
        <v>16787</v>
      </c>
      <c r="E48" s="41">
        <v>18081</v>
      </c>
      <c r="F48" s="47">
        <v>19783</v>
      </c>
      <c r="G48" s="47">
        <v>21084</v>
      </c>
      <c r="H48" s="47">
        <v>22555</v>
      </c>
      <c r="I48" s="47">
        <v>23795</v>
      </c>
      <c r="J48" s="47">
        <v>24437</v>
      </c>
      <c r="K48" s="47">
        <v>25132</v>
      </c>
      <c r="L48" s="47">
        <v>24348</v>
      </c>
      <c r="M48" s="47">
        <v>22496</v>
      </c>
      <c r="O48" s="431"/>
    </row>
    <row r="49" spans="1:15" ht="15">
      <c r="A49" s="8"/>
      <c r="B49" s="7" t="s">
        <v>9</v>
      </c>
      <c r="C49" s="50">
        <v>325026</v>
      </c>
      <c r="D49" s="50">
        <v>333471</v>
      </c>
      <c r="E49" s="50">
        <v>360579</v>
      </c>
      <c r="F49" s="115">
        <v>362591</v>
      </c>
      <c r="G49" s="115">
        <v>367336</v>
      </c>
      <c r="H49" s="115">
        <v>385626</v>
      </c>
      <c r="I49" s="115">
        <v>408800</v>
      </c>
      <c r="J49" s="115">
        <v>420552</v>
      </c>
      <c r="K49" s="115">
        <v>428183</v>
      </c>
      <c r="L49" s="115">
        <v>417082</v>
      </c>
      <c r="M49" s="115">
        <v>382693</v>
      </c>
      <c r="N49" s="239"/>
      <c r="O49" s="431"/>
    </row>
    <row r="50" spans="1:15" ht="15">
      <c r="A50" s="8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 t="s">
        <v>8</v>
      </c>
      <c r="O50" s="431"/>
    </row>
    <row r="51" spans="2:15" ht="15">
      <c r="B51" s="7" t="s">
        <v>22</v>
      </c>
      <c r="C51" s="50">
        <v>73848.827</v>
      </c>
      <c r="D51" s="50">
        <v>74582</v>
      </c>
      <c r="E51" s="50">
        <v>72400</v>
      </c>
      <c r="F51" s="50">
        <v>72602</v>
      </c>
      <c r="G51" s="50">
        <v>76451</v>
      </c>
      <c r="H51" s="50">
        <v>77572</v>
      </c>
      <c r="I51" s="50">
        <v>74514.968</v>
      </c>
      <c r="J51" s="50">
        <v>77884.24500000002</v>
      </c>
      <c r="K51" s="50">
        <v>61197.04</v>
      </c>
      <c r="L51" s="50">
        <v>45554</v>
      </c>
      <c r="M51" s="50">
        <v>45659</v>
      </c>
      <c r="O51" s="431"/>
    </row>
    <row r="52" spans="1:10" ht="6" customHeight="1">
      <c r="A52" s="10"/>
      <c r="B52" s="8"/>
      <c r="C52" s="8"/>
      <c r="D52" s="8"/>
      <c r="E52" s="8"/>
      <c r="F52" s="8"/>
      <c r="G52" s="8"/>
      <c r="H52" s="8"/>
      <c r="I52" s="8"/>
      <c r="J52" s="8"/>
    </row>
    <row r="53" spans="1:13" ht="15">
      <c r="A53" s="10" t="s">
        <v>405</v>
      </c>
      <c r="B53" s="8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 t="s">
        <v>0</v>
      </c>
    </row>
    <row r="54" spans="1:15" ht="15">
      <c r="A54" s="8"/>
      <c r="B54" s="225" t="s">
        <v>10</v>
      </c>
      <c r="C54" s="47">
        <v>5327</v>
      </c>
      <c r="D54" s="47">
        <v>5294</v>
      </c>
      <c r="E54" s="47">
        <v>5304</v>
      </c>
      <c r="F54" s="47">
        <v>5365</v>
      </c>
      <c r="G54" s="47">
        <v>5721</v>
      </c>
      <c r="H54" s="47">
        <v>5921</v>
      </c>
      <c r="I54" s="47">
        <v>5970.9</v>
      </c>
      <c r="J54" s="47">
        <v>6020</v>
      </c>
      <c r="K54" s="47">
        <v>6012</v>
      </c>
      <c r="L54" s="47">
        <v>5699</v>
      </c>
      <c r="M54" s="47">
        <v>5934</v>
      </c>
      <c r="O54" s="431"/>
    </row>
    <row r="55" spans="1:15" ht="15">
      <c r="A55" s="8"/>
      <c r="B55" s="225" t="s">
        <v>11</v>
      </c>
      <c r="C55" s="47">
        <v>1142</v>
      </c>
      <c r="D55" s="47">
        <v>1171</v>
      </c>
      <c r="E55" s="47">
        <v>1211</v>
      </c>
      <c r="F55" s="47">
        <v>1241</v>
      </c>
      <c r="G55" s="47">
        <v>1260</v>
      </c>
      <c r="H55" s="47">
        <v>1338</v>
      </c>
      <c r="I55" s="47">
        <v>1364.5</v>
      </c>
      <c r="J55" s="47">
        <v>1372</v>
      </c>
      <c r="K55" s="47">
        <v>1416</v>
      </c>
      <c r="L55" s="47">
        <v>1377</v>
      </c>
      <c r="M55" s="47">
        <v>1445</v>
      </c>
      <c r="O55" s="431"/>
    </row>
    <row r="56" spans="1:15" ht="8.25" customHeight="1">
      <c r="A56" s="8"/>
      <c r="B56" s="7"/>
      <c r="C56" s="22"/>
      <c r="D56" s="22"/>
      <c r="E56" s="22"/>
      <c r="F56" s="22"/>
      <c r="G56" s="49"/>
      <c r="H56" s="23"/>
      <c r="I56" s="23"/>
      <c r="J56" s="23"/>
      <c r="K56" s="23"/>
      <c r="L56" s="23"/>
      <c r="M56" s="23"/>
      <c r="O56" s="431"/>
    </row>
    <row r="57" spans="1:13" ht="6.75" customHeight="1">
      <c r="A57" s="284"/>
      <c r="B57" s="284"/>
      <c r="C57" s="285"/>
      <c r="D57" s="285"/>
      <c r="E57" s="285"/>
      <c r="F57" s="285"/>
      <c r="G57" s="285"/>
      <c r="H57" s="284"/>
      <c r="I57" s="284"/>
      <c r="J57" s="284"/>
      <c r="K57" s="284"/>
      <c r="L57" s="284"/>
      <c r="M57" s="284"/>
    </row>
    <row r="58" spans="1:13" ht="6.75" customHeight="1">
      <c r="A58" s="8"/>
      <c r="B58" s="8"/>
      <c r="C58" s="11"/>
      <c r="D58" s="11"/>
      <c r="E58" s="11"/>
      <c r="F58" s="11"/>
      <c r="G58" s="11"/>
      <c r="H58" s="8"/>
      <c r="I58" s="8"/>
      <c r="J58" s="8"/>
      <c r="K58" s="8"/>
      <c r="L58" s="8"/>
      <c r="M58" s="8"/>
    </row>
    <row r="59" spans="1:13" ht="15">
      <c r="A59" s="401">
        <v>1</v>
      </c>
      <c r="B59" s="402" t="s">
        <v>393</v>
      </c>
      <c r="C59" s="11"/>
      <c r="D59" s="11"/>
      <c r="E59" s="11"/>
      <c r="F59" s="11"/>
      <c r="G59" s="11"/>
      <c r="H59" s="8"/>
      <c r="I59" s="8"/>
      <c r="J59" s="8"/>
      <c r="K59" s="8"/>
      <c r="L59" s="8"/>
      <c r="M59" s="8"/>
    </row>
    <row r="60" spans="1:15" s="118" customFormat="1" ht="12.75">
      <c r="A60" s="401">
        <v>2</v>
      </c>
      <c r="B60" s="401" t="s">
        <v>406</v>
      </c>
      <c r="C60" s="11"/>
      <c r="D60" s="11"/>
      <c r="E60" s="11"/>
      <c r="F60" s="11"/>
      <c r="G60" s="11"/>
      <c r="H60" s="8"/>
      <c r="I60" s="8"/>
      <c r="J60" s="8"/>
      <c r="K60" s="8"/>
      <c r="L60" s="8"/>
      <c r="M60" s="8"/>
      <c r="O60" s="435"/>
    </row>
    <row r="61" spans="1:15" s="118" customFormat="1" ht="12.75">
      <c r="A61" s="401"/>
      <c r="B61" s="401" t="s">
        <v>394</v>
      </c>
      <c r="C61" s="11"/>
      <c r="D61" s="11"/>
      <c r="E61" s="11"/>
      <c r="F61" s="11"/>
      <c r="G61" s="11"/>
      <c r="H61" s="8"/>
      <c r="I61" s="8"/>
      <c r="J61" s="8"/>
      <c r="K61" s="8"/>
      <c r="L61" s="8"/>
      <c r="M61" s="8"/>
      <c r="O61" s="435"/>
    </row>
    <row r="62" spans="1:15" s="118" customFormat="1" ht="12.75">
      <c r="A62" s="401">
        <v>3</v>
      </c>
      <c r="B62" s="401" t="s">
        <v>363</v>
      </c>
      <c r="C62" s="11"/>
      <c r="D62" s="11"/>
      <c r="E62" s="11"/>
      <c r="F62" s="11"/>
      <c r="G62" s="11"/>
      <c r="H62" s="8"/>
      <c r="I62" s="8"/>
      <c r="J62" s="8"/>
      <c r="K62" s="8"/>
      <c r="L62" s="8"/>
      <c r="M62" s="8"/>
      <c r="O62" s="435"/>
    </row>
    <row r="63" spans="1:15" s="118" customFormat="1" ht="12.75">
      <c r="A63" s="401">
        <v>4</v>
      </c>
      <c r="B63" s="402" t="s">
        <v>345</v>
      </c>
      <c r="C63" s="11"/>
      <c r="D63" s="11"/>
      <c r="E63" s="11"/>
      <c r="F63" s="11"/>
      <c r="G63" s="11"/>
      <c r="H63" s="8"/>
      <c r="I63" s="8"/>
      <c r="J63" s="8"/>
      <c r="K63" s="8"/>
      <c r="L63" s="8"/>
      <c r="M63" s="8"/>
      <c r="O63" s="435"/>
    </row>
    <row r="64" spans="1:15" s="118" customFormat="1" ht="12.75">
      <c r="A64" s="401"/>
      <c r="B64" s="402" t="s">
        <v>348</v>
      </c>
      <c r="C64" s="11"/>
      <c r="D64" s="11"/>
      <c r="E64" s="11"/>
      <c r="F64" s="11"/>
      <c r="G64" s="11"/>
      <c r="H64" s="8"/>
      <c r="I64" s="8"/>
      <c r="J64" s="8"/>
      <c r="K64" s="8"/>
      <c r="L64" s="8"/>
      <c r="M64" s="8"/>
      <c r="O64" s="435"/>
    </row>
    <row r="65" spans="1:15" s="118" customFormat="1" ht="12.75">
      <c r="A65" s="401">
        <v>5</v>
      </c>
      <c r="B65" s="402" t="s">
        <v>398</v>
      </c>
      <c r="C65" s="11"/>
      <c r="D65" s="11"/>
      <c r="E65" s="11"/>
      <c r="F65" s="11"/>
      <c r="G65" s="11"/>
      <c r="H65" s="8"/>
      <c r="I65" s="8"/>
      <c r="J65" s="8"/>
      <c r="K65" s="8"/>
      <c r="L65" s="8"/>
      <c r="M65" s="8"/>
      <c r="O65" s="435"/>
    </row>
    <row r="73" spans="3:14" ht="15">
      <c r="C73" s="130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</row>
    <row r="74" spans="4:14" ht="15"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</row>
    <row r="75" spans="4:14" ht="15"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</row>
    <row r="76" spans="3:13" ht="15">
      <c r="C76" s="11"/>
      <c r="D76" s="11"/>
      <c r="E76" s="11"/>
      <c r="F76" s="11"/>
      <c r="G76" s="11"/>
      <c r="H76" s="8"/>
      <c r="I76" s="8"/>
      <c r="J76" s="8"/>
      <c r="K76" s="8"/>
      <c r="L76" s="8"/>
      <c r="M76" s="8"/>
    </row>
    <row r="77" spans="3:13" ht="15">
      <c r="C77" s="11"/>
      <c r="D77" s="11"/>
      <c r="E77" s="11"/>
      <c r="F77" s="11"/>
      <c r="G77" s="11"/>
      <c r="H77" s="8"/>
      <c r="I77" s="8"/>
      <c r="J77" s="8"/>
      <c r="K77" s="8"/>
      <c r="L77" s="8"/>
      <c r="M77" s="8"/>
    </row>
    <row r="78" spans="1:13" ht="15">
      <c r="A78" s="8"/>
      <c r="B78" s="8"/>
      <c r="C78" s="11"/>
      <c r="D78" s="11"/>
      <c r="E78" s="11"/>
      <c r="F78" s="11"/>
      <c r="G78" s="11"/>
      <c r="H78" s="8"/>
      <c r="I78" s="8"/>
      <c r="J78" s="8"/>
      <c r="K78" s="8"/>
      <c r="L78" s="8"/>
      <c r="M78" s="8"/>
    </row>
    <row r="79" spans="1:13" ht="15">
      <c r="A79" s="8"/>
      <c r="B79" s="8"/>
      <c r="C79" s="11"/>
      <c r="D79" s="11"/>
      <c r="E79" s="11"/>
      <c r="F79" s="11"/>
      <c r="G79" s="11"/>
      <c r="H79" s="8"/>
      <c r="I79" s="8"/>
      <c r="J79" s="8"/>
      <c r="K79" s="8"/>
      <c r="L79" s="8"/>
      <c r="M79" s="8"/>
    </row>
    <row r="80" spans="1:13" ht="15">
      <c r="A80" s="8"/>
      <c r="B80" s="8"/>
      <c r="C80" s="11"/>
      <c r="D80" s="11"/>
      <c r="E80" s="11"/>
      <c r="F80" s="11"/>
      <c r="G80" s="11"/>
      <c r="H80" s="8"/>
      <c r="I80" s="8"/>
      <c r="J80" s="8"/>
      <c r="K80" s="8"/>
      <c r="L80" s="8"/>
      <c r="M80" s="8"/>
    </row>
    <row r="81" spans="1:13" ht="15">
      <c r="A81" s="8"/>
      <c r="B81" s="8"/>
      <c r="C81" s="11"/>
      <c r="D81" s="11"/>
      <c r="E81" s="11"/>
      <c r="F81" s="11"/>
      <c r="G81" s="11"/>
      <c r="H81" s="8"/>
      <c r="I81" s="8"/>
      <c r="J81" s="8"/>
      <c r="K81" s="8"/>
      <c r="L81" s="8"/>
      <c r="M81" s="8"/>
    </row>
    <row r="82" spans="1:13" ht="15">
      <c r="A82" s="8"/>
      <c r="B82" s="8"/>
      <c r="C82" s="11"/>
      <c r="D82" s="11"/>
      <c r="E82" s="11"/>
      <c r="F82" s="11"/>
      <c r="G82" s="11"/>
      <c r="H82" s="8"/>
      <c r="I82" s="8"/>
      <c r="J82" s="8"/>
      <c r="K82" s="8"/>
      <c r="L82" s="8"/>
      <c r="M82" s="8"/>
    </row>
    <row r="83" spans="1:13" ht="15">
      <c r="A83" s="8"/>
      <c r="B83" s="8"/>
      <c r="C83" s="11"/>
      <c r="D83" s="11"/>
      <c r="E83" s="11"/>
      <c r="F83" s="11"/>
      <c r="G83" s="11"/>
      <c r="H83" s="8"/>
      <c r="I83" s="8"/>
      <c r="J83" s="8"/>
      <c r="K83" s="8"/>
      <c r="L83" s="8"/>
      <c r="M83" s="8"/>
    </row>
    <row r="84" spans="1:13" ht="15">
      <c r="A84" s="8"/>
      <c r="B84" s="8"/>
      <c r="C84" s="11"/>
      <c r="D84" s="11"/>
      <c r="E84" s="11"/>
      <c r="F84" s="11"/>
      <c r="G84" s="11"/>
      <c r="H84" s="8"/>
      <c r="I84" s="8"/>
      <c r="J84" s="8"/>
      <c r="K84" s="8"/>
      <c r="L84" s="8"/>
      <c r="M84" s="8"/>
    </row>
    <row r="85" spans="1:13" ht="15">
      <c r="A85" s="8"/>
      <c r="B85" s="8"/>
      <c r="C85" s="11"/>
      <c r="D85" s="11"/>
      <c r="E85" s="11"/>
      <c r="F85" s="11"/>
      <c r="G85" s="11"/>
      <c r="H85" s="8"/>
      <c r="I85" s="8"/>
      <c r="J85" s="8"/>
      <c r="K85" s="8"/>
      <c r="L85" s="8"/>
      <c r="M85" s="8"/>
    </row>
    <row r="86" spans="1:13" ht="15">
      <c r="A86" s="8"/>
      <c r="B86" s="8"/>
      <c r="C86" s="11"/>
      <c r="D86" s="11"/>
      <c r="E86" s="11"/>
      <c r="F86" s="11"/>
      <c r="G86" s="11"/>
      <c r="H86" s="8"/>
      <c r="I86" s="8"/>
      <c r="J86" s="8"/>
      <c r="K86" s="8"/>
      <c r="L86" s="8"/>
      <c r="M86" s="8"/>
    </row>
    <row r="87" spans="1:13" ht="15">
      <c r="A87" s="8"/>
      <c r="B87" s="8"/>
      <c r="C87" s="11"/>
      <c r="D87" s="11"/>
      <c r="E87" s="11"/>
      <c r="F87" s="11"/>
      <c r="G87" s="11"/>
      <c r="H87" s="8"/>
      <c r="I87" s="8"/>
      <c r="J87" s="8"/>
      <c r="K87" s="8"/>
      <c r="L87" s="8"/>
      <c r="M87" s="8"/>
    </row>
    <row r="88" spans="1:13" ht="15">
      <c r="A88" s="8"/>
      <c r="B88" s="8"/>
      <c r="C88" s="11"/>
      <c r="D88" s="11"/>
      <c r="E88" s="11"/>
      <c r="F88" s="11"/>
      <c r="G88" s="11"/>
      <c r="H88" s="8"/>
      <c r="I88" s="8"/>
      <c r="J88" s="8"/>
      <c r="K88" s="8"/>
      <c r="L88" s="8"/>
      <c r="M88" s="8"/>
    </row>
    <row r="89" spans="1:13" ht="15">
      <c r="A89" s="8"/>
      <c r="B89" s="8"/>
      <c r="C89" s="11"/>
      <c r="D89" s="11"/>
      <c r="E89" s="11"/>
      <c r="F89" s="11"/>
      <c r="G89" s="11"/>
      <c r="H89" s="8"/>
      <c r="I89" s="8"/>
      <c r="J89" s="8"/>
      <c r="K89" s="8"/>
      <c r="L89" s="8"/>
      <c r="M89" s="8"/>
    </row>
    <row r="90" spans="1:13" ht="15">
      <c r="A90" s="8"/>
      <c r="B90" s="8"/>
      <c r="C90" s="11"/>
      <c r="D90" s="11"/>
      <c r="E90" s="11"/>
      <c r="F90" s="11"/>
      <c r="G90" s="11"/>
      <c r="H90" s="8"/>
      <c r="I90" s="8"/>
      <c r="J90" s="8"/>
      <c r="K90" s="8"/>
      <c r="L90" s="8"/>
      <c r="M90" s="8"/>
    </row>
    <row r="91" spans="1:13" ht="15">
      <c r="A91" s="8"/>
      <c r="B91" s="8"/>
      <c r="C91" s="11"/>
      <c r="D91" s="11"/>
      <c r="E91" s="11"/>
      <c r="F91" s="11"/>
      <c r="G91" s="11"/>
      <c r="H91" s="8"/>
      <c r="I91" s="8"/>
      <c r="J91" s="8"/>
      <c r="K91" s="8"/>
      <c r="L91" s="8"/>
      <c r="M91" s="8"/>
    </row>
    <row r="92" spans="1:13" ht="15">
      <c r="A92" s="8"/>
      <c r="B92" s="8"/>
      <c r="C92" s="11"/>
      <c r="D92" s="11"/>
      <c r="E92" s="11"/>
      <c r="F92" s="11"/>
      <c r="G92" s="11"/>
      <c r="H92" s="8"/>
      <c r="I92" s="8"/>
      <c r="J92" s="8"/>
      <c r="K92" s="8"/>
      <c r="L92" s="8"/>
      <c r="M92" s="8"/>
    </row>
    <row r="93" spans="1:13" ht="15">
      <c r="A93" s="8"/>
      <c r="B93" s="8"/>
      <c r="C93" s="11"/>
      <c r="D93" s="11"/>
      <c r="E93" s="11"/>
      <c r="F93" s="11"/>
      <c r="G93" s="11"/>
      <c r="H93" s="8"/>
      <c r="I93" s="8"/>
      <c r="J93" s="8"/>
      <c r="K93" s="8"/>
      <c r="L93" s="8"/>
      <c r="M93" s="8"/>
    </row>
    <row r="94" spans="1:13" ht="15">
      <c r="A94" s="8"/>
      <c r="B94" s="8"/>
      <c r="C94" s="11"/>
      <c r="D94" s="11"/>
      <c r="E94" s="11"/>
      <c r="F94" s="11"/>
      <c r="G94" s="11"/>
      <c r="H94" s="8"/>
      <c r="I94" s="8"/>
      <c r="J94" s="8"/>
      <c r="K94" s="8"/>
      <c r="L94" s="8"/>
      <c r="M94" s="8"/>
    </row>
    <row r="95" spans="1:13" ht="15">
      <c r="A95" s="8"/>
      <c r="B95" s="8"/>
      <c r="C95" s="11"/>
      <c r="D95" s="11"/>
      <c r="E95" s="11"/>
      <c r="F95" s="11"/>
      <c r="G95" s="11"/>
      <c r="H95" s="8"/>
      <c r="I95" s="8"/>
      <c r="J95" s="8"/>
      <c r="K95" s="8"/>
      <c r="L95" s="8"/>
      <c r="M95" s="8"/>
    </row>
    <row r="96" spans="1:13" ht="15">
      <c r="A96" s="8"/>
      <c r="B96" s="8"/>
      <c r="C96" s="11"/>
      <c r="D96" s="11"/>
      <c r="E96" s="11"/>
      <c r="F96" s="11"/>
      <c r="G96" s="11"/>
      <c r="H96" s="8"/>
      <c r="I96" s="8"/>
      <c r="J96" s="8"/>
      <c r="K96" s="8"/>
      <c r="L96" s="8"/>
      <c r="M96" s="8"/>
    </row>
    <row r="97" spans="1:13" ht="15">
      <c r="A97" s="8"/>
      <c r="B97" s="8"/>
      <c r="C97" s="11"/>
      <c r="D97" s="11"/>
      <c r="E97" s="11"/>
      <c r="F97" s="11"/>
      <c r="G97" s="11"/>
      <c r="H97" s="8"/>
      <c r="I97" s="8"/>
      <c r="J97" s="8"/>
      <c r="K97" s="8"/>
      <c r="L97" s="8"/>
      <c r="M97" s="8"/>
    </row>
  </sheetData>
  <printOptions/>
  <pageMargins left="0.7480314960629921" right="0.5905511811023623" top="0.7086614173228347" bottom="0.5511811023622047" header="0.5118110236220472" footer="0.511811023622047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9"/>
  <sheetViews>
    <sheetView workbookViewId="0" topLeftCell="A1">
      <selection activeCell="B1" sqref="B1"/>
    </sheetView>
  </sheetViews>
  <sheetFormatPr defaultColWidth="9.77734375" defaultRowHeight="15"/>
  <cols>
    <col min="1" max="1" width="1.77734375" style="181" customWidth="1"/>
    <col min="2" max="2" width="20.5546875" style="181" customWidth="1"/>
    <col min="3" max="3" width="5.4453125" style="181" customWidth="1"/>
    <col min="4" max="12" width="7.10546875" style="181" customWidth="1"/>
    <col min="13" max="13" width="7.99609375" style="181" customWidth="1"/>
    <col min="14" max="16384" width="9.77734375" style="181" customWidth="1"/>
  </cols>
  <sheetData>
    <row r="1" spans="1:7" ht="15" customHeight="1">
      <c r="A1" s="289" t="s">
        <v>469</v>
      </c>
      <c r="G1" s="182"/>
    </row>
    <row r="2" spans="1:13" ht="15">
      <c r="A2" s="183" t="s">
        <v>435</v>
      </c>
      <c r="B2" s="130"/>
      <c r="H2" s="130"/>
      <c r="I2" s="130"/>
      <c r="J2" s="130"/>
      <c r="K2" s="130"/>
      <c r="L2" s="130"/>
      <c r="M2" s="130"/>
    </row>
    <row r="3" spans="1:13" s="184" customFormat="1" ht="21.75" customHeight="1">
      <c r="A3" s="286"/>
      <c r="B3" s="286"/>
      <c r="C3" s="287">
        <v>1999</v>
      </c>
      <c r="D3" s="287">
        <v>2000</v>
      </c>
      <c r="E3" s="287">
        <v>2001</v>
      </c>
      <c r="F3" s="287">
        <v>2002</v>
      </c>
      <c r="G3" s="287">
        <v>2003</v>
      </c>
      <c r="H3" s="287">
        <v>2004</v>
      </c>
      <c r="I3" s="287">
        <v>2005</v>
      </c>
      <c r="J3" s="287">
        <v>2006</v>
      </c>
      <c r="K3" s="287">
        <v>2007</v>
      </c>
      <c r="L3" s="287">
        <v>2008</v>
      </c>
      <c r="M3" s="287">
        <v>2009</v>
      </c>
    </row>
    <row r="4" spans="1:13" s="184" customFormat="1" ht="6" customHeight="1">
      <c r="A4" s="185"/>
      <c r="B4" s="185"/>
      <c r="C4" s="185"/>
      <c r="D4" s="185"/>
      <c r="E4" s="185"/>
      <c r="F4" s="185"/>
      <c r="G4" s="186"/>
      <c r="H4" s="186"/>
      <c r="I4" s="186"/>
      <c r="J4" s="186"/>
      <c r="K4" s="186"/>
      <c r="L4" s="186"/>
      <c r="M4" s="186"/>
    </row>
    <row r="5" spans="1:13" ht="15">
      <c r="A5" s="10" t="s">
        <v>212</v>
      </c>
      <c r="B5" s="9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 ht="15">
      <c r="A6" s="8"/>
      <c r="B6" s="7" t="s">
        <v>19</v>
      </c>
      <c r="C6" s="242">
        <f>IF(ISERR('S1 Numbers'!C6/'S1 Numbers'!$C6*100),"..",IF(('S1 Numbers'!C6/'S1 Numbers'!$C6*100)=0,"..",('S1 Numbers'!C6/'S1 Numbers'!$C6)*100))</f>
        <v>100</v>
      </c>
      <c r="D6" s="242">
        <f>IF(ISERR('S1 Numbers'!D6/'S1 Numbers'!$C6*100),"..",IF(('S1 Numbers'!D6/'S1 Numbers'!$C6*100)=0,"..",('S1 Numbers'!D6/'S1 Numbers'!$C6)*100))</f>
        <v>102.60915867944622</v>
      </c>
      <c r="E6" s="242">
        <f>IF(ISERR('S1 Numbers'!E6/'S1 Numbers'!$C6*100),"..",IF(('S1 Numbers'!E6/'S1 Numbers'!$C6*100)=0,"..",('S1 Numbers'!E6/'S1 Numbers'!$C6)*100))</f>
        <v>106.33652822151225</v>
      </c>
      <c r="F6" s="242">
        <f>IF(ISERR('S1 Numbers'!F6/'S1 Numbers'!$C6*100),"..",IF(('S1 Numbers'!F6/'S1 Numbers'!$C6*100)=0,"..",('S1 Numbers'!F6/'S1 Numbers'!$C6)*100))</f>
        <v>109.5846645367412</v>
      </c>
      <c r="G6" s="242">
        <f>IF(ISERR('S1 Numbers'!G6/'S1 Numbers'!$C6*100),"..",IF(('S1 Numbers'!G6/'S1 Numbers'!$C6*100)=0,"..",('S1 Numbers'!G6/'S1 Numbers'!$C6)*100))</f>
        <v>112.03407880724174</v>
      </c>
      <c r="H6" s="242">
        <f>IF(ISERR('S1 Numbers'!H6/'S1 Numbers'!$C6*100),"..",IF(('S1 Numbers'!H6/'S1 Numbers'!$C6*100)=0,"..",('S1 Numbers'!H6/'S1 Numbers'!$C6)*100))</f>
        <v>114.90947816826412</v>
      </c>
      <c r="I6" s="242">
        <f>IF(ISERR('S1 Numbers'!I6/'S1 Numbers'!$C6*100),"..",IF(('S1 Numbers'!I6/'S1 Numbers'!$C6*100)=0,"..",('S1 Numbers'!I6/'S1 Numbers'!$C6)*100))</f>
        <v>118.80798722044727</v>
      </c>
      <c r="J6" s="242">
        <f>IF(ISERR('S1 Numbers'!J6/'S1 Numbers'!$C6*100),"..",IF(('S1 Numbers'!J6/'S1 Numbers'!$C6*100)=0,"..",('S1 Numbers'!J6/'S1 Numbers'!$C6)*100))</f>
        <v>121.2878061767838</v>
      </c>
      <c r="K6" s="242">
        <f>IF(ISERR('S1 Numbers'!K6/'S1 Numbers'!$C6*100),"..",IF(('S1 Numbers'!K6/'S1 Numbers'!$C6*100)=0,"..",('S1 Numbers'!K6/'S1 Numbers'!$C6)*100))</f>
        <v>124.17465388711395</v>
      </c>
      <c r="L6" s="242">
        <f>IF(ISERR('S1 Numbers'!L6/'S1 Numbers'!$C6*100),"..",IF(('S1 Numbers'!L6/'S1 Numbers'!$C6*100)=0,"..",('S1 Numbers'!L6/'S1 Numbers'!$C6)*100))</f>
        <v>125.98509052183174</v>
      </c>
      <c r="M6" s="242">
        <f>IF(ISERR('S1 Numbers'!M6/'S1 Numbers'!$C6*100),"..",IF(('S1 Numbers'!M6/'S1 Numbers'!$C6*100)=0,"..",('S1 Numbers'!M6/'S1 Numbers'!$C6)*100))</f>
        <v>126.78381256656017</v>
      </c>
    </row>
    <row r="7" spans="1:13" ht="15">
      <c r="A7" s="8"/>
      <c r="B7" s="7" t="s">
        <v>1</v>
      </c>
      <c r="C7" s="242">
        <f>IF(ISERR('S1 Numbers'!C7/'S1 Numbers'!$C7*100),"..",IF(('S1 Numbers'!C7/'S1 Numbers'!$C7*100)=0,"..",('S1 Numbers'!C7/'S1 Numbers'!$C7)*100))</f>
        <v>100</v>
      </c>
      <c r="D7" s="242">
        <f>IF(ISERR('S1 Numbers'!D7/'S1 Numbers'!$C7*100),"..",IF(('S1 Numbers'!D7/'S1 Numbers'!$C7*100)=0,"..",('S1 Numbers'!D7/'S1 Numbers'!$C7)*100))</f>
        <v>102.67480056311591</v>
      </c>
      <c r="E7" s="242">
        <f>IF(ISERR('S1 Numbers'!E7/'S1 Numbers'!$C7*100),"..",IF(('S1 Numbers'!E7/'S1 Numbers'!$C7*100)=0,"..",('S1 Numbers'!E7/'S1 Numbers'!$C7)*100))</f>
        <v>106.14734866259971</v>
      </c>
      <c r="F7" s="242">
        <f>IF(ISERR('S1 Numbers'!F7/'S1 Numbers'!$C7*100),"..",IF(('S1 Numbers'!F7/'S1 Numbers'!$C7*100)=0,"..",('S1 Numbers'!F7/'S1 Numbers'!$C7)*100))</f>
        <v>109.33833880807133</v>
      </c>
      <c r="G7" s="242">
        <f>IF(ISERR('S1 Numbers'!G7/'S1 Numbers'!$C7*100),"..",IF(('S1 Numbers'!G7/'S1 Numbers'!$C7*100)=0,"..",('S1 Numbers'!G7/'S1 Numbers'!$C7)*100))</f>
        <v>111.82543406851244</v>
      </c>
      <c r="H7" s="242">
        <f>IF(ISERR('S1 Numbers'!H7/'S1 Numbers'!$C7*100),"..",IF(('S1 Numbers'!H7/'S1 Numbers'!$C7*100)=0,"..",('S1 Numbers'!H7/'S1 Numbers'!$C7)*100))</f>
        <v>114.87564523697796</v>
      </c>
      <c r="I7" s="242">
        <f>IF(ISERR('S1 Numbers'!I7/'S1 Numbers'!$C7*100),"..",IF(('S1 Numbers'!I7/'S1 Numbers'!$C7*100)=0,"..",('S1 Numbers'!I7/'S1 Numbers'!$C7)*100))</f>
        <v>118.78620366025339</v>
      </c>
      <c r="J7" s="242">
        <f>IF(ISERR('S1 Numbers'!J7/'S1 Numbers'!$C7*100),"..",IF(('S1 Numbers'!J7/'S1 Numbers'!$C7*100)=0,"..",('S1 Numbers'!J7/'S1 Numbers'!$C7)*100))</f>
        <v>121.37517597372127</v>
      </c>
      <c r="K7" s="242">
        <f>IF(ISERR('S1 Numbers'!K7/'S1 Numbers'!$C7*100),"..",IF(('S1 Numbers'!K7/'S1 Numbers'!$C7*100)=0,"..",('S1 Numbers'!K7/'S1 Numbers'!$C7)*100))</f>
        <v>124.26091037071798</v>
      </c>
      <c r="L7" s="242">
        <f>IF(ISERR('S1 Numbers'!L7/'S1 Numbers'!$C7*100),"..",IF(('S1 Numbers'!L7/'S1 Numbers'!$C7*100)=0,"..",('S1 Numbers'!L7/'S1 Numbers'!$C7)*100))</f>
        <v>126.13796339746597</v>
      </c>
      <c r="M7" s="242">
        <f>IF(ISERR('S1 Numbers'!M7/'S1 Numbers'!$C7*100),"..",IF(('S1 Numbers'!M7/'S1 Numbers'!$C7*100)=0,"..",('S1 Numbers'!M7/'S1 Numbers'!$C7)*100))</f>
        <v>127.02956358517127</v>
      </c>
    </row>
    <row r="8" spans="1:13" ht="15">
      <c r="A8" s="8"/>
      <c r="B8" s="7" t="s">
        <v>301</v>
      </c>
      <c r="C8" s="242">
        <f>IF(ISERR('S1 Numbers'!C8/'S1 Numbers'!$C8*100),"..",IF(('S1 Numbers'!C8/'S1 Numbers'!$C8*100)=0,"..",('S1 Numbers'!C8/'S1 Numbers'!$C8)*100))</f>
        <v>100</v>
      </c>
      <c r="D8" s="242">
        <f>IF(ISERR('S1 Numbers'!D8/'S1 Numbers'!$C8*100),"..",IF(('S1 Numbers'!D8/'S1 Numbers'!$C8*100)=0,"..",('S1 Numbers'!D8/'S1 Numbers'!$C8)*100))</f>
        <v>101.94977952777764</v>
      </c>
      <c r="E8" s="242">
        <f>IF(ISERR('S1 Numbers'!E8/'S1 Numbers'!$C8*100),"..",IF(('S1 Numbers'!E8/'S1 Numbers'!$C8*100)=0,"..",('S1 Numbers'!E8/'S1 Numbers'!$C8)*100))</f>
        <v>111.60104938300167</v>
      </c>
      <c r="F8" s="242">
        <f>IF(ISERR('S1 Numbers'!F8/'S1 Numbers'!$C8*100),"..",IF(('S1 Numbers'!F8/'S1 Numbers'!$C8*100)=0,"..",('S1 Numbers'!F8/'S1 Numbers'!$C8)*100))</f>
        <v>120.02202408768916</v>
      </c>
      <c r="G8" s="242">
        <f>IF(ISERR('S1 Numbers'!G8/'S1 Numbers'!$C8*100),"..",IF(('S1 Numbers'!G8/'S1 Numbers'!$C8*100)=0,"..",('S1 Numbers'!G8/'S1 Numbers'!$C8)*100))</f>
        <v>121.4100968412091</v>
      </c>
      <c r="H8" s="242">
        <f>IF(ISERR('S1 Numbers'!H8/'S1 Numbers'!$C8*100),"..",IF(('S1 Numbers'!H8/'S1 Numbers'!$C8*100)=0,"..",('S1 Numbers'!H8/'S1 Numbers'!$C8)*100))</f>
        <v>121.59933742660567</v>
      </c>
      <c r="I8" s="242">
        <f>IF(ISERR('S1 Numbers'!I8/'S1 Numbers'!$C8*100),"..",IF(('S1 Numbers'!I8/'S1 Numbers'!$C8*100)=0,"..",('S1 Numbers'!I8/'S1 Numbers'!$C8)*100))</f>
        <v>116.14559957802588</v>
      </c>
      <c r="J8" s="242">
        <f>IF(ISERR('S1 Numbers'!J8/'S1 Numbers'!$C8*100),"..",IF(('S1 Numbers'!J8/'S1 Numbers'!$C8*100)=0,"..",('S1 Numbers'!J8/'S1 Numbers'!$C8)*100))</f>
        <v>112.39826583443993</v>
      </c>
      <c r="K8" s="242">
        <f>IF(ISERR('S1 Numbers'!K8/'S1 Numbers'!$C8*100),"..",IF(('S1 Numbers'!K8/'S1 Numbers'!$C8*100)=0,"..",('S1 Numbers'!K8/'S1 Numbers'!$C8)*100))</f>
        <v>116.09655434073485</v>
      </c>
      <c r="L8" s="242">
        <f>IF(ISERR('S1 Numbers'!L8/'S1 Numbers'!$C8*100),"..",IF(('S1 Numbers'!L8/'S1 Numbers'!$C8*100)=0,"..",('S1 Numbers'!L8/'S1 Numbers'!$C8)*100))</f>
        <v>99.47854733559434</v>
      </c>
      <c r="M8" s="242">
        <f>IF(ISERR('S1 Numbers'!M8/'S1 Numbers'!$C8*100),"..",IF(('S1 Numbers'!M8/'S1 Numbers'!$C8*100)=0,"..",('S1 Numbers'!M8/'S1 Numbers'!$C8)*100))</f>
        <v>99.94123825343432</v>
      </c>
    </row>
    <row r="9" spans="1:13" ht="6" customHeight="1">
      <c r="A9" s="8"/>
      <c r="B9" s="8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</row>
    <row r="10" spans="1:13" ht="15">
      <c r="A10" s="10" t="s">
        <v>389</v>
      </c>
      <c r="B10" s="9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</row>
    <row r="11" spans="1:13" ht="27">
      <c r="A11" s="8"/>
      <c r="B11" s="138" t="s">
        <v>390</v>
      </c>
      <c r="C11" s="221">
        <f>IF(ISERR('S1 Numbers'!C11/'S1 Numbers'!$C11*100),"..",IF(('S1 Numbers'!C11/'S1 Numbers'!$C11*100)=0,"..",('S1 Numbers'!C11/'S1 Numbers'!$C11)*100))</f>
        <v>100</v>
      </c>
      <c r="D11" s="191">
        <f>IF(ISERR('S1 Numbers'!D11/'S1 Numbers'!$C11*100),"..",IF(('S1 Numbers'!D11/'S1 Numbers'!$C11*100)=0,"..",('S1 Numbers'!D11/'S1 Numbers'!$C11)*100))</f>
        <v>100.6959347734309</v>
      </c>
      <c r="E11" s="191">
        <f>IF(ISERR('S1 Numbers'!E11/'S1 Numbers'!$C11*100),"..",IF(('S1 Numbers'!E11/'S1 Numbers'!$C11*100)=0,"..",('S1 Numbers'!E11/'S1 Numbers'!$C11)*100))</f>
        <v>102.43302314945117</v>
      </c>
      <c r="F11" s="191">
        <f>IF(ISERR('S1 Numbers'!F11/'S1 Numbers'!$C11*100),"..",IF(('S1 Numbers'!F11/'S1 Numbers'!$C11*100)=0,"..",('S1 Numbers'!F11/'S1 Numbers'!$C11)*100))</f>
        <v>103.50847875035183</v>
      </c>
      <c r="G11" s="190">
        <f>IF(ISERR('S1 Numbers'!G11/'S1 Numbers'!$C11*100),"..",IF(('S1 Numbers'!G11/'S1 Numbers'!$C11*100)=0,"..",('S1 Numbers'!G11/'S1 Numbers'!$C11)*100))</f>
        <v>105.0129292147481</v>
      </c>
      <c r="H11" s="463">
        <f>IF(ISERR('S1 Numbers'!H11/'S1 Numbers'!$C11*100),"..",IF(('S1 Numbers'!H11/'S1 Numbers'!$C11*100)=0,"..",('S1 Numbers'!H11/'S1 Numbers'!$C11)*100))</f>
        <v>101.36680270194202</v>
      </c>
      <c r="I11" s="190">
        <f>IF(ISERR('S1 Numbers'!I11/'S1 Numbers'!$C11*100),"..",IF(('S1 Numbers'!I11/'S1 Numbers'!$C11*100)=0,"..",('S1 Numbers'!I11/'S1 Numbers'!$C11)*100))</f>
        <v>102.6861103292992</v>
      </c>
      <c r="J11" s="190">
        <f>IF(ISERR('S1 Numbers'!J11/'S1 Numbers'!$C11*100),"..",IF(('S1 Numbers'!J11/'S1 Numbers'!$C11*100)=0,"..",('S1 Numbers'!J11/'S1 Numbers'!$C11)*100))</f>
        <v>105.9843793976921</v>
      </c>
      <c r="K11" s="190">
        <f>IF(ISERR('S1 Numbers'!K11/'S1 Numbers'!$C11*100),"..",IF(('S1 Numbers'!K11/'S1 Numbers'!$C11*100)=0,"..",('S1 Numbers'!K11/'S1 Numbers'!$C11)*100))</f>
        <v>109.28264846608499</v>
      </c>
      <c r="L11" s="190">
        <f>IF(ISERR('S1 Numbers'!L11/'S1 Numbers'!$C11*100),"..",IF(('S1 Numbers'!L11/'S1 Numbers'!$C11*100)=0,"..",('S1 Numbers'!L11/'S1 Numbers'!$C11)*100))</f>
        <v>108.40311004784688</v>
      </c>
      <c r="M11" s="413" t="str">
        <f>IF(ISERR('S1 Numbers'!M11/'S1 Numbers'!$C11*100),"..",IF(('S1 Numbers'!M11/'S1 Numbers'!$C11*100)=0,"..",('S1 Numbers'!M11/'S1 Numbers'!$C11)*100))</f>
        <v>..</v>
      </c>
    </row>
    <row r="12" spans="1:13" ht="15">
      <c r="A12" s="8"/>
      <c r="B12" s="7" t="s">
        <v>391</v>
      </c>
      <c r="C12" s="221">
        <f>IF(ISERR('S1 Numbers'!C12/'S1 Numbers'!$C12*100),"..",IF(('S1 Numbers'!C12/'S1 Numbers'!$C12*100)=0,"..",('S1 Numbers'!C12/'S1 Numbers'!$C12)*100))</f>
        <v>100</v>
      </c>
      <c r="D12" s="191">
        <f>IF(ISERR('S1 Numbers'!D12/'S1 Numbers'!$C12*100),"..",IF(('S1 Numbers'!D12/'S1 Numbers'!$C12*100)=0,"..",('S1 Numbers'!D12/'S1 Numbers'!$C12)*100))</f>
        <v>101.65289256198346</v>
      </c>
      <c r="E12" s="191">
        <f>IF(ISERR('S1 Numbers'!E12/'S1 Numbers'!$C12*100),"..",IF(('S1 Numbers'!E12/'S1 Numbers'!$C12*100)=0,"..",('S1 Numbers'!E12/'S1 Numbers'!$C12)*100))</f>
        <v>101.37741046831957</v>
      </c>
      <c r="F12" s="191">
        <f>IF(ISERR('S1 Numbers'!F12/'S1 Numbers'!$C12*100),"..",IF(('S1 Numbers'!F12/'S1 Numbers'!$C12*100)=0,"..",('S1 Numbers'!F12/'S1 Numbers'!$C12)*100))</f>
        <v>103.03030303030303</v>
      </c>
      <c r="G12" s="190">
        <f>IF(ISERR('S1 Numbers'!G12/'S1 Numbers'!$C12*100),"..",IF(('S1 Numbers'!G12/'S1 Numbers'!$C12*100)=0,"..",('S1 Numbers'!G12/'S1 Numbers'!$C12)*100))</f>
        <v>101.65289256198346</v>
      </c>
      <c r="H12" s="463">
        <f>IF(ISERR('S1 Numbers'!H12/'S1 Numbers'!$C12*100),"..",IF(('S1 Numbers'!H12/'S1 Numbers'!$C12*100)=0,"..",('S1 Numbers'!H12/'S1 Numbers'!$C12)*100))</f>
        <v>101.92837465564739</v>
      </c>
      <c r="I12" s="190">
        <f>IF(ISERR('S1 Numbers'!I12/'S1 Numbers'!$C12*100),"..",IF(('S1 Numbers'!I12/'S1 Numbers'!$C12*100)=0,"..",('S1 Numbers'!I12/'S1 Numbers'!$C12)*100))</f>
        <v>104.95867768595042</v>
      </c>
      <c r="J12" s="190">
        <f>IF(ISERR('S1 Numbers'!J12/'S1 Numbers'!$C12*100),"..",IF(('S1 Numbers'!J12/'S1 Numbers'!$C12*100)=0,"..",('S1 Numbers'!J12/'S1 Numbers'!$C12)*100))</f>
        <v>106.33608815426999</v>
      </c>
      <c r="K12" s="190">
        <f>IF(ISERR('S1 Numbers'!K12/'S1 Numbers'!$C12*100),"..",IF(('S1 Numbers'!K12/'S1 Numbers'!$C12*100)=0,"..",('S1 Numbers'!K12/'S1 Numbers'!$C12)*100))</f>
        <v>111.8457300275482</v>
      </c>
      <c r="L12" s="190">
        <f>IF(ISERR('S1 Numbers'!L12/'S1 Numbers'!$C12*100),"..",IF(('S1 Numbers'!L12/'S1 Numbers'!$C12*100)=0,"..",('S1 Numbers'!L12/'S1 Numbers'!$C12)*100))</f>
        <v>108.53994490358127</v>
      </c>
      <c r="M12" s="413" t="str">
        <f>IF(ISERR('S1 Numbers'!M12/'S1 Numbers'!$C12*100),"..",IF(('S1 Numbers'!M12/'S1 Numbers'!$C12*100)=0,"..",('S1 Numbers'!M12/'S1 Numbers'!$C12)*100))</f>
        <v>..</v>
      </c>
    </row>
    <row r="13" spans="1:13" ht="15">
      <c r="A13" s="8"/>
      <c r="B13" s="7" t="s">
        <v>407</v>
      </c>
      <c r="C13" s="192"/>
      <c r="D13" s="192"/>
      <c r="E13" s="192"/>
      <c r="F13" s="192"/>
      <c r="G13" s="192"/>
      <c r="H13" s="192"/>
      <c r="I13" s="192"/>
      <c r="J13" s="192"/>
      <c r="K13" s="192"/>
      <c r="L13" s="243"/>
      <c r="M13" s="243"/>
    </row>
    <row r="14" spans="1:13" ht="15">
      <c r="A14" s="8"/>
      <c r="B14" s="46" t="s">
        <v>392</v>
      </c>
      <c r="C14" s="242">
        <f>IF(ISERR('S1 Numbers'!C14/'S1 Numbers'!$C14*100),"..",IF(('S1 Numbers'!C14/'S1 Numbers'!$C14*100)=0,"..",('S1 Numbers'!C14/'S1 Numbers'!$C14)*100))</f>
        <v>100</v>
      </c>
      <c r="D14" s="242">
        <f>IF(ISERR('S1 Numbers'!D14/'S1 Numbers'!$C14*100),"..",IF(('S1 Numbers'!D14/'S1 Numbers'!$C14*100)=0,"..",('S1 Numbers'!D14/'S1 Numbers'!$C14)*100))</f>
        <v>104.24768581668822</v>
      </c>
      <c r="E14" s="242">
        <f>IF(ISERR('S1 Numbers'!E14/'S1 Numbers'!$C14*100),"..",IF(('S1 Numbers'!E14/'S1 Numbers'!$C14*100)=0,"..",('S1 Numbers'!E14/'S1 Numbers'!$C14)*100))</f>
        <v>98.43792278519614</v>
      </c>
      <c r="F14" s="242">
        <f>IF(ISERR('S1 Numbers'!F14/'S1 Numbers'!$C14*100),"..",IF(('S1 Numbers'!F14/'S1 Numbers'!$C14*100)=0,"..",('S1 Numbers'!F14/'S1 Numbers'!$C14)*100))</f>
        <v>105.26374339613585</v>
      </c>
      <c r="G14" s="242">
        <f>IF(ISERR('S1 Numbers'!G14/'S1 Numbers'!$C14*100),"..",IF(('S1 Numbers'!G14/'S1 Numbers'!$C14*100)=0,"..",('S1 Numbers'!G14/'S1 Numbers'!$C14)*100))</f>
        <v>103.45504872251321</v>
      </c>
      <c r="H14" s="242">
        <f>IF(ISERR('S1 Numbers'!H14/'S1 Numbers'!$C14*100),"..",IF(('S1 Numbers'!H14/'S1 Numbers'!$C14*100)=0,"..",('S1 Numbers'!H14/'S1 Numbers'!$C14)*100))</f>
        <v>107.14291150105628</v>
      </c>
      <c r="I14" s="242">
        <f>IF(ISERR('S1 Numbers'!I14/'S1 Numbers'!$C14*100),"..",IF(('S1 Numbers'!I14/'S1 Numbers'!$C14*100)=0,"..",('S1 Numbers'!I14/'S1 Numbers'!$C14)*100))</f>
        <v>106.11030338280436</v>
      </c>
      <c r="J14" s="242">
        <f>IF(ISERR('S1 Numbers'!J14/'S1 Numbers'!$C14*100),"..",IF(('S1 Numbers'!J14/'S1 Numbers'!$C14*100)=0,"..",('S1 Numbers'!J14/'S1 Numbers'!$C14)*100))</f>
        <v>113.83142828025478</v>
      </c>
      <c r="K14" s="255" t="str">
        <f>IF(ISERR('S1 Numbers'!K14/'S1 Numbers'!$C14*100),"..",IF(('S1 Numbers'!K14/'S1 Numbers'!$C14*100)=0,"..",('S1 Numbers'!K14/'S1 Numbers'!$C14)*100))</f>
        <v>..</v>
      </c>
      <c r="L14" s="255" t="str">
        <f>IF(ISERR('S1 Numbers'!L14/'S1 Numbers'!$C14*100),"..",IF(('S1 Numbers'!L14/'S1 Numbers'!$C14*100)=0,"..",('S1 Numbers'!L14/'S1 Numbers'!$C14)*100))</f>
        <v>..</v>
      </c>
      <c r="M14" s="255" t="str">
        <f>IF(ISERR('S1 Numbers'!M14/'S1 Numbers'!$C14*100),"..",IF(('S1 Numbers'!M14/'S1 Numbers'!$C14*100)=0,"..",('S1 Numbers'!M14/'S1 Numbers'!$C14)*100))</f>
        <v>..</v>
      </c>
    </row>
    <row r="15" spans="1:13" ht="6" customHeight="1">
      <c r="A15" s="8"/>
      <c r="B15" s="8"/>
      <c r="C15" s="191"/>
      <c r="D15" s="190"/>
      <c r="E15" s="190"/>
      <c r="F15" s="190"/>
      <c r="G15" s="190"/>
      <c r="H15" s="190"/>
      <c r="I15" s="190"/>
      <c r="J15" s="190"/>
      <c r="K15" s="190"/>
      <c r="L15" s="190"/>
      <c r="M15" s="190"/>
    </row>
    <row r="16" spans="1:13" ht="15">
      <c r="A16" s="10" t="s">
        <v>17</v>
      </c>
      <c r="B16" s="8"/>
      <c r="C16" s="191"/>
      <c r="D16" s="190"/>
      <c r="E16" s="190"/>
      <c r="F16" s="190"/>
      <c r="G16" s="190"/>
      <c r="H16" s="190"/>
      <c r="I16" s="190"/>
      <c r="J16" s="190"/>
      <c r="K16" s="190"/>
      <c r="L16" s="190"/>
      <c r="M16" s="190"/>
    </row>
    <row r="17" spans="1:14" ht="15">
      <c r="A17" s="8"/>
      <c r="B17" s="7" t="s">
        <v>396</v>
      </c>
      <c r="C17" s="242">
        <f>IF(ISERR('S1 Numbers'!C17/'S1 Numbers'!$C17*100),"..",IF(('S1 Numbers'!C17/'S1 Numbers'!$C17*100)=0,"..",('S1 Numbers'!C17/'S1 Numbers'!$C17)*100))</f>
        <v>100</v>
      </c>
      <c r="D17" s="242">
        <f>IF(ISERR('S1 Numbers'!D17/'S1 Numbers'!$C17*100),"..",IF(('S1 Numbers'!D17/'S1 Numbers'!$C17*100)=0,"..",('S1 Numbers'!D17/'S1 Numbers'!$C17)*100))</f>
        <v>101.73299101412066</v>
      </c>
      <c r="E17" s="242">
        <f>IF(ISERR('S1 Numbers'!E17/'S1 Numbers'!$C17*100),"..",IF(('S1 Numbers'!E17/'S1 Numbers'!$C17*100)=0,"..",('S1 Numbers'!E17/'S1 Numbers'!$C17)*100))</f>
        <v>96.79075738125802</v>
      </c>
      <c r="F17" s="242">
        <f>IF(ISERR('S1 Numbers'!F17/'S1 Numbers'!$C17*100),"..",IF(('S1 Numbers'!F17/'S1 Numbers'!$C17*100)=0,"..",('S1 Numbers'!F17/'S1 Numbers'!$C17)*100))</f>
        <v>99.10141206675225</v>
      </c>
      <c r="G17" s="242">
        <f>IF(ISERR('S1 Numbers'!G17/'S1 Numbers'!$C17*100),"..",IF(('S1 Numbers'!G17/'S1 Numbers'!$C17*100)=0,"..",('S1 Numbers'!G17/'S1 Numbers'!$C17)*100))</f>
        <v>98.45956354300385</v>
      </c>
      <c r="H17" s="242">
        <f>IF(ISERR('S1 Numbers'!H17/'S1 Numbers'!$C17*100),"..",IF(('S1 Numbers'!H17/'S1 Numbers'!$C17*100)=0,"..",('S1 Numbers'!H17/'S1 Numbers'!$C17)*100))</f>
        <v>111.10397946084723</v>
      </c>
      <c r="I17" s="242">
        <f>IF(ISERR('S1 Numbers'!I17/'S1 Numbers'!$C17*100),"..",IF(('S1 Numbers'!I17/'S1 Numbers'!$C17*100)=0,"..",('S1 Numbers'!I17/'S1 Numbers'!$C17)*100))</f>
        <v>106.29011553273426</v>
      </c>
      <c r="J17" s="242">
        <f>IF(ISERR('S1 Numbers'!J17/'S1 Numbers'!$C17*100),"..",IF(('S1 Numbers'!J17/'S1 Numbers'!$C17*100)=0,"..",('S1 Numbers'!J17/'S1 Numbers'!$C17)*100))</f>
        <v>111.48908857509625</v>
      </c>
      <c r="K17" s="242">
        <f>IF(ISERR('S1 Numbers'!K17/'S1 Numbers'!$C17*100),"..",IF(('S1 Numbers'!K17/'S1 Numbers'!$C17*100)=0,"..",('S1 Numbers'!K17/'S1 Numbers'!$C17)*100))</f>
        <v>116.68806161745829</v>
      </c>
      <c r="L17" s="242">
        <f>IF(ISERR('S1 Numbers'!L17/'S1 Numbers'!$C17*100),"..",IF(('S1 Numbers'!L17/'S1 Numbers'!$C17*100)=0,"..",('S1 Numbers'!L17/'S1 Numbers'!$C17)*100))</f>
        <v>105.00641848523746</v>
      </c>
      <c r="M17" s="242" t="str">
        <f>IF(ISERR('S1 Numbers'!M17/'S1 Numbers'!$C17*100),"..",IF(('S1 Numbers'!M17/'S1 Numbers'!$C17*100)=0,"..",('S1 Numbers'!M17/'S1 Numbers'!$C17)*100))</f>
        <v>..</v>
      </c>
      <c r="N17" s="238"/>
    </row>
    <row r="18" spans="1:13" ht="15">
      <c r="A18" s="8"/>
      <c r="B18" s="7" t="s">
        <v>408</v>
      </c>
      <c r="C18" s="242">
        <f>IF(ISERR('S1 Numbers'!C18/'S1 Numbers'!$C18*100),"..",IF(('S1 Numbers'!C18/'S1 Numbers'!$C18*100)=0,"..",('S1 Numbers'!C18/'S1 Numbers'!$C18)*100))</f>
        <v>100</v>
      </c>
      <c r="D18" s="242">
        <f>IF(ISERR('S1 Numbers'!D18/'S1 Numbers'!$C18*100),"..",IF(('S1 Numbers'!D18/'S1 Numbers'!$C18*100)=0,"..",('S1 Numbers'!D18/'S1 Numbers'!$C18)*100))</f>
        <v>100.12135922330097</v>
      </c>
      <c r="E18" s="242">
        <f>IF(ISERR('S1 Numbers'!E18/'S1 Numbers'!$C18*100),"..",IF(('S1 Numbers'!E18/'S1 Numbers'!$C18*100)=0,"..",('S1 Numbers'!E18/'S1 Numbers'!$C18)*100))</f>
        <v>116.14273058252427</v>
      </c>
      <c r="F18" s="242">
        <f>IF(ISERR('S1 Numbers'!F18/'S1 Numbers'!$C18*100),"..",IF(('S1 Numbers'!F18/'S1 Numbers'!$C18*100)=0,"..",('S1 Numbers'!F18/'S1 Numbers'!$C18)*100))</f>
        <v>110.67956310679612</v>
      </c>
      <c r="G18" s="242">
        <f>IF(ISERR('S1 Numbers'!G18/'S1 Numbers'!$C18*100),"..",IF(('S1 Numbers'!G18/'S1 Numbers'!$C18*100)=0,"..",('S1 Numbers'!G18/'S1 Numbers'!$C18)*100))</f>
        <v>100.95305825242717</v>
      </c>
      <c r="H18" s="242">
        <f>IF(ISERR('S1 Numbers'!H18/'S1 Numbers'!$C18*100),"..",IF(('S1 Numbers'!H18/'S1 Numbers'!$C18*100)=0,"..",('S1 Numbers'!H18/'S1 Numbers'!$C18)*100))</f>
        <v>136.52912621359224</v>
      </c>
      <c r="I18" s="242">
        <f>IF(ISERR('S1 Numbers'!I18/'S1 Numbers'!$C18*100),"..",IF(('S1 Numbers'!I18/'S1 Numbers'!$C18*100)=0,"..",('S1 Numbers'!I18/'S1 Numbers'!$C18)*100))</f>
        <v>173.7864077669903</v>
      </c>
      <c r="J18" s="242">
        <f>IF(ISERR('S1 Numbers'!J18/'S1 Numbers'!$C18*100),"..",IF(('S1 Numbers'!J18/'S1 Numbers'!$C18*100)=0,"..",('S1 Numbers'!J18/'S1 Numbers'!$C18)*100))</f>
        <v>157.28155339805824</v>
      </c>
      <c r="K18" s="242">
        <f>IF(ISERR('S1 Numbers'!K18/'S1 Numbers'!$C18*100),"..",IF(('S1 Numbers'!K18/'S1 Numbers'!$C18*100)=0,"..",('S1 Numbers'!K18/'S1 Numbers'!$C18)*100))</f>
        <v>137.74271844660194</v>
      </c>
      <c r="L18" s="242">
        <f>IF(ISERR('S1 Numbers'!L18/'S1 Numbers'!$C18*100),"..",IF(('S1 Numbers'!L18/'S1 Numbers'!$C18*100)=0,"..",('S1 Numbers'!L18/'S1 Numbers'!$C18)*100))</f>
        <v>125.72815533980581</v>
      </c>
      <c r="M18" s="242" t="str">
        <f>IF(ISERR('S1 Numbers'!M18/'S1 Numbers'!$C18*100),"..",IF(('S1 Numbers'!M18/'S1 Numbers'!$C18*100)=0,"..",('S1 Numbers'!M18/'S1 Numbers'!$C18)*100))</f>
        <v>..</v>
      </c>
    </row>
    <row r="19" spans="1:13" ht="15">
      <c r="A19" s="8"/>
      <c r="B19" s="7" t="s">
        <v>153</v>
      </c>
      <c r="C19" s="242">
        <f>IF(ISERR('S1 Numbers'!C19/'S1 Numbers'!$C19*100),"..",IF(('S1 Numbers'!C19/'S1 Numbers'!$C19*100)=0,"..",('S1 Numbers'!C19/'S1 Numbers'!$C19)*100))</f>
        <v>100</v>
      </c>
      <c r="D19" s="242">
        <f>IF(ISERR('S1 Numbers'!D19/'S1 Numbers'!$C19*100),"..",IF(('S1 Numbers'!D19/'S1 Numbers'!$C19*100)=0,"..",('S1 Numbers'!D19/'S1 Numbers'!$C19)*100))</f>
        <v>69.97167138810198</v>
      </c>
      <c r="E19" s="242">
        <f>IF(ISERR('S1 Numbers'!E19/'S1 Numbers'!$C19*100),"..",IF(('S1 Numbers'!E19/'S1 Numbers'!$C19*100)=0,"..",('S1 Numbers'!E19/'S1 Numbers'!$C19)*100))</f>
        <v>58.35694050991502</v>
      </c>
      <c r="F19" s="242">
        <f>IF(ISERR('S1 Numbers'!F19/'S1 Numbers'!$C19*100),"..",IF(('S1 Numbers'!F19/'S1 Numbers'!$C19*100)=0,"..",('S1 Numbers'!F19/'S1 Numbers'!$C19)*100))</f>
        <v>54.39093484419264</v>
      </c>
      <c r="G19" s="242">
        <f>IF(ISERR('S1 Numbers'!G19/'S1 Numbers'!$C19*100),"..",IF(('S1 Numbers'!G19/'S1 Numbers'!$C19*100)=0,"..",('S1 Numbers'!G19/'S1 Numbers'!$C19)*100))</f>
        <v>55.26912181303118</v>
      </c>
      <c r="H19" s="242">
        <f>IF(ISERR('S1 Numbers'!H19/'S1 Numbers'!$C19*100),"..",IF(('S1 Numbers'!H19/'S1 Numbers'!$C19*100)=0,"..",('S1 Numbers'!H19/'S1 Numbers'!$C19)*100))</f>
        <v>58.04532577903683</v>
      </c>
      <c r="I19" s="242">
        <f>IF(ISERR('S1 Numbers'!I19/'S1 Numbers'!$C19*100),"..",IF(('S1 Numbers'!I19/'S1 Numbers'!$C19*100)=0,"..",('S1 Numbers'!I19/'S1 Numbers'!$C19)*100))</f>
        <v>72.3229461756374</v>
      </c>
      <c r="J19" s="242">
        <f>IF(ISERR('S1 Numbers'!J19/'S1 Numbers'!$C19*100),"..",IF(('S1 Numbers'!J19/'S1 Numbers'!$C19*100)=0,"..",('S1 Numbers'!J19/'S1 Numbers'!$C19)*100))</f>
        <v>58.30028328611898</v>
      </c>
      <c r="K19" s="242">
        <f>IF(ISERR('S1 Numbers'!K19/'S1 Numbers'!$C19*100),"..",IF(('S1 Numbers'!K19/'S1 Numbers'!$C19*100)=0,"..",('S1 Numbers'!K19/'S1 Numbers'!$C19)*100))</f>
        <v>64.56090651558074</v>
      </c>
      <c r="L19" s="242">
        <f>IF(ISERR('S1 Numbers'!L19/'S1 Numbers'!$C19*100),"..",IF(('S1 Numbers'!L19/'S1 Numbers'!$C19*100)=0,"..",('S1 Numbers'!L19/'S1 Numbers'!$C19)*100))</f>
        <v>65.94900849858358</v>
      </c>
      <c r="M19" s="242" t="str">
        <f>IF(ISERR('S1 Numbers'!M19/'S1 Numbers'!$C19*100),"..",IF(('S1 Numbers'!M19/'S1 Numbers'!$C19*100)=0,"..",('S1 Numbers'!M19/'S1 Numbers'!$C19)*100))</f>
        <v>..</v>
      </c>
    </row>
    <row r="20" spans="1:13" ht="15">
      <c r="A20" s="8"/>
      <c r="B20" s="7" t="s">
        <v>154</v>
      </c>
      <c r="C20" s="242">
        <f>IF(ISERR('S1 Numbers'!C20/'S1 Numbers'!$C20*100),"..",IF(('S1 Numbers'!C20/'S1 Numbers'!$C20*100)=0,"..",('S1 Numbers'!C20/'S1 Numbers'!$C20)*100))</f>
        <v>100</v>
      </c>
      <c r="D20" s="242">
        <f>IF(ISERR('S1 Numbers'!D20/'S1 Numbers'!$C20*100),"..",IF(('S1 Numbers'!D20/'S1 Numbers'!$C20*100)=0,"..",('S1 Numbers'!D20/'S1 Numbers'!$C20)*100))</f>
        <v>59.68992248062015</v>
      </c>
      <c r="E20" s="242">
        <f>IF(ISERR('S1 Numbers'!E20/'S1 Numbers'!$C20*100),"..",IF(('S1 Numbers'!E20/'S1 Numbers'!$C20*100)=0,"..",('S1 Numbers'!E20/'S1 Numbers'!$C20)*100))</f>
        <v>73.64341085271317</v>
      </c>
      <c r="F20" s="242">
        <f>IF(ISERR('S1 Numbers'!F20/'S1 Numbers'!$C20*100),"..",IF(('S1 Numbers'!F20/'S1 Numbers'!$C20*100)=0,"..",('S1 Numbers'!F20/'S1 Numbers'!$C20)*100))</f>
        <v>70.15503875968993</v>
      </c>
      <c r="G20" s="242">
        <f>IF(ISERR('S1 Numbers'!G20/'S1 Numbers'!$C20*100),"..",IF(('S1 Numbers'!G20/'S1 Numbers'!$C20*100)=0,"..",('S1 Numbers'!G20/'S1 Numbers'!$C20)*100))</f>
        <v>59.68992248062015</v>
      </c>
      <c r="H20" s="242">
        <f>IF(ISERR('S1 Numbers'!H20/'S1 Numbers'!$C20*100),"..",IF(('S1 Numbers'!H20/'S1 Numbers'!$C20*100)=0,"..",('S1 Numbers'!H20/'S1 Numbers'!$C20)*100))</f>
        <v>51.55038759689923</v>
      </c>
      <c r="I20" s="242">
        <f>IF(ISERR('S1 Numbers'!I20/'S1 Numbers'!$C20*100),"..",IF(('S1 Numbers'!I20/'S1 Numbers'!$C20*100)=0,"..",('S1 Numbers'!I20/'S1 Numbers'!$C20)*100))</f>
        <v>68.21705426356588</v>
      </c>
      <c r="J20" s="242">
        <f>IF(ISERR('S1 Numbers'!J20/'S1 Numbers'!$C20*100),"..",IF(('S1 Numbers'!J20/'S1 Numbers'!$C20*100)=0,"..",('S1 Numbers'!J20/'S1 Numbers'!$C20)*100))</f>
        <v>57.36434108527132</v>
      </c>
      <c r="K20" s="242">
        <f>IF(ISERR('S1 Numbers'!K20/'S1 Numbers'!$C20*100),"..",IF(('S1 Numbers'!K20/'S1 Numbers'!$C20*100)=0,"..",('S1 Numbers'!K20/'S1 Numbers'!$C20)*100))</f>
        <v>70.93023255813954</v>
      </c>
      <c r="L20" s="242">
        <f>IF(ISERR('S1 Numbers'!L20/'S1 Numbers'!$C20*100),"..",IF(('S1 Numbers'!L20/'S1 Numbers'!$C20*100)=0,"..",('S1 Numbers'!L20/'S1 Numbers'!$C20)*100))</f>
        <v>67.82945736434108</v>
      </c>
      <c r="M20" s="242" t="str">
        <f>IF(ISERR('S1 Numbers'!M20/'S1 Numbers'!$C20*100),"..",IF(('S1 Numbers'!M20/'S1 Numbers'!$C20*100)=0,"..",('S1 Numbers'!M20/'S1 Numbers'!$C20)*100))</f>
        <v>..</v>
      </c>
    </row>
    <row r="21" spans="1:13" ht="15">
      <c r="A21" s="8"/>
      <c r="B21" s="7" t="s">
        <v>155</v>
      </c>
      <c r="C21" s="242">
        <f>IF(ISERR('S1 Numbers'!C21/'S1 Numbers'!$C21*100),"..",IF(('S1 Numbers'!C21/'S1 Numbers'!$C21*100)=0,"..",('S1 Numbers'!C21/'S1 Numbers'!$C21)*100))</f>
        <v>100</v>
      </c>
      <c r="D21" s="242">
        <f>IF(ISERR('S1 Numbers'!D21/'S1 Numbers'!$C21*100),"..",IF(('S1 Numbers'!D21/'S1 Numbers'!$C21*100)=0,"..",('S1 Numbers'!D21/'S1 Numbers'!$C21)*100))</f>
        <v>129.25026399155226</v>
      </c>
      <c r="E21" s="242">
        <f>IF(ISERR('S1 Numbers'!E21/'S1 Numbers'!$C21*100),"..",IF(('S1 Numbers'!E21/'S1 Numbers'!$C21*100)=0,"..",('S1 Numbers'!E21/'S1 Numbers'!$C21)*100))</f>
        <v>120.48574445617739</v>
      </c>
      <c r="F21" s="242">
        <f>IF(ISERR('S1 Numbers'!F21/'S1 Numbers'!$C21*100),"..",IF(('S1 Numbers'!F21/'S1 Numbers'!$C21*100)=0,"..",('S1 Numbers'!F21/'S1 Numbers'!$C21)*100))</f>
        <v>105.70221752903906</v>
      </c>
      <c r="G21" s="242">
        <f>IF(ISERR('S1 Numbers'!G21/'S1 Numbers'!$C21*100),"..",IF(('S1 Numbers'!G21/'S1 Numbers'!$C21*100)=0,"..",('S1 Numbers'!G21/'S1 Numbers'!$C21)*100))</f>
        <v>106.23020063357973</v>
      </c>
      <c r="H21" s="242">
        <f>IF(ISERR('S1 Numbers'!H21/'S1 Numbers'!$C21*100),"..",IF(('S1 Numbers'!H21/'S1 Numbers'!$C21*100)=0,"..",('S1 Numbers'!H21/'S1 Numbers'!$C21)*100))</f>
        <v>105.27983104540655</v>
      </c>
      <c r="I21" s="242">
        <f>IF(ISERR('S1 Numbers'!I21/'S1 Numbers'!$C21*100),"..",IF(('S1 Numbers'!I21/'S1 Numbers'!$C21*100)=0,"..",('S1 Numbers'!I21/'S1 Numbers'!$C21)*100))</f>
        <v>107.60295670538542</v>
      </c>
      <c r="J21" s="242">
        <f>IF(ISERR('S1 Numbers'!J21/'S1 Numbers'!$C21*100),"..",IF(('S1 Numbers'!J21/'S1 Numbers'!$C21*100)=0,"..",('S1 Numbers'!J21/'S1 Numbers'!$C21)*100))</f>
        <v>107.28616684266103</v>
      </c>
      <c r="K21" s="242">
        <f>IF(ISERR('S1 Numbers'!K21/'S1 Numbers'!$C21*100),"..",IF(('S1 Numbers'!K21/'S1 Numbers'!$C21*100)=0,"..",('S1 Numbers'!K21/'S1 Numbers'!$C21)*100))</f>
        <v>110.87645195353748</v>
      </c>
      <c r="L21" s="242">
        <f>IF(ISERR('S1 Numbers'!L21/'S1 Numbers'!$C21*100),"..",IF(('S1 Numbers'!L21/'S1 Numbers'!$C21*100)=0,"..",('S1 Numbers'!L21/'S1 Numbers'!$C21)*100))</f>
        <v>128.7222808870116</v>
      </c>
      <c r="M21" s="242" t="str">
        <f>IF(ISERR('S1 Numbers'!M21/'S1 Numbers'!$C21*100),"..",IF(('S1 Numbers'!M21/'S1 Numbers'!$C21*100)=0,"..",('S1 Numbers'!M21/'S1 Numbers'!$C21)*100))</f>
        <v>..</v>
      </c>
    </row>
    <row r="22" spans="1:13" ht="15">
      <c r="A22" s="8"/>
      <c r="B22" s="7" t="s">
        <v>395</v>
      </c>
      <c r="C22" s="242">
        <f>IF(ISERR('S1 Numbers'!C22/'S1 Numbers'!$C22*100),"..",IF(('S1 Numbers'!C22/'S1 Numbers'!$C22*100)=0,"..",('S1 Numbers'!C22/'S1 Numbers'!$C22)*100))</f>
        <v>100</v>
      </c>
      <c r="D22" s="242">
        <f>IF(ISERR('S1 Numbers'!D22/'S1 Numbers'!$C22*100),"..",IF(('S1 Numbers'!D22/'S1 Numbers'!$C22*100)=0,"..",('S1 Numbers'!D22/'S1 Numbers'!$C22)*100))</f>
        <v>100.44246208742196</v>
      </c>
      <c r="E22" s="242">
        <f>IF(ISERR('S1 Numbers'!E22/'S1 Numbers'!$C22*100),"..",IF(('S1 Numbers'!E22/'S1 Numbers'!$C22*100)=0,"..",('S1 Numbers'!E22/'S1 Numbers'!$C22)*100))</f>
        <v>100.38180196253346</v>
      </c>
      <c r="F22" s="242">
        <f>IF(ISERR('S1 Numbers'!F22/'S1 Numbers'!$C22*100),"..",IF(('S1 Numbers'!F22/'S1 Numbers'!$C22*100)=0,"..",('S1 Numbers'!F22/'S1 Numbers'!$C22)*100))</f>
        <v>100.0606601248885</v>
      </c>
      <c r="G22" s="242">
        <f>IF(ISERR('S1 Numbers'!G22/'S1 Numbers'!$C22*100),"..",IF(('S1 Numbers'!G22/'S1 Numbers'!$C22*100)=0,"..",('S1 Numbers'!G22/'S1 Numbers'!$C22)*100))</f>
        <v>98.84388938447816</v>
      </c>
      <c r="H22" s="242">
        <f>IF(ISERR('S1 Numbers'!H22/'S1 Numbers'!$C22*100),"..",IF(('S1 Numbers'!H22/'S1 Numbers'!$C22*100)=0,"..",('S1 Numbers'!H22/'S1 Numbers'!$C22)*100))</f>
        <v>98.65847992863515</v>
      </c>
      <c r="I22" s="242">
        <f>IF(ISERR('S1 Numbers'!I22/'S1 Numbers'!$C22*100),"..",IF(('S1 Numbers'!I22/'S1 Numbers'!$C22*100)=0,"..",('S1 Numbers'!I22/'S1 Numbers'!$C22)*100))</f>
        <v>98.4834968777877</v>
      </c>
      <c r="J22" s="242">
        <f>IF(ISERR('S1 Numbers'!J22/'S1 Numbers'!$C22*100),"..",IF(('S1 Numbers'!J22/'S1 Numbers'!$C22*100)=0,"..",('S1 Numbers'!J22/'S1 Numbers'!$C22)*100))</f>
        <v>99.19714540588761</v>
      </c>
      <c r="K22" s="242">
        <f>IF(ISERR('S1 Numbers'!K22/'S1 Numbers'!$C22*100),"..",IF(('S1 Numbers'!K22/'S1 Numbers'!$C22*100)=0,"..",('S1 Numbers'!K22/'S1 Numbers'!$C22)*100))</f>
        <v>98.12667261373774</v>
      </c>
      <c r="L22" s="242">
        <f>IF(ISERR('S1 Numbers'!L22/'S1 Numbers'!$C22*100),"..",IF(('S1 Numbers'!L22/'S1 Numbers'!$C22*100)=0,"..",('S1 Numbers'!L22/'S1 Numbers'!$C22)*100))</f>
        <v>98.4834968777877</v>
      </c>
      <c r="M22" s="242">
        <f>IF(ISERR('S1 Numbers'!M22/'S1 Numbers'!$C22*100),"..",IF(('S1 Numbers'!M22/'S1 Numbers'!$C22*100)=0,"..",('S1 Numbers'!M22/'S1 Numbers'!$C22)*100))</f>
        <v>98.4834968777877</v>
      </c>
    </row>
    <row r="23" spans="1:13" ht="6" customHeight="1">
      <c r="A23" s="8"/>
      <c r="B23" s="8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</row>
    <row r="24" spans="1:13" ht="15">
      <c r="A24" s="10" t="s">
        <v>400</v>
      </c>
      <c r="B24" s="8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</row>
    <row r="25" spans="1:13" ht="15">
      <c r="A25" s="8"/>
      <c r="B25" s="7" t="s">
        <v>2</v>
      </c>
      <c r="C25" s="242">
        <f>IF(ISERR('S1 Numbers'!C25/'S1 Numbers'!$C25*100),"..",IF(('S1 Numbers'!C25/'S1 Numbers'!$C25*100)=0,"..",('S1 Numbers'!C25/'S1 Numbers'!$C25)*100))</f>
        <v>100</v>
      </c>
      <c r="D25" s="242">
        <f>IF(ISERR('S1 Numbers'!D25/'S1 Numbers'!$C25*100),"..",IF(('S1 Numbers'!D25/'S1 Numbers'!$C25*100)=0,"..",('S1 Numbers'!D25/'S1 Numbers'!$C25)*100))</f>
        <v>100.25869502730669</v>
      </c>
      <c r="E25" s="242">
        <f>IF(ISERR('S1 Numbers'!E25/'S1 Numbers'!$C25*100),"..",IF(('S1 Numbers'!E25/'S1 Numbers'!$C25*100)=0,"..",('S1 Numbers'!E25/'S1 Numbers'!$C25)*100))</f>
        <v>100.25869502730669</v>
      </c>
      <c r="F25" s="242">
        <f>IF(ISERR('S1 Numbers'!F25/'S1 Numbers'!$C25*100),"..",IF(('S1 Numbers'!F25/'S1 Numbers'!$C25*100)=0,"..",('S1 Numbers'!F25/'S1 Numbers'!$C25)*100))</f>
        <v>100.25869502730669</v>
      </c>
      <c r="G25" s="242">
        <f>IF(ISERR('S1 Numbers'!G25/'S1 Numbers'!$C25*100),"..",IF(('S1 Numbers'!G25/'S1 Numbers'!$C25*100)=0,"..",('S1 Numbers'!G25/'S1 Numbers'!$C25)*100))</f>
        <v>98.64903707962058</v>
      </c>
      <c r="H25" s="242">
        <f>IF(ISERR('S1 Numbers'!H25/'S1 Numbers'!$C25*100),"..",IF(('S1 Numbers'!H25/'S1 Numbers'!$C25*100)=0,"..",('S1 Numbers'!H25/'S1 Numbers'!$C25)*100))</f>
        <v>98.64903707962058</v>
      </c>
      <c r="I25" s="242">
        <f>IF(ISERR('S1 Numbers'!I25/'S1 Numbers'!$C25*100),"..",IF(('S1 Numbers'!I25/'S1 Numbers'!$C25*100)=0,"..",('S1 Numbers'!I25/'S1 Numbers'!$C25)*100))</f>
        <v>98.64903707962058</v>
      </c>
      <c r="J25" s="242">
        <f>IF(ISERR('S1 Numbers'!J25/'S1 Numbers'!$C25*100),"..",IF(('S1 Numbers'!J25/'S1 Numbers'!$C25*100)=0,"..",('S1 Numbers'!J25/'S1 Numbers'!$C25)*100))</f>
        <v>97.87295199770048</v>
      </c>
      <c r="K25" s="242">
        <f>IF(ISERR('S1 Numbers'!K25/'S1 Numbers'!$C25*100),"..",IF(('S1 Numbers'!K25/'S1 Numbers'!$C25*100)=0,"..",('S1 Numbers'!K25/'S1 Numbers'!$C25)*100))</f>
        <v>97.88695027306696</v>
      </c>
      <c r="L25" s="242">
        <f>IF(ISERR('S1 Numbers'!L25/'S1 Numbers'!$C25*100),"..",IF(('S1 Numbers'!L25/'S1 Numbers'!$C25*100)=0,"..",('S1 Numbers'!L25/'S1 Numbers'!$C25)*100))</f>
        <v>97.88695027306696</v>
      </c>
      <c r="M25" s="242">
        <f>IF(ISERR('S1 Numbers'!M25/'S1 Numbers'!$C25*100),"..",IF(('S1 Numbers'!M25/'S1 Numbers'!$C25*100)=0,"..",('S1 Numbers'!M25/'S1 Numbers'!$C25)*100))</f>
        <v>97.88695027306696</v>
      </c>
    </row>
    <row r="26" spans="1:13" ht="15">
      <c r="A26" s="8"/>
      <c r="B26" s="7" t="s">
        <v>3</v>
      </c>
      <c r="C26" s="242">
        <f>IF(ISERR('S1 Numbers'!C26/'S1 Numbers'!$C26*100),"..",IF(('S1 Numbers'!C26/'S1 Numbers'!$C26*100)=0,"..",('S1 Numbers'!C26/'S1 Numbers'!$C26)*100))</f>
        <v>100</v>
      </c>
      <c r="D26" s="242">
        <f>IF(ISERR('S1 Numbers'!D26/'S1 Numbers'!$C26*100),"..",IF(('S1 Numbers'!D26/'S1 Numbers'!$C26*100)=0,"..",('S1 Numbers'!D26/'S1 Numbers'!$C26)*100))</f>
        <v>100.32476319350474</v>
      </c>
      <c r="E26" s="242">
        <f>IF(ISERR('S1 Numbers'!E26/'S1 Numbers'!$C26*100),"..",IF(('S1 Numbers'!E26/'S1 Numbers'!$C26*100)=0,"..",('S1 Numbers'!E26/'S1 Numbers'!$C26)*100))</f>
        <v>100.23058186738835</v>
      </c>
      <c r="F26" s="242">
        <f>IF(ISERR('S1 Numbers'!F26/'S1 Numbers'!$C26*100),"..",IF(('S1 Numbers'!F26/'S1 Numbers'!$C26*100)=0,"..",('S1 Numbers'!F26/'S1 Numbers'!$C26)*100))</f>
        <v>100.36535859269281</v>
      </c>
      <c r="G26" s="242">
        <f>IF(ISERR('S1 Numbers'!G26/'S1 Numbers'!$C26*100),"..",IF(('S1 Numbers'!G26/'S1 Numbers'!$C26*100)=0,"..",('S1 Numbers'!G26/'S1 Numbers'!$C26)*100))</f>
        <v>100.37889039242218</v>
      </c>
      <c r="H26" s="242">
        <f>IF(ISERR('S1 Numbers'!H26/'S1 Numbers'!$C26*100),"..",IF(('S1 Numbers'!H26/'S1 Numbers'!$C26*100)=0,"..",('S1 Numbers'!H26/'S1 Numbers'!$C26)*100))</f>
        <v>100.37889039242218</v>
      </c>
      <c r="I26" s="242">
        <f>IF(ISERR('S1 Numbers'!I26/'S1 Numbers'!$C26*100),"..",IF(('S1 Numbers'!I26/'S1 Numbers'!$C26*100)=0,"..",('S1 Numbers'!I26/'S1 Numbers'!$C26)*100))</f>
        <v>100.58186738836265</v>
      </c>
      <c r="J26" s="242">
        <f>IF(ISERR('S1 Numbers'!J26/'S1 Numbers'!$C26*100),"..",IF(('S1 Numbers'!J26/'S1 Numbers'!$C26*100)=0,"..",('S1 Numbers'!J26/'S1 Numbers'!$C26)*100))</f>
        <v>100.46062246278755</v>
      </c>
      <c r="K26" s="242">
        <f>IF(ISERR('S1 Numbers'!K26/'S1 Numbers'!$C26*100),"..",IF(('S1 Numbers'!K26/'S1 Numbers'!$C26*100)=0,"..",('S1 Numbers'!K26/'S1 Numbers'!$C26)*100))</f>
        <v>99.87456021650878</v>
      </c>
      <c r="L26" s="242">
        <f>IF(ISERR('S1 Numbers'!L26/'S1 Numbers'!$C26*100),"..",IF(('S1 Numbers'!L26/'S1 Numbers'!$C26*100)=0,"..",('S1 Numbers'!L26/'S1 Numbers'!$C26)*100))</f>
        <v>100.41948579161028</v>
      </c>
      <c r="M26" s="242">
        <f>IF(ISERR('S1 Numbers'!M26/'S1 Numbers'!$C26*100),"..",IF(('S1 Numbers'!M26/'S1 Numbers'!$C26*100)=0,"..",('S1 Numbers'!M26/'S1 Numbers'!$C26)*100))</f>
        <v>100.62246278755073</v>
      </c>
    </row>
    <row r="27" spans="1:13" ht="15">
      <c r="A27" s="8"/>
      <c r="B27" s="7" t="s">
        <v>4</v>
      </c>
      <c r="C27" s="242">
        <f>IF(ISERR('S1 Numbers'!C27/'S1 Numbers'!$C27*100),"..",IF(('S1 Numbers'!C27/'S1 Numbers'!$C27*100)=0,"..",('S1 Numbers'!C27/'S1 Numbers'!$C27)*100))</f>
        <v>100</v>
      </c>
      <c r="D27" s="242">
        <f>IF(ISERR('S1 Numbers'!D27/'S1 Numbers'!$C27*100),"..",IF(('S1 Numbers'!D27/'S1 Numbers'!$C27*100)=0,"..",('S1 Numbers'!D27/'S1 Numbers'!$C27)*100))</f>
        <v>100.77366718244478</v>
      </c>
      <c r="E27" s="242">
        <f>IF(ISERR('S1 Numbers'!E27/'S1 Numbers'!$C27*100),"..",IF(('S1 Numbers'!E27/'S1 Numbers'!$C27*100)=0,"..",('S1 Numbers'!E27/'S1 Numbers'!$C27)*100))</f>
        <v>101.1830777887185</v>
      </c>
      <c r="F27" s="242">
        <f>IF(ISERR('S1 Numbers'!F27/'S1 Numbers'!$C27*100),"..",IF(('S1 Numbers'!F27/'S1 Numbers'!$C27*100)=0,"..",('S1 Numbers'!F27/'S1 Numbers'!$C27)*100))</f>
        <v>102.42181272565294</v>
      </c>
      <c r="G27" s="242">
        <f>IF(ISERR('S1 Numbers'!G27/'S1 Numbers'!$C27*100),"..",IF(('S1 Numbers'!G27/'S1 Numbers'!$C27*100)=0,"..",('S1 Numbers'!G27/'S1 Numbers'!$C27)*100))</f>
        <v>102.35616823744549</v>
      </c>
      <c r="H27" s="242">
        <f>IF(ISERR('S1 Numbers'!H27/'S1 Numbers'!$C27*100),"..",IF(('S1 Numbers'!H27/'S1 Numbers'!$C27*100)=0,"..",('S1 Numbers'!H27/'S1 Numbers'!$C27)*100))</f>
        <v>102.43587940169738</v>
      </c>
      <c r="I27" s="242">
        <f>IF(ISERR('S1 Numbers'!I27/'S1 Numbers'!$C27*100),"..",IF(('S1 Numbers'!I27/'S1 Numbers'!$C27*100)=0,"..",('S1 Numbers'!I27/'S1 Numbers'!$C27)*100))</f>
        <v>102.94696863131243</v>
      </c>
      <c r="J27" s="242">
        <f>IF(ISERR('S1 Numbers'!J27/'S1 Numbers'!$C27*100),"..",IF(('S1 Numbers'!J27/'S1 Numbers'!$C27*100)=0,"..",('S1 Numbers'!J27/'S1 Numbers'!$C27)*100))</f>
        <v>103.22302714868476</v>
      </c>
      <c r="K27" s="242">
        <f>IF(ISERR('S1 Numbers'!K27/'S1 Numbers'!$C27*100),"..",IF(('S1 Numbers'!K27/'S1 Numbers'!$C27*100)=0,"..",('S1 Numbers'!K27/'S1 Numbers'!$C27)*100))</f>
        <v>103.86495990997327</v>
      </c>
      <c r="L27" s="242">
        <f>IF(ISERR('S1 Numbers'!L27/'S1 Numbers'!$C27*100),"..",IF(('S1 Numbers'!L27/'S1 Numbers'!$C27*100)=0,"..",('S1 Numbers'!L27/'S1 Numbers'!$C27)*100))</f>
        <v>104.14029164908331</v>
      </c>
      <c r="M27" s="242">
        <f>IF(ISERR('S1 Numbers'!M27/'S1 Numbers'!$C27*100),"..",IF(('S1 Numbers'!M27/'S1 Numbers'!$C27*100)=0,"..",('S1 Numbers'!M27/'S1 Numbers'!$C27)*100))</f>
        <v>104.52946968631312</v>
      </c>
    </row>
    <row r="28" spans="1:13" ht="15">
      <c r="A28" s="8"/>
      <c r="B28" s="7" t="s">
        <v>5</v>
      </c>
      <c r="C28" s="242">
        <f>IF(ISERR('S1 Numbers'!C28/'S1 Numbers'!$C28*100),"..",IF(('S1 Numbers'!C28/'S1 Numbers'!$C28*100)=0,"..",('S1 Numbers'!C28/'S1 Numbers'!$C28)*100))</f>
        <v>100</v>
      </c>
      <c r="D28" s="242">
        <f>IF(ISERR('S1 Numbers'!D28/'S1 Numbers'!$C28*100),"..",IF(('S1 Numbers'!D28/'S1 Numbers'!$C28*100)=0,"..",('S1 Numbers'!D28/'S1 Numbers'!$C28)*100))</f>
        <v>100.6782131046466</v>
      </c>
      <c r="E28" s="242">
        <f>IF(ISERR('S1 Numbers'!E28/'S1 Numbers'!$C28*100),"..",IF(('S1 Numbers'!E28/'S1 Numbers'!$C28*100)=0,"..",('S1 Numbers'!E28/'S1 Numbers'!$C28)*100))</f>
        <v>100.99148029818956</v>
      </c>
      <c r="F28" s="242">
        <f>IF(ISERR('S1 Numbers'!F28/'S1 Numbers'!$C28*100),"..",IF(('S1 Numbers'!F28/'S1 Numbers'!$C28*100)=0,"..",('S1 Numbers'!F28/'S1 Numbers'!$C28)*100))</f>
        <v>101.99727220073613</v>
      </c>
      <c r="G28" s="242">
        <f>IF(ISERR('S1 Numbers'!G28/'S1 Numbers'!$C28*100),"..",IF(('S1 Numbers'!G28/'S1 Numbers'!$C28*100)=0,"..",('S1 Numbers'!G28/'S1 Numbers'!$C28)*100))</f>
        <v>101.84219868094091</v>
      </c>
      <c r="H28" s="242">
        <f>IF(ISERR('S1 Numbers'!H28/'S1 Numbers'!$C28*100),"..",IF(('S1 Numbers'!H28/'S1 Numbers'!$C28*100)=0,"..",('S1 Numbers'!H28/'S1 Numbers'!$C28)*100))</f>
        <v>101.90572277338714</v>
      </c>
      <c r="I28" s="242">
        <f>IF(ISERR('S1 Numbers'!I28/'S1 Numbers'!$C28*100),"..",IF(('S1 Numbers'!I28/'S1 Numbers'!$C28*100)=0,"..",('S1 Numbers'!I28/'S1 Numbers'!$C28)*100))</f>
        <v>102.3410496422099</v>
      </c>
      <c r="J28" s="242">
        <f>IF(ISERR('S1 Numbers'!J28/'S1 Numbers'!$C28*100),"..",IF(('S1 Numbers'!J28/'S1 Numbers'!$C28*100)=0,"..",('S1 Numbers'!J28/'S1 Numbers'!$C28)*100))</f>
        <v>102.4938624516563</v>
      </c>
      <c r="K28" s="242">
        <f>IF(ISERR('S1 Numbers'!K28/'S1 Numbers'!$C28*100),"..",IF(('S1 Numbers'!K28/'S1 Numbers'!$C28*100)=0,"..",('S1 Numbers'!K28/'S1 Numbers'!$C28)*100))</f>
        <v>102.92542832053509</v>
      </c>
      <c r="L28" s="242">
        <f>IF(ISERR('S1 Numbers'!L28/'S1 Numbers'!$C28*100),"..",IF(('S1 Numbers'!L28/'S1 Numbers'!$C28*100)=0,"..",('S1 Numbers'!L28/'S1 Numbers'!$C28)*100))</f>
        <v>103.22008669170263</v>
      </c>
      <c r="M28" s="242">
        <f>IF(ISERR('S1 Numbers'!M28/'S1 Numbers'!$C28*100),"..",IF(('S1 Numbers'!M28/'S1 Numbers'!$C28*100)=0,"..",('S1 Numbers'!M28/'S1 Numbers'!$C28)*100))</f>
        <v>103.55825906619584</v>
      </c>
    </row>
    <row r="29" spans="1:13" ht="6.75" customHeight="1">
      <c r="A29" s="8"/>
      <c r="B29" s="8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</row>
    <row r="30" spans="1:13" ht="15">
      <c r="A30" s="9" t="s">
        <v>213</v>
      </c>
      <c r="B30" s="8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</row>
    <row r="31" spans="1:13" ht="15">
      <c r="A31" s="8"/>
      <c r="B31" s="8" t="s">
        <v>21</v>
      </c>
      <c r="C31" s="242">
        <f>IF(ISERR('S1 Numbers'!C31/'S1 Numbers'!$C31*100),"..",IF(('S1 Numbers'!C31/'S1 Numbers'!$C31*100)=0,"..",('S1 Numbers'!C31/'S1 Numbers'!$C31)*100))</f>
        <v>100</v>
      </c>
      <c r="D31" s="242">
        <f>IF(ISERR('S1 Numbers'!D31/'S1 Numbers'!$C31*100),"..",IF(('S1 Numbers'!D31/'S1 Numbers'!$C31*100)=0,"..",('S1 Numbers'!D31/'S1 Numbers'!$C31)*100))</f>
        <v>104.66692486444617</v>
      </c>
      <c r="E31" s="242">
        <f>IF(ISERR('S1 Numbers'!E31/'S1 Numbers'!$C31*100),"..",IF(('S1 Numbers'!E31/'S1 Numbers'!$C31*100)=0,"..",('S1 Numbers'!E31/'S1 Numbers'!$C31)*100))</f>
        <v>107.80402788536018</v>
      </c>
      <c r="F31" s="242">
        <f>IF(ISERR('S1 Numbers'!F31/'S1 Numbers'!$C31*100),"..",IF(('S1 Numbers'!F31/'S1 Numbers'!$C31*100)=0,"..",('S1 Numbers'!F31/'S1 Numbers'!$C31)*100))</f>
        <v>110.96049573973663</v>
      </c>
      <c r="G31" s="242">
        <f>IF(ISERR('S1 Numbers'!G31/'S1 Numbers'!$C31*100),"..",IF(('S1 Numbers'!G31/'S1 Numbers'!$C31*100)=0,"..",('S1 Numbers'!G31/'S1 Numbers'!$C31)*100))</f>
        <v>113.40046475600309</v>
      </c>
      <c r="H31" s="242">
        <f>IF(ISERR('S1 Numbers'!H31/'S1 Numbers'!$C31*100),"..",IF(('S1 Numbers'!H31/'S1 Numbers'!$C31*100)=0,"..",('S1 Numbers'!H31/'S1 Numbers'!$C31)*100))</f>
        <v>118.01322618125485</v>
      </c>
      <c r="I31" s="242">
        <f>IF(ISERR('S1 Numbers'!I31/'S1 Numbers'!$C31*100),"..",IF(('S1 Numbers'!I31/'S1 Numbers'!$C31*100)=0,"..",('S1 Numbers'!I31/'S1 Numbers'!$C31)*100))</f>
        <v>119.10902401239349</v>
      </c>
      <c r="J31" s="242">
        <f>IF(ISERR('S1 Numbers'!J31/'S1 Numbers'!$C31*100),"..",IF(('S1 Numbers'!J31/'S1 Numbers'!$C31*100)=0,"..",('S1 Numbers'!J31/'S1 Numbers'!$C31)*100))</f>
        <v>124.5739736638265</v>
      </c>
      <c r="K31" s="242">
        <f>IF(ISERR('S1 Numbers'!K31/'S1 Numbers'!$C31*100),"..",IF(('S1 Numbers'!K31/'S1 Numbers'!$C31*100)=0,"..",('S1 Numbers'!K31/'S1 Numbers'!$C31)*100))</f>
        <v>127.36250968241674</v>
      </c>
      <c r="L31" s="242">
        <f>IF(ISERR('S1 Numbers'!L31/'S1 Numbers'!$C31*100),"..",IF(('S1 Numbers'!L31/'S1 Numbers'!$C31*100)=0,"..",('S1 Numbers'!L31/'S1 Numbers'!$C31)*100))</f>
        <v>129.41518202943453</v>
      </c>
      <c r="M31" s="242">
        <f>IF(ISERR('S1 Numbers'!M31/'S1 Numbers'!$C31*100),"..",IF(('S1 Numbers'!M31/'S1 Numbers'!$C31*100)=0,"..",('S1 Numbers'!M31/'S1 Numbers'!$C31)*100))</f>
        <v>128.83423702556158</v>
      </c>
    </row>
    <row r="32" spans="1:13" ht="15">
      <c r="A32" s="8"/>
      <c r="B32" s="8" t="s">
        <v>135</v>
      </c>
      <c r="C32" s="242">
        <f>IF(ISERR('S1 Numbers'!C32/'S1 Numbers'!$C32*100),"..",IF(('S1 Numbers'!C32/'S1 Numbers'!$C32*100)=0,"..",('S1 Numbers'!C32/'S1 Numbers'!$C32)*100))</f>
        <v>100</v>
      </c>
      <c r="D32" s="242">
        <f>IF(ISERR('S1 Numbers'!D32/'S1 Numbers'!$C32*100),"..",IF(('S1 Numbers'!D32/'S1 Numbers'!$C32*100)=0,"..",('S1 Numbers'!D32/'S1 Numbers'!$C32)*100))</f>
        <v>97.66899766899768</v>
      </c>
      <c r="E32" s="242">
        <f>IF(ISERR('S1 Numbers'!E32/'S1 Numbers'!$C32*100),"..",IF(('S1 Numbers'!E32/'S1 Numbers'!$C32*100)=0,"..",('S1 Numbers'!E32/'S1 Numbers'!$C32)*100))</f>
        <v>98.82974168688455</v>
      </c>
      <c r="F32" s="242">
        <f>IF(ISERR('S1 Numbers'!F32/'S1 Numbers'!$C32*100),"..",IF(('S1 Numbers'!F32/'S1 Numbers'!$C32*100)=0,"..",('S1 Numbers'!F32/'S1 Numbers'!$C32)*100))</f>
        <v>102.43565957851672</v>
      </c>
      <c r="G32" s="242">
        <f>IF(ISERR('S1 Numbers'!G32/'S1 Numbers'!$C32*100),"..",IF(('S1 Numbers'!G32/'S1 Numbers'!$C32*100)=0,"..",('S1 Numbers'!G32/'S1 Numbers'!$C32)*100))</f>
        <v>103.82950382950382</v>
      </c>
      <c r="H32" s="242">
        <f>IF(ISERR('S1 Numbers'!H32/'S1 Numbers'!$C32*100),"..",IF(('S1 Numbers'!H32/'S1 Numbers'!$C32*100)=0,"..",('S1 Numbers'!H32/'S1 Numbers'!$C32)*100))</f>
        <v>105.1995623424195</v>
      </c>
      <c r="I32" s="242">
        <f>IF(ISERR('S1 Numbers'!I32/'S1 Numbers'!$C32*100),"..",IF(('S1 Numbers'!I32/'S1 Numbers'!$C32*100)=0,"..",('S1 Numbers'!I32/'S1 Numbers'!$C32)*100))</f>
        <v>104.2010656010656</v>
      </c>
      <c r="J32" s="242">
        <f>IF(ISERR('S1 Numbers'!J32/'S1 Numbers'!$C32*100),"..",IF(('S1 Numbers'!J32/'S1 Numbers'!$C32*100)=0,"..",('S1 Numbers'!J32/'S1 Numbers'!$C32)*100))</f>
        <v>106.86932115503545</v>
      </c>
      <c r="K32" s="242">
        <f>IF(ISERR('S1 Numbers'!K32/'S1 Numbers'!$C32*100),"..",IF(('S1 Numbers'!K32/'S1 Numbers'!$C32*100)=0,"..",('S1 Numbers'!K32/'S1 Numbers'!$C32)*100))</f>
        <v>106.5981637410209</v>
      </c>
      <c r="L32" s="242">
        <f>IF(ISERR('S1 Numbers'!L32/'S1 Numbers'!$C32*100),"..",IF(('S1 Numbers'!L32/'S1 Numbers'!$C32*100)=0,"..",('S1 Numbers'!L32/'S1 Numbers'!$C32)*100))</f>
        <v>105.26140526140526</v>
      </c>
      <c r="M32" s="242">
        <f>IF(ISERR('S1 Numbers'!M32/'S1 Numbers'!$C32*100),"..",IF(('S1 Numbers'!M32/'S1 Numbers'!$C32*100)=0,"..",('S1 Numbers'!M32/'S1 Numbers'!$C32)*100))</f>
        <v>106.21283478426335</v>
      </c>
    </row>
    <row r="33" spans="1:13" ht="15">
      <c r="A33" s="8"/>
      <c r="B33" s="8" t="s">
        <v>137</v>
      </c>
      <c r="C33" s="242">
        <f>IF(ISERR('S1 Numbers'!C33/'S1 Numbers'!$C33*100),"..",IF(('S1 Numbers'!C33/'S1 Numbers'!$C33*100)=0,"..",('S1 Numbers'!C33/'S1 Numbers'!$C33)*100))</f>
        <v>100</v>
      </c>
      <c r="D33" s="242">
        <f>IF(ISERR('S1 Numbers'!D33/'S1 Numbers'!$C33*100),"..",IF(('S1 Numbers'!D33/'S1 Numbers'!$C33*100)=0,"..",('S1 Numbers'!D33/'S1 Numbers'!$C33)*100))</f>
        <v>99.47447824993714</v>
      </c>
      <c r="E33" s="242">
        <f>IF(ISERR('S1 Numbers'!E33/'S1 Numbers'!$C33*100),"..",IF(('S1 Numbers'!E33/'S1 Numbers'!$C33*100)=0,"..",('S1 Numbers'!E33/'S1 Numbers'!$C33)*100))</f>
        <v>100.74176514961026</v>
      </c>
      <c r="F33" s="242">
        <f>IF(ISERR('S1 Numbers'!F33/'S1 Numbers'!$C33*100),"..",IF(('S1 Numbers'!F33/'S1 Numbers'!$C33*100)=0,"..",('S1 Numbers'!F33/'S1 Numbers'!$C33)*100))</f>
        <v>104.4380186069902</v>
      </c>
      <c r="G33" s="242">
        <f>IF(ISERR('S1 Numbers'!G33/'S1 Numbers'!$C33*100),"..",IF(('S1 Numbers'!G33/'S1 Numbers'!$C33*100)=0,"..",('S1 Numbers'!G33/'S1 Numbers'!$C33)*100))</f>
        <v>105.70279104852904</v>
      </c>
      <c r="H33" s="242">
        <f>IF(ISERR('S1 Numbers'!H33/'S1 Numbers'!$C33*100),"..",IF(('S1 Numbers'!H33/'S1 Numbers'!$C33*100)=0,"..",('S1 Numbers'!H33/'S1 Numbers'!$C33)*100))</f>
        <v>107.38065878803118</v>
      </c>
      <c r="I33" s="242">
        <f>IF(ISERR('S1 Numbers'!I33/'S1 Numbers'!$C33*100),"..",IF(('S1 Numbers'!I33/'S1 Numbers'!$C33*100)=0,"..",('S1 Numbers'!I33/'S1 Numbers'!$C33)*100))</f>
        <v>107.41222529544885</v>
      </c>
      <c r="J33" s="242">
        <f>IF(ISERR('S1 Numbers'!J33/'S1 Numbers'!$C33*100),"..",IF(('S1 Numbers'!J33/'S1 Numbers'!$C33*100)=0,"..",('S1 Numbers'!J33/'S1 Numbers'!$C33)*100))</f>
        <v>110.93537842594921</v>
      </c>
      <c r="K33" s="242">
        <f>IF(ISERR('S1 Numbers'!K33/'S1 Numbers'!$C33*100),"..",IF(('S1 Numbers'!K33/'S1 Numbers'!$C33*100)=0,"..",('S1 Numbers'!K33/'S1 Numbers'!$C33)*100))</f>
        <v>112.31078702539602</v>
      </c>
      <c r="L33" s="242">
        <f>IF(ISERR('S1 Numbers'!L33/'S1 Numbers'!$C33*100),"..",IF(('S1 Numbers'!L33/'S1 Numbers'!$C33*100)=0,"..",('S1 Numbers'!L33/'S1 Numbers'!$C33)*100))</f>
        <v>111.8179532310787</v>
      </c>
      <c r="M33" s="242">
        <f>IF(ISERR('S1 Numbers'!M33/'S1 Numbers'!$C33*100),"..",IF(('S1 Numbers'!M33/'S1 Numbers'!$C33*100)=0,"..",('S1 Numbers'!M33/'S1 Numbers'!$C33)*100))</f>
        <v>111.18682423937642</v>
      </c>
    </row>
    <row r="34" spans="1:13" ht="6" customHeight="1">
      <c r="A34" s="8"/>
      <c r="B34" s="8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ht="15">
      <c r="A35" s="10" t="s">
        <v>401</v>
      </c>
      <c r="B35" s="8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3" ht="15">
      <c r="A36" s="8"/>
      <c r="B36" s="7" t="s">
        <v>156</v>
      </c>
      <c r="C36" s="242">
        <f>IF(ISERR('S1 Numbers'!C36/'S1 Numbers'!$C36*100),"..",IF(('S1 Numbers'!C36/'S1 Numbers'!$C36*100)=0,"..",('S1 Numbers'!C36/'S1 Numbers'!$C36)*100))</f>
        <v>100</v>
      </c>
      <c r="D36" s="242">
        <f>IF(ISERR('S1 Numbers'!D36/'S1 Numbers'!$C36*100),"..",IF(('S1 Numbers'!D36/'S1 Numbers'!$C36*100)=0,"..",('S1 Numbers'!D36/'S1 Numbers'!$C36)*100))</f>
        <v>105.16129032258064</v>
      </c>
      <c r="E36" s="242">
        <f>IF(ISERR('S1 Numbers'!E36/'S1 Numbers'!$C36*100),"..",IF(('S1 Numbers'!E36/'S1 Numbers'!$C36*100)=0,"..",('S1 Numbers'!E36/'S1 Numbers'!$C36)*100))</f>
        <v>112.25806451612902</v>
      </c>
      <c r="F36" s="242">
        <f>IF(ISERR('S1 Numbers'!F36/'S1 Numbers'!$C36*100),"..",IF(('S1 Numbers'!F36/'S1 Numbers'!$C36*100)=0,"..",('S1 Numbers'!F36/'S1 Numbers'!$C36)*100))</f>
        <v>98.06451612903226</v>
      </c>
      <c r="G36" s="242">
        <f>IF(ISERR('S1 Numbers'!G36/'S1 Numbers'!$C36*100),"..",IF(('S1 Numbers'!G36/'S1 Numbers'!$C36*100)=0,"..",('S1 Numbers'!G36/'S1 Numbers'!$C36)*100))</f>
        <v>108.38709677419357</v>
      </c>
      <c r="H36" s="242">
        <f>IF(ISERR('S1 Numbers'!H36/'S1 Numbers'!$C36*100),"..",IF(('S1 Numbers'!H36/'S1 Numbers'!$C36*100)=0,"..",('S1 Numbers'!H36/'S1 Numbers'!$C36)*100))</f>
        <v>99.35483870967742</v>
      </c>
      <c r="I36" s="242">
        <f>IF(ISERR('S1 Numbers'!I36/'S1 Numbers'!$C36*100),"..",IF(('S1 Numbers'!I36/'S1 Numbers'!$C36*100)=0,"..",('S1 Numbers'!I36/'S1 Numbers'!$C36)*100))</f>
        <v>92.25806451612904</v>
      </c>
      <c r="J36" s="242">
        <f>IF(ISERR('S1 Numbers'!J36/'S1 Numbers'!$C36*100),"..",IF(('S1 Numbers'!J36/'S1 Numbers'!$C36*100)=0,"..",('S1 Numbers'!J36/'S1 Numbers'!$C36)*100))</f>
        <v>101.29032258064517</v>
      </c>
      <c r="K36" s="242">
        <f>IF(ISERR('S1 Numbers'!K36/'S1 Numbers'!$C36*100),"..",IF(('S1 Numbers'!K36/'S1 Numbers'!$C36*100)=0,"..",('S1 Numbers'!K36/'S1 Numbers'!$C36)*100))</f>
        <v>90.64516129032259</v>
      </c>
      <c r="L36" s="242">
        <f>IF(ISERR('S1 Numbers'!L36/'S1 Numbers'!$C36*100),"..",IF(('S1 Numbers'!L36/'S1 Numbers'!$C36*100)=0,"..",('S1 Numbers'!L36/'S1 Numbers'!$C36)*100))</f>
        <v>87.09677419354838</v>
      </c>
      <c r="M36" s="242">
        <f>IF(ISERR('S1 Numbers'!M36/'S1 Numbers'!$C36*100),"..",IF(('S1 Numbers'!M36/'S1 Numbers'!$C36*100)=0,"..",('S1 Numbers'!M36/'S1 Numbers'!$C36)*100))</f>
        <v>69.6774193548387</v>
      </c>
    </row>
    <row r="37" spans="1:13" ht="15">
      <c r="A37" s="8"/>
      <c r="B37" s="7" t="s">
        <v>157</v>
      </c>
      <c r="C37" s="242">
        <f>IF(ISERR('S1 Numbers'!C37/'S1 Numbers'!$C37*100),"..",IF(('S1 Numbers'!C37/'S1 Numbers'!$C37*100)=0,"..",('S1 Numbers'!C37/'S1 Numbers'!$C37)*100))</f>
        <v>100</v>
      </c>
      <c r="D37" s="242">
        <f>IF(ISERR('S1 Numbers'!D37/'S1 Numbers'!$C37*100),"..",IF(('S1 Numbers'!D37/'S1 Numbers'!$C37*100)=0,"..",('S1 Numbers'!D37/'S1 Numbers'!$C37)*100))</f>
        <v>95.55828220858895</v>
      </c>
      <c r="E37" s="242">
        <f>IF(ISERR('S1 Numbers'!E37/'S1 Numbers'!$C37*100),"..",IF(('S1 Numbers'!E37/'S1 Numbers'!$C37*100)=0,"..",('S1 Numbers'!E37/'S1 Numbers'!$C37)*100))</f>
        <v>92.22085889570553</v>
      </c>
      <c r="F37" s="242">
        <f>IF(ISERR('S1 Numbers'!F37/'S1 Numbers'!$C37*100),"..",IF(('S1 Numbers'!F37/'S1 Numbers'!$C37*100)=0,"..",('S1 Numbers'!F37/'S1 Numbers'!$C37)*100))</f>
        <v>86.69938650306749</v>
      </c>
      <c r="G37" s="242">
        <f>IF(ISERR('S1 Numbers'!G37/'S1 Numbers'!$C37*100),"..",IF(('S1 Numbers'!G37/'S1 Numbers'!$C37*100)=0,"..",('S1 Numbers'!G37/'S1 Numbers'!$C37)*100))</f>
        <v>80.83435582822086</v>
      </c>
      <c r="H37" s="242">
        <f>IF(ISERR('S1 Numbers'!H37/'S1 Numbers'!$C37*100),"..",IF(('S1 Numbers'!H37/'S1 Numbers'!$C37*100)=0,"..",('S1 Numbers'!H37/'S1 Numbers'!$C37)*100))</f>
        <v>75.43558282208589</v>
      </c>
      <c r="I37" s="242">
        <f>IF(ISERR('S1 Numbers'!I37/'S1 Numbers'!$C37*100),"..",IF(('S1 Numbers'!I37/'S1 Numbers'!$C37*100)=0,"..",('S1 Numbers'!I37/'S1 Numbers'!$C37)*100))</f>
        <v>72.41717791411043</v>
      </c>
      <c r="J37" s="242">
        <f>IF(ISERR('S1 Numbers'!J37/'S1 Numbers'!$C37*100),"..",IF(('S1 Numbers'!J37/'S1 Numbers'!$C37*100)=0,"..",('S1 Numbers'!J37/'S1 Numbers'!$C37)*100))</f>
        <v>72.34355828220859</v>
      </c>
      <c r="K37" s="242">
        <f>IF(ISERR('S1 Numbers'!K37/'S1 Numbers'!$C37*100),"..",IF(('S1 Numbers'!K37/'S1 Numbers'!$C37*100)=0,"..",('S1 Numbers'!K37/'S1 Numbers'!$C37)*100))</f>
        <v>65.42331288343559</v>
      </c>
      <c r="L37" s="242">
        <f>IF(ISERR('S1 Numbers'!L37/'S1 Numbers'!$C37*100),"..",IF(('S1 Numbers'!L37/'S1 Numbers'!$C37*100)=0,"..",('S1 Numbers'!L37/'S1 Numbers'!$C37)*100))</f>
        <v>69.69325153374233</v>
      </c>
      <c r="M37" s="242">
        <f>IF(ISERR('S1 Numbers'!M37/'S1 Numbers'!$C37*100),"..",IF(('S1 Numbers'!M37/'S1 Numbers'!$C37*100)=0,"..",('S1 Numbers'!M37/'S1 Numbers'!$C37)*100))</f>
        <v>60.98159509202454</v>
      </c>
    </row>
    <row r="38" spans="1:13" ht="15">
      <c r="A38" s="8"/>
      <c r="B38" s="7" t="s">
        <v>158</v>
      </c>
      <c r="C38" s="242">
        <f>IF(ISERR('S1 Numbers'!C38/'S1 Numbers'!$C38*100),"..",IF(('S1 Numbers'!C38/'S1 Numbers'!$C38*100)=0,"..",('S1 Numbers'!C38/'S1 Numbers'!$C38)*100))</f>
        <v>100</v>
      </c>
      <c r="D38" s="242">
        <f>IF(ISERR('S1 Numbers'!D38/'S1 Numbers'!$C38*100),"..",IF(('S1 Numbers'!D38/'S1 Numbers'!$C38*100)=0,"..",('S1 Numbers'!D38/'S1 Numbers'!$C38)*100))</f>
        <v>97.69069612417864</v>
      </c>
      <c r="E38" s="242">
        <f>IF(ISERR('S1 Numbers'!E38/'S1 Numbers'!$C38*100),"..",IF(('S1 Numbers'!E38/'S1 Numbers'!$C38*100)=0,"..",('S1 Numbers'!E38/'S1 Numbers'!$C38)*100))</f>
        <v>94.8004951909342</v>
      </c>
      <c r="F38" s="242">
        <f>IF(ISERR('S1 Numbers'!F38/'S1 Numbers'!$C38*100),"..",IF(('S1 Numbers'!F38/'S1 Numbers'!$C38*100)=0,"..",('S1 Numbers'!F38/'S1 Numbers'!$C38)*100))</f>
        <v>91.77697362155985</v>
      </c>
      <c r="G38" s="242">
        <f>IF(ISERR('S1 Numbers'!G38/'S1 Numbers'!$C38*100),"..",IF(('S1 Numbers'!G38/'S1 Numbers'!$C38*100)=0,"..",('S1 Numbers'!G38/'S1 Numbers'!$C38)*100))</f>
        <v>89.31054185315685</v>
      </c>
      <c r="H38" s="242">
        <f>IF(ISERR('S1 Numbers'!H38/'S1 Numbers'!$C38*100),"..",IF(('S1 Numbers'!H38/'S1 Numbers'!$C38*100)=0,"..",('S1 Numbers'!H38/'S1 Numbers'!$C38)*100))</f>
        <v>88.09637177411676</v>
      </c>
      <c r="I38" s="242">
        <f>IF(ISERR('S1 Numbers'!I38/'S1 Numbers'!$C38*100),"..",IF(('S1 Numbers'!I38/'S1 Numbers'!$C38*100)=0,"..",('S1 Numbers'!I38/'S1 Numbers'!$C38)*100))</f>
        <v>85.15855632796875</v>
      </c>
      <c r="J38" s="242">
        <f>IF(ISERR('S1 Numbers'!J38/'S1 Numbers'!$C38*100),"..",IF(('S1 Numbers'!J38/'S1 Numbers'!$C38*100)=0,"..",('S1 Numbers'!J38/'S1 Numbers'!$C38)*100))</f>
        <v>82.22550233311114</v>
      </c>
      <c r="K38" s="242">
        <f>IF(ISERR('S1 Numbers'!K38/'S1 Numbers'!$C38*100),"..",IF(('S1 Numbers'!K38/'S1 Numbers'!$C38*100)=0,"..",('S1 Numbers'!K38/'S1 Numbers'!$C38)*100))</f>
        <v>77.31644605275689</v>
      </c>
      <c r="L38" s="242">
        <f>IF(ISERR('S1 Numbers'!L38/'S1 Numbers'!$C38*100),"..",IF(('S1 Numbers'!L38/'S1 Numbers'!$C38*100)=0,"..",('S1 Numbers'!L38/'S1 Numbers'!$C38)*100))</f>
        <v>74.23102561660794</v>
      </c>
      <c r="M38" s="242">
        <f>IF(ISERR('S1 Numbers'!M38/'S1 Numbers'!$C38*100),"..",IF(('S1 Numbers'!M38/'S1 Numbers'!$C38*100)=0,"..",('S1 Numbers'!M38/'S1 Numbers'!$C38)*100))</f>
        <v>71.55032854013903</v>
      </c>
    </row>
    <row r="39" spans="1:13" ht="6" customHeight="1">
      <c r="A39" s="8"/>
      <c r="B39" s="8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</row>
    <row r="40" spans="1:2" ht="15">
      <c r="A40" s="10" t="s">
        <v>409</v>
      </c>
      <c r="B40" s="8"/>
    </row>
    <row r="41" spans="1:13" ht="15">
      <c r="A41" s="10"/>
      <c r="B41" s="8" t="s">
        <v>403</v>
      </c>
      <c r="C41" s="255">
        <f>IF(ISERR('S1 Numbers'!C41/'S1 Numbers'!$C41*100),"..",IF(('S1 Numbers'!C41/'S1 Numbers'!$C41*100)=0,"..",('S1 Numbers'!C41/'S1 Numbers'!$C41)*100))</f>
        <v>100</v>
      </c>
      <c r="D41" s="255">
        <f>IF(ISERR('S1 Numbers'!D41/'S1 Numbers'!$C41*100),"..",IF(('S1 Numbers'!D41/'S1 Numbers'!$C41*100)=0,"..",('S1 Numbers'!D41/'S1 Numbers'!$C41)*100))</f>
        <v>102.32821892062671</v>
      </c>
      <c r="E41" s="255">
        <f>IF(ISERR('S1 Numbers'!E41/'S1 Numbers'!$C41*100),"..",IF(('S1 Numbers'!E41/'S1 Numbers'!$C41*100)=0,"..",('S1 Numbers'!E41/'S1 Numbers'!$C41)*100))</f>
        <v>98.4206056285543</v>
      </c>
      <c r="F41" s="255">
        <f>IF(ISERR('S1 Numbers'!F41/'S1 Numbers'!$C41*100),"..",IF(('S1 Numbers'!F41/'S1 Numbers'!$C41*100)=0,"..",('S1 Numbers'!F41/'S1 Numbers'!$C41)*100))</f>
        <v>92.96673741514235</v>
      </c>
      <c r="G41" s="454">
        <f>IF(ISERR('S1 Numbers'!G41/'S1 Numbers'!$C41*100),"..",IF(('S1 Numbers'!G41/'S1 Numbers'!$C41*100)=0,"..",('S1 Numbers'!G41/'S1 Numbers'!$C41)*100))</f>
        <v>93.08177119618931</v>
      </c>
      <c r="H41" s="255">
        <f>IF(ISERR('S1 Numbers'!H41/'S1 Numbers'!$C41*100),"..",IF(('S1 Numbers'!H41/'S1 Numbers'!$C41*100)=0,"..",('S1 Numbers'!H41/'S1 Numbers'!$C41)*100))</f>
        <v>103.72968681648061</v>
      </c>
      <c r="I41" s="255">
        <f>IF(ISERR('S1 Numbers'!I41/'S1 Numbers'!$C41*100),"..",IF(('S1 Numbers'!I41/'S1 Numbers'!$C41*100)=0,"..",('S1 Numbers'!I41/'S1 Numbers'!$C41)*100))</f>
        <v>112.49007631114209</v>
      </c>
      <c r="J41" s="255">
        <f>IF(ISERR('S1 Numbers'!J41/'S1 Numbers'!$C41*100),"..",IF(('S1 Numbers'!J41/'S1 Numbers'!$C41*100)=0,"..",('S1 Numbers'!J41/'S1 Numbers'!$C41)*100))</f>
        <v>115.98159459503248</v>
      </c>
      <c r="K41" s="255">
        <f>IF(ISERR('S1 Numbers'!K41/'S1 Numbers'!$C41*100),"..",IF(('S1 Numbers'!K41/'S1 Numbers'!$C41*100)=0,"..",('S1 Numbers'!K41/'S1 Numbers'!$C41)*100))</f>
        <v>120.65261418317917</v>
      </c>
      <c r="L41" s="255">
        <f>IF(ISERR('S1 Numbers'!L41/'S1 Numbers'!$C41*100),"..",IF(('S1 Numbers'!L41/'S1 Numbers'!$C41*100)=0,"..",('S1 Numbers'!L41/'S1 Numbers'!$C41)*100))</f>
        <v>123.82981481181447</v>
      </c>
      <c r="M41" s="255">
        <f>IF(ISERR('S1 Numbers'!M41/'S1 Numbers'!$C41*100),"..",IF(('S1 Numbers'!M41/'S1 Numbers'!$C41*100)=0,"..",('S1 Numbers'!M41/'S1 Numbers'!$C41)*100))</f>
        <v>124.639911861441</v>
      </c>
    </row>
    <row r="42" spans="1:13" ht="15">
      <c r="A42" s="10"/>
      <c r="B42" s="7" t="s">
        <v>233</v>
      </c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</row>
    <row r="43" spans="1:13" ht="15">
      <c r="A43" s="8"/>
      <c r="B43" s="46" t="s">
        <v>404</v>
      </c>
      <c r="C43" s="242">
        <f>IF(ISERR('S1 Numbers'!C43/'S1 Numbers'!$C43*100),"..",IF(('S1 Numbers'!C43/'S1 Numbers'!$C43*100)=0,"..",('S1 Numbers'!C43/'S1 Numbers'!$C43)*100))</f>
        <v>100</v>
      </c>
      <c r="D43" s="242">
        <f>IF(ISERR('S1 Numbers'!D43/'S1 Numbers'!$C43*100),"..",IF(('S1 Numbers'!D43/'S1 Numbers'!$C43*100)=0,"..",('S1 Numbers'!D43/'S1 Numbers'!$C43)*100))</f>
        <v>99.86128236744761</v>
      </c>
      <c r="E43" s="242">
        <f>IF(ISERR('S1 Numbers'!E43/'S1 Numbers'!$C43*100),"..",IF(('S1 Numbers'!E43/'S1 Numbers'!$C43*100)=0,"..",('S1 Numbers'!E43/'S1 Numbers'!$C43)*100))</f>
        <v>99.52219482120837</v>
      </c>
      <c r="F43" s="242">
        <f>IF(ISERR('S1 Numbers'!F43/'S1 Numbers'!$C43*100),"..",IF(('S1 Numbers'!F43/'S1 Numbers'!$C43*100)=0,"..",('S1 Numbers'!F43/'S1 Numbers'!$C43)*100))</f>
        <v>94.57459926017263</v>
      </c>
      <c r="G43" s="455">
        <f>IF(ISERR('S1 Numbers'!G43/'S1 Numbers'!$C43*100),"..",IF(('S1 Numbers'!G43/'S1 Numbers'!$C43*100)=0,"..",('S1 Numbers'!G43/'S1 Numbers'!$C43)*100))</f>
        <v>94.29870530209618</v>
      </c>
      <c r="H43" s="242">
        <f>IF(ISERR('S1 Numbers'!H43/'S1 Numbers'!$C43*100),"..",IF(('S1 Numbers'!H43/'S1 Numbers'!$C43*100)=0,"..",('S1 Numbers'!H43/'S1 Numbers'!$C43)*100))</f>
        <v>105.12176325524045</v>
      </c>
      <c r="I43" s="242">
        <f>IF(ISERR('S1 Numbers'!I43/'S1 Numbers'!$C43*100),"..",IF(('S1 Numbers'!I43/'S1 Numbers'!$C43*100)=0,"..",('S1 Numbers'!I43/'S1 Numbers'!$C43)*100))</f>
        <v>111.59062885326759</v>
      </c>
      <c r="J43" s="242">
        <f>IF(ISERR('S1 Numbers'!J43/'S1 Numbers'!$C43*100),"..",IF(('S1 Numbers'!J43/'S1 Numbers'!$C43*100)=0,"..",('S1 Numbers'!J43/'S1 Numbers'!$C43)*100))</f>
        <v>113.74229346485821</v>
      </c>
      <c r="K43" s="242">
        <f>IF(ISERR('S1 Numbers'!K43/'S1 Numbers'!$C43*100),"..",IF(('S1 Numbers'!K43/'S1 Numbers'!$C43*100)=0,"..",('S1 Numbers'!K43/'S1 Numbers'!$C43)*100))</f>
        <v>124.58076448828608</v>
      </c>
      <c r="L43" s="242">
        <f>IF(ISERR('S1 Numbers'!L43/'S1 Numbers'!$C43*100),"..",IF(('S1 Numbers'!L43/'S1 Numbers'!$C43*100)=0,"..",('S1 Numbers'!L43/'S1 Numbers'!$C43)*100))</f>
        <v>118.66368680641186</v>
      </c>
      <c r="M43" s="242" t="str">
        <f>IF(ISERR('S1 Numbers'!M43/'S1 Numbers'!$C43*100),"..",IF(('S1 Numbers'!M43/'S1 Numbers'!$C43*100)=0,"..",('S1 Numbers'!M43/'S1 Numbers'!$C43)*100))</f>
        <v>..</v>
      </c>
    </row>
    <row r="44" spans="1:13" ht="15">
      <c r="A44" s="8"/>
      <c r="B44" s="7" t="s">
        <v>56</v>
      </c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</row>
    <row r="45" spans="1:13" ht="15">
      <c r="A45" s="8"/>
      <c r="B45" s="46" t="s">
        <v>148</v>
      </c>
      <c r="C45" s="242">
        <f>IF(ISERR('S1 Numbers'!C45/'S1 Numbers'!$C45*100),"..",IF(('S1 Numbers'!C45/'S1 Numbers'!$C45*100)=0,"..",('S1 Numbers'!C45/'S1 Numbers'!$C45)*100))</f>
        <v>100</v>
      </c>
      <c r="D45" s="242">
        <f>IF(ISERR('S1 Numbers'!D45/'S1 Numbers'!$C45*100),"..",IF(('S1 Numbers'!D45/'S1 Numbers'!$C45*100)=0,"..",('S1 Numbers'!D45/'S1 Numbers'!$C45)*100))</f>
        <v>96.89857502095556</v>
      </c>
      <c r="E45" s="242">
        <f>IF(ISERR('S1 Numbers'!E45/'S1 Numbers'!$C45*100),"..",IF(('S1 Numbers'!E45/'S1 Numbers'!$C45*100)=0,"..",('S1 Numbers'!E45/'S1 Numbers'!$C45)*100))</f>
        <v>99.91617770326907</v>
      </c>
      <c r="F45" s="242">
        <f>IF(ISERR('S1 Numbers'!F45/'S1 Numbers'!$C45*100),"..",IF(('S1 Numbers'!F45/'S1 Numbers'!$C45*100)=0,"..",('S1 Numbers'!F45/'S1 Numbers'!$C45)*100))</f>
        <v>97.98826487845767</v>
      </c>
      <c r="G45" s="242">
        <f>IF(ISERR('S1 Numbers'!G45/'S1 Numbers'!$C45*100),"..",IF(('S1 Numbers'!G45/'S1 Numbers'!$C45*100)=0,"..",('S1 Numbers'!G45/'S1 Numbers'!$C45)*100))</f>
        <v>103.1433361274099</v>
      </c>
      <c r="H45" s="242">
        <f>IF(ISERR('S1 Numbers'!H45/'S1 Numbers'!$C45*100),"..",IF(('S1 Numbers'!H45/'S1 Numbers'!$C45*100)=0,"..",('S1 Numbers'!H45/'S1 Numbers'!$C45)*100))</f>
        <v>109.26236378876781</v>
      </c>
      <c r="I45" s="242">
        <f>IF(ISERR('S1 Numbers'!I45/'S1 Numbers'!$C45*100),"..",IF(('S1 Numbers'!I45/'S1 Numbers'!$C45*100)=0,"..",('S1 Numbers'!I45/'S1 Numbers'!$C45)*100))</f>
        <v>109.63956412405702</v>
      </c>
      <c r="J45" s="242">
        <f>IF(ISERR('S1 Numbers'!J45/'S1 Numbers'!$C45*100),"..",IF(('S1 Numbers'!J45/'S1 Numbers'!$C45*100)=0,"..",('S1 Numbers'!J45/'S1 Numbers'!$C45)*100))</f>
        <v>112.90863369656327</v>
      </c>
      <c r="K45" s="242">
        <f>IF(ISERR('S1 Numbers'!K45/'S1 Numbers'!$C45*100),"..",IF(('S1 Numbers'!K45/'S1 Numbers'!$C45*100)=0,"..",('S1 Numbers'!K45/'S1 Numbers'!$C45)*100))</f>
        <v>128.5414920368818</v>
      </c>
      <c r="L45" s="242">
        <f>IF(ISERR('S1 Numbers'!L45/'S1 Numbers'!$C45*100),"..",IF(('S1 Numbers'!L45/'S1 Numbers'!$C45*100)=0,"..",('S1 Numbers'!L45/'S1 Numbers'!$C45)*100))</f>
        <v>129.04442581726738</v>
      </c>
      <c r="M45" s="242" t="str">
        <f>IF(ISERR('S1 Numbers'!M45/'S1 Numbers'!$C45*100),"..",IF(('S1 Numbers'!M45/'S1 Numbers'!$C45*100)=0,"..",('S1 Numbers'!M45/'S1 Numbers'!$C45)*100))</f>
        <v>..</v>
      </c>
    </row>
    <row r="46" spans="1:13" ht="6" customHeight="1">
      <c r="A46" s="8"/>
      <c r="B46" s="8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</row>
    <row r="47" spans="1:13" ht="15">
      <c r="A47" s="10" t="s">
        <v>6</v>
      </c>
      <c r="B47" s="8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</row>
    <row r="48" spans="1:13" ht="15">
      <c r="A48" s="8"/>
      <c r="B48" s="7" t="s">
        <v>7</v>
      </c>
      <c r="C48" s="242">
        <f>IF(ISERR('S1 Numbers'!C48/'S1 Numbers'!$C48*100),"..",IF(('S1 Numbers'!C48/'S1 Numbers'!$C48*100)=0,"..",('S1 Numbers'!C48/'S1 Numbers'!$C48)*100))</f>
        <v>100</v>
      </c>
      <c r="D48" s="242">
        <f>IF(ISERR('S1 Numbers'!D48/'S1 Numbers'!$C48*100),"..",IF(('S1 Numbers'!D48/'S1 Numbers'!$C48*100)=0,"..",('S1 Numbers'!D48/'S1 Numbers'!$C48)*100))</f>
        <v>105.3070698199611</v>
      </c>
      <c r="E48" s="242">
        <f>IF(ISERR('S1 Numbers'!E48/'S1 Numbers'!$C48*100),"..",IF(('S1 Numbers'!E48/'S1 Numbers'!$C48*100)=0,"..",('S1 Numbers'!E48/'S1 Numbers'!$C48)*100))</f>
        <v>113.42450285427515</v>
      </c>
      <c r="F48" s="242">
        <f>IF(ISERR('S1 Numbers'!F48/'S1 Numbers'!$C48*100),"..",IF(('S1 Numbers'!F48/'S1 Numbers'!$C48*100)=0,"..",('S1 Numbers'!F48/'S1 Numbers'!$C48)*100))</f>
        <v>124.1013738159463</v>
      </c>
      <c r="G48" s="242">
        <f>IF(ISERR('S1 Numbers'!G48/'S1 Numbers'!$C48*100),"..",IF(('S1 Numbers'!G48/'S1 Numbers'!$C48*100)=0,"..",('S1 Numbers'!G48/'S1 Numbers'!$C48)*100))</f>
        <v>132.2627187754846</v>
      </c>
      <c r="H48" s="242">
        <f>IF(ISERR('S1 Numbers'!H48/'S1 Numbers'!$C48*100),"..",IF(('S1 Numbers'!H48/'S1 Numbers'!$C48*100)=0,"..",('S1 Numbers'!H48/'S1 Numbers'!$C48)*100))</f>
        <v>141.49049620475503</v>
      </c>
      <c r="I48" s="242">
        <f>IF(ISERR('S1 Numbers'!I48/'S1 Numbers'!$C48*100),"..",IF(('S1 Numbers'!I48/'S1 Numbers'!$C48*100)=0,"..",('S1 Numbers'!I48/'S1 Numbers'!$C48)*100))</f>
        <v>149.26918010162473</v>
      </c>
      <c r="J48" s="242">
        <f>IF(ISERR('S1 Numbers'!J48/'S1 Numbers'!$C48*100),"..",IF(('S1 Numbers'!J48/'S1 Numbers'!$C48*100)=0,"..",('S1 Numbers'!J48/'S1 Numbers'!$C48)*100))</f>
        <v>153.29653095790727</v>
      </c>
      <c r="K48" s="242">
        <f>IF(ISERR('S1 Numbers'!K48/'S1 Numbers'!$C48*100),"..",IF(('S1 Numbers'!K48/'S1 Numbers'!$C48*100)=0,"..",('S1 Numbers'!K48/'S1 Numbers'!$C48)*100))</f>
        <v>157.65635781945926</v>
      </c>
      <c r="L48" s="242">
        <f>IF(ISERR('S1 Numbers'!L48/'S1 Numbers'!$C48*100),"..",IF(('S1 Numbers'!L48/'S1 Numbers'!$C48*100)=0,"..",('S1 Numbers'!L48/'S1 Numbers'!$C48)*100))</f>
        <v>152.73822219434163</v>
      </c>
      <c r="M48" s="242">
        <f>IF(ISERR('S1 Numbers'!M48/'S1 Numbers'!$C48*100),"..",IF(('S1 Numbers'!M48/'S1 Numbers'!$C48*100)=0,"..",('S1 Numbers'!M48/'S1 Numbers'!$C48)*100))</f>
        <v>141.12038140643622</v>
      </c>
    </row>
    <row r="49" spans="1:13" ht="15">
      <c r="A49" s="8"/>
      <c r="B49" s="7" t="s">
        <v>9</v>
      </c>
      <c r="C49" s="242">
        <f>IF(ISERR('S1 Numbers'!C49/'S1 Numbers'!$C49*100),"..",IF(('S1 Numbers'!C49/'S1 Numbers'!$C49*100)=0,"..",('S1 Numbers'!C49/'S1 Numbers'!$C49)*100))</f>
        <v>100</v>
      </c>
      <c r="D49" s="242">
        <f>IF(ISERR('S1 Numbers'!D49/'S1 Numbers'!$C49*100),"..",IF(('S1 Numbers'!D49/'S1 Numbers'!$C49*100)=0,"..",('S1 Numbers'!D49/'S1 Numbers'!$C49)*100))</f>
        <v>102.59825367816728</v>
      </c>
      <c r="E49" s="242">
        <f>IF(ISERR('S1 Numbers'!E49/'S1 Numbers'!$C49*100),"..",IF(('S1 Numbers'!E49/'S1 Numbers'!$C49*100)=0,"..",('S1 Numbers'!E49/'S1 Numbers'!$C49)*100))</f>
        <v>110.93850953462186</v>
      </c>
      <c r="F49" s="242">
        <f>IF(ISERR('S1 Numbers'!F49/'S1 Numbers'!$C49*100),"..",IF(('S1 Numbers'!F49/'S1 Numbers'!$C49*100)=0,"..",('S1 Numbers'!F49/'S1 Numbers'!$C49)*100))</f>
        <v>111.55753693550669</v>
      </c>
      <c r="G49" s="242">
        <f>IF(ISERR('S1 Numbers'!G49/'S1 Numbers'!$C49*100),"..",IF(('S1 Numbers'!G49/'S1 Numbers'!$C49*100)=0,"..",('S1 Numbers'!G49/'S1 Numbers'!$C49)*100))</f>
        <v>113.01742014484995</v>
      </c>
      <c r="H49" s="242">
        <f>IF(ISERR('S1 Numbers'!H49/'S1 Numbers'!$C49*100),"..",IF(('S1 Numbers'!H49/'S1 Numbers'!$C49*100)=0,"..",('S1 Numbers'!H49/'S1 Numbers'!$C49)*100))</f>
        <v>118.64466227317199</v>
      </c>
      <c r="I49" s="242">
        <f>IF(ISERR('S1 Numbers'!I49/'S1 Numbers'!$C49*100),"..",IF(('S1 Numbers'!I49/'S1 Numbers'!$C49*100)=0,"..",('S1 Numbers'!I49/'S1 Numbers'!$C49)*100))</f>
        <v>125.77455342034176</v>
      </c>
      <c r="J49" s="242">
        <f>IF(ISERR('S1 Numbers'!J49/'S1 Numbers'!$C49*100),"..",IF(('S1 Numbers'!J49/'S1 Numbers'!$C49*100)=0,"..",('S1 Numbers'!J49/'S1 Numbers'!$C49)*100))</f>
        <v>129.39026416348233</v>
      </c>
      <c r="K49" s="242">
        <f>IF(ISERR('S1 Numbers'!K49/'S1 Numbers'!$C49*100),"..",IF(('S1 Numbers'!K49/'S1 Numbers'!$C49*100)=0,"..",('S1 Numbers'!K49/'S1 Numbers'!$C49)*100))</f>
        <v>131.7380763385083</v>
      </c>
      <c r="L49" s="242">
        <f>IF(ISERR('S1 Numbers'!L49/'S1 Numbers'!$C49*100),"..",IF(('S1 Numbers'!L49/'S1 Numbers'!$C49*100)=0,"..",('S1 Numbers'!L49/'S1 Numbers'!$C49)*100))</f>
        <v>128.32265726434193</v>
      </c>
      <c r="M49" s="242">
        <f>IF(ISERR('S1 Numbers'!M49/'S1 Numbers'!$C49*100),"..",IF(('S1 Numbers'!M49/'S1 Numbers'!$C49*100)=0,"..",('S1 Numbers'!M49/'S1 Numbers'!$C49)*100))</f>
        <v>117.74227292585823</v>
      </c>
    </row>
    <row r="50" spans="1:13" ht="15">
      <c r="A50" s="8"/>
      <c r="B50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</row>
    <row r="51" spans="1:13" ht="15">
      <c r="A51"/>
      <c r="B51" s="7" t="s">
        <v>22</v>
      </c>
      <c r="C51" s="242">
        <f>IF(ISERR('S1 Numbers'!C51/'S1 Numbers'!$C51*100),"..",IF(('S1 Numbers'!C51/'S1 Numbers'!$C51*100)=0,"..",('S1 Numbers'!C51/'S1 Numbers'!$C51)*100))</f>
        <v>100</v>
      </c>
      <c r="D51" s="242">
        <f>IF(ISERR('S1 Numbers'!D51/'S1 Numbers'!$C51*100),"..",IF(('S1 Numbers'!D51/'S1 Numbers'!$C51*100)=0,"..",('S1 Numbers'!D51/'S1 Numbers'!$C51)*100))</f>
        <v>100.9928024990837</v>
      </c>
      <c r="E51" s="242">
        <f>IF(ISERR('S1 Numbers'!E51/'S1 Numbers'!$C51*100),"..",IF(('S1 Numbers'!E51/'S1 Numbers'!$C51*100)=0,"..",('S1 Numbers'!E51/'S1 Numbers'!$C51)*100))</f>
        <v>98.03811778892573</v>
      </c>
      <c r="F51" s="242">
        <f>IF(ISERR('S1 Numbers'!F51/'S1 Numbers'!$C51*100),"..",IF(('S1 Numbers'!F51/'S1 Numbers'!$C51*100)=0,"..",('S1 Numbers'!F51/'S1 Numbers'!$C51)*100))</f>
        <v>98.31164955402744</v>
      </c>
      <c r="G51" s="242">
        <f>IF(ISERR('S1 Numbers'!G51/'S1 Numbers'!$C51*100),"..",IF(('S1 Numbers'!G51/'S1 Numbers'!$C51*100)=0,"..",('S1 Numbers'!G51/'S1 Numbers'!$C51)*100))</f>
        <v>103.52364838509891</v>
      </c>
      <c r="H51" s="242">
        <f>IF(ISERR('S1 Numbers'!H51/'S1 Numbers'!$C51*100),"..",IF(('S1 Numbers'!H51/'S1 Numbers'!$C51*100)=0,"..",('S1 Numbers'!H51/'S1 Numbers'!$C51)*100))</f>
        <v>105.04161426964845</v>
      </c>
      <c r="I51" s="242">
        <f>IF(ISERR('S1 Numbers'!I51/'S1 Numbers'!$C51*100),"..",IF(('S1 Numbers'!I51/'S1 Numbers'!$C51*100)=0,"..",('S1 Numbers'!I51/'S1 Numbers'!$C51)*100))</f>
        <v>100.90203328483469</v>
      </c>
      <c r="J51" s="242">
        <f>IF(ISERR('S1 Numbers'!J51/'S1 Numbers'!$C51*100),"..",IF(('S1 Numbers'!J51/'S1 Numbers'!$C51*100)=0,"..",('S1 Numbers'!J51/'S1 Numbers'!$C51)*100))</f>
        <v>105.46443073496621</v>
      </c>
      <c r="K51" s="242">
        <f>IF(ISERR('S1 Numbers'!K51/'S1 Numbers'!$C51*100),"..",IF(('S1 Numbers'!K51/'S1 Numbers'!$C51*100)=0,"..",('S1 Numbers'!K51/'S1 Numbers'!$C51)*100))</f>
        <v>82.86799193167957</v>
      </c>
      <c r="L51" s="242">
        <f>IF(ISERR('S1 Numbers'!L51/'S1 Numbers'!$C51*100),"..",IF(('S1 Numbers'!L51/'S1 Numbers'!$C51*100)=0,"..",('S1 Numbers'!L51/'S1 Numbers'!$C51)*100))</f>
        <v>61.68547538338015</v>
      </c>
      <c r="M51" s="242">
        <f>IF(ISERR('S1 Numbers'!M51/'S1 Numbers'!$C51*100),"..",IF(('S1 Numbers'!M51/'S1 Numbers'!$C51*100)=0,"..",('S1 Numbers'!M51/'S1 Numbers'!$C51)*100))</f>
        <v>61.82765773652707</v>
      </c>
    </row>
    <row r="52" spans="1:13" ht="6" customHeight="1">
      <c r="A52" s="10"/>
      <c r="B52" s="8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</row>
    <row r="53" spans="1:13" ht="15">
      <c r="A53" s="10" t="s">
        <v>405</v>
      </c>
      <c r="B53" s="8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</row>
    <row r="54" spans="1:13" ht="15">
      <c r="A54" s="8"/>
      <c r="B54" s="225" t="s">
        <v>10</v>
      </c>
      <c r="C54" s="242">
        <f>IF(ISERR('S1 Numbers'!C54/'S1 Numbers'!$C54*100),"..",IF(('S1 Numbers'!C54/'S1 Numbers'!$C54*100)=0,"..",('S1 Numbers'!C54/'S1 Numbers'!$C54)*100))</f>
        <v>100</v>
      </c>
      <c r="D54" s="242">
        <f>IF(ISERR('S1 Numbers'!D54/'S1 Numbers'!$C54*100),"..",IF(('S1 Numbers'!D54/'S1 Numbers'!$C54*100)=0,"..",('S1 Numbers'!D54/'S1 Numbers'!$C54)*100))</f>
        <v>99.38051436080345</v>
      </c>
      <c r="E54" s="242">
        <f>IF(ISERR('S1 Numbers'!E54/'S1 Numbers'!$C54*100),"..",IF(('S1 Numbers'!E54/'S1 Numbers'!$C54*100)=0,"..",('S1 Numbers'!E54/'S1 Numbers'!$C54)*100))</f>
        <v>99.56823728177211</v>
      </c>
      <c r="F54" s="242">
        <f>IF(ISERR('S1 Numbers'!F54/'S1 Numbers'!$C54*100),"..",IF(('S1 Numbers'!F54/'S1 Numbers'!$C54*100)=0,"..",('S1 Numbers'!F54/'S1 Numbers'!$C54)*100))</f>
        <v>100.71334709968087</v>
      </c>
      <c r="G54" s="242">
        <f>IF(ISERR('S1 Numbers'!G54/'S1 Numbers'!$C54*100),"..",IF(('S1 Numbers'!G54/'S1 Numbers'!$C54*100)=0,"..",('S1 Numbers'!G54/'S1 Numbers'!$C54)*100))</f>
        <v>107.39628308616483</v>
      </c>
      <c r="H54" s="242">
        <f>IF(ISERR('S1 Numbers'!H54/'S1 Numbers'!$C54*100),"..",IF(('S1 Numbers'!H54/'S1 Numbers'!$C54*100)=0,"..",('S1 Numbers'!H54/'S1 Numbers'!$C54)*100))</f>
        <v>111.15074150553784</v>
      </c>
      <c r="I54" s="242">
        <f>IF(ISERR('S1 Numbers'!I54/'S1 Numbers'!$C54*100),"..",IF(('S1 Numbers'!I54/'S1 Numbers'!$C54*100)=0,"..",('S1 Numbers'!I54/'S1 Numbers'!$C54)*100))</f>
        <v>112.08747888117139</v>
      </c>
      <c r="J54" s="242">
        <f>IF(ISERR('S1 Numbers'!J54/'S1 Numbers'!$C54*100),"..",IF(('S1 Numbers'!J54/'S1 Numbers'!$C54*100)=0,"..",('S1 Numbers'!J54/'S1 Numbers'!$C54)*100))</f>
        <v>113.00919842312747</v>
      </c>
      <c r="K54" s="242">
        <f>IF(ISERR('S1 Numbers'!K54/'S1 Numbers'!$C54*100),"..",IF(('S1 Numbers'!K54/'S1 Numbers'!$C54*100)=0,"..",('S1 Numbers'!K54/'S1 Numbers'!$C54)*100))</f>
        <v>112.85902008635253</v>
      </c>
      <c r="L54" s="242">
        <f>IF(ISERR('S1 Numbers'!L54/'S1 Numbers'!$C54*100),"..",IF(('S1 Numbers'!L54/'S1 Numbers'!$C54*100)=0,"..",('S1 Numbers'!L54/'S1 Numbers'!$C54)*100))</f>
        <v>106.9832926600338</v>
      </c>
      <c r="M54" s="242">
        <f>IF(ISERR('S1 Numbers'!M54/'S1 Numbers'!$C54*100),"..",IF(('S1 Numbers'!M54/'S1 Numbers'!$C54*100)=0,"..",('S1 Numbers'!M54/'S1 Numbers'!$C54)*100))</f>
        <v>111.39478130279707</v>
      </c>
    </row>
    <row r="55" spans="1:13" ht="15">
      <c r="A55" s="8"/>
      <c r="B55" s="225" t="s">
        <v>11</v>
      </c>
      <c r="C55" s="242">
        <f>IF(ISERR('S1 Numbers'!C55/'S1 Numbers'!$C55*100),"..",IF(('S1 Numbers'!C55/'S1 Numbers'!$C55*100)=0,"..",('S1 Numbers'!C55/'S1 Numbers'!$C55)*100))</f>
        <v>100</v>
      </c>
      <c r="D55" s="242">
        <f>IF(ISERR('S1 Numbers'!D55/'S1 Numbers'!$C55*100),"..",IF(('S1 Numbers'!D55/'S1 Numbers'!$C55*100)=0,"..",('S1 Numbers'!D55/'S1 Numbers'!$C55)*100))</f>
        <v>102.53940455341505</v>
      </c>
      <c r="E55" s="242">
        <f>IF(ISERR('S1 Numbers'!E55/'S1 Numbers'!$C55*100),"..",IF(('S1 Numbers'!E55/'S1 Numbers'!$C55*100)=0,"..",('S1 Numbers'!E55/'S1 Numbers'!$C55)*100))</f>
        <v>106.04203152364273</v>
      </c>
      <c r="F55" s="242">
        <f>IF(ISERR('S1 Numbers'!F55/'S1 Numbers'!$C55*100),"..",IF(('S1 Numbers'!F55/'S1 Numbers'!$C55*100)=0,"..",('S1 Numbers'!F55/'S1 Numbers'!$C55)*100))</f>
        <v>108.66900175131349</v>
      </c>
      <c r="G55" s="242">
        <f>IF(ISERR('S1 Numbers'!G55/'S1 Numbers'!$C55*100),"..",IF(('S1 Numbers'!G55/'S1 Numbers'!$C55*100)=0,"..",('S1 Numbers'!G55/'S1 Numbers'!$C55)*100))</f>
        <v>110.33274956217163</v>
      </c>
      <c r="H55" s="242">
        <f>IF(ISERR('S1 Numbers'!H55/'S1 Numbers'!$C55*100),"..",IF(('S1 Numbers'!H55/'S1 Numbers'!$C55*100)=0,"..",('S1 Numbers'!H55/'S1 Numbers'!$C55)*100))</f>
        <v>117.16287215411558</v>
      </c>
      <c r="I55" s="242">
        <f>IF(ISERR('S1 Numbers'!I55/'S1 Numbers'!$C55*100),"..",IF(('S1 Numbers'!I55/'S1 Numbers'!$C55*100)=0,"..",('S1 Numbers'!I55/'S1 Numbers'!$C55)*100))</f>
        <v>119.48336252189142</v>
      </c>
      <c r="J55" s="242">
        <f>IF(ISERR('S1 Numbers'!J55/'S1 Numbers'!$C55*100),"..",IF(('S1 Numbers'!J55/'S1 Numbers'!$C55*100)=0,"..",('S1 Numbers'!J55/'S1 Numbers'!$C55)*100))</f>
        <v>120.1401050788091</v>
      </c>
      <c r="K55" s="242">
        <f>IF(ISERR('S1 Numbers'!K55/'S1 Numbers'!$C55*100),"..",IF(('S1 Numbers'!K55/'S1 Numbers'!$C55*100)=0,"..",('S1 Numbers'!K55/'S1 Numbers'!$C55)*100))</f>
        <v>123.99299474605954</v>
      </c>
      <c r="L55" s="242">
        <f>IF(ISERR('S1 Numbers'!L55/'S1 Numbers'!$C55*100),"..",IF(('S1 Numbers'!L55/'S1 Numbers'!$C55*100)=0,"..",('S1 Numbers'!L55/'S1 Numbers'!$C55)*100))</f>
        <v>120.57793345008756</v>
      </c>
      <c r="M55" s="242">
        <f>IF(ISERR('S1 Numbers'!M55/'S1 Numbers'!$C55*100),"..",IF(('S1 Numbers'!M55/'S1 Numbers'!$C55*100)=0,"..",('S1 Numbers'!M55/'S1 Numbers'!$C55)*100))</f>
        <v>126.53239929947459</v>
      </c>
    </row>
    <row r="56" spans="1:13" ht="10.5" customHeight="1">
      <c r="A56" s="288"/>
      <c r="B56" s="288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</row>
    <row r="57" spans="1:13" ht="7.5" customHeight="1">
      <c r="A57" s="131"/>
      <c r="B57" s="131"/>
      <c r="C57" s="131"/>
      <c r="D57" s="131"/>
      <c r="E57" s="131"/>
      <c r="F57" s="131"/>
      <c r="G57" s="131"/>
      <c r="H57" s="130"/>
      <c r="I57" s="130"/>
      <c r="J57" s="130"/>
      <c r="K57" s="130"/>
      <c r="L57" s="130"/>
      <c r="M57" s="130"/>
    </row>
    <row r="58" spans="1:15" ht="15">
      <c r="A58" s="401">
        <v>6</v>
      </c>
      <c r="B58" s="128" t="s">
        <v>399</v>
      </c>
      <c r="C58" s="130"/>
      <c r="D58" s="11"/>
      <c r="E58" s="11"/>
      <c r="F58" s="11"/>
      <c r="G58" s="11"/>
      <c r="H58" s="8"/>
      <c r="I58" s="8"/>
      <c r="J58" s="8"/>
      <c r="K58" s="8"/>
      <c r="L58" s="8"/>
      <c r="M58" s="8"/>
      <c r="O58" s="429"/>
    </row>
    <row r="59" spans="1:15" ht="15">
      <c r="A59" s="401">
        <v>7</v>
      </c>
      <c r="B59" s="130" t="s">
        <v>462</v>
      </c>
      <c r="C59" s="130"/>
      <c r="D59" s="11"/>
      <c r="E59" s="11"/>
      <c r="F59" s="11"/>
      <c r="G59" s="11"/>
      <c r="H59" s="8"/>
      <c r="I59" s="8"/>
      <c r="J59" s="8"/>
      <c r="K59" s="8"/>
      <c r="L59" s="8"/>
      <c r="M59" s="8"/>
      <c r="O59" s="429"/>
    </row>
    <row r="60" spans="2:15" ht="15">
      <c r="B60" s="130" t="s">
        <v>463</v>
      </c>
      <c r="C60" s="130"/>
      <c r="D60" s="11"/>
      <c r="E60" s="11"/>
      <c r="F60" s="11"/>
      <c r="G60" s="11"/>
      <c r="H60" s="8"/>
      <c r="I60" s="8"/>
      <c r="J60" s="8"/>
      <c r="K60" s="8"/>
      <c r="L60" s="8"/>
      <c r="M60" s="8"/>
      <c r="O60" s="429"/>
    </row>
    <row r="61" spans="2:15" ht="15">
      <c r="B61" s="130" t="s">
        <v>464</v>
      </c>
      <c r="C61" s="130"/>
      <c r="D61" s="2"/>
      <c r="E61" s="2"/>
      <c r="F61" s="2"/>
      <c r="G61" s="2"/>
      <c r="O61" s="429"/>
    </row>
    <row r="62" spans="1:15" ht="15">
      <c r="A62" s="401">
        <v>8</v>
      </c>
      <c r="B62" s="128" t="s">
        <v>402</v>
      </c>
      <c r="C62" s="130"/>
      <c r="D62" s="2"/>
      <c r="E62" s="2"/>
      <c r="F62" s="2"/>
      <c r="G62" s="2"/>
      <c r="O62" s="429"/>
    </row>
    <row r="63" spans="1:15" ht="15">
      <c r="A63" s="401">
        <v>9</v>
      </c>
      <c r="B63" s="128" t="s">
        <v>397</v>
      </c>
      <c r="C63" s="130"/>
      <c r="D63" s="11"/>
      <c r="E63" s="11"/>
      <c r="F63" s="11"/>
      <c r="G63" s="11"/>
      <c r="H63" s="8"/>
      <c r="I63" s="8"/>
      <c r="J63" s="8"/>
      <c r="K63" s="8"/>
      <c r="L63" s="8"/>
      <c r="M63" s="8"/>
      <c r="O63" s="429"/>
    </row>
    <row r="64" spans="2:15" ht="15">
      <c r="B64" s="130"/>
      <c r="C64" s="128" t="s">
        <v>234</v>
      </c>
      <c r="D64" s="11"/>
      <c r="E64" s="11"/>
      <c r="F64" s="11"/>
      <c r="G64" s="11"/>
      <c r="H64" s="8"/>
      <c r="I64" s="8"/>
      <c r="J64" s="8"/>
      <c r="K64" s="8"/>
      <c r="L64" s="8"/>
      <c r="M64" s="8"/>
      <c r="O64" s="429"/>
    </row>
    <row r="65" spans="3:13" ht="15"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</row>
    <row r="66" spans="1:13" ht="15">
      <c r="A66" s="130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</row>
    <row r="67" spans="1:13" ht="15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</row>
    <row r="69" ht="15">
      <c r="B69" s="428"/>
    </row>
  </sheetData>
  <printOptions/>
  <pageMargins left="0.7480314960629921" right="0.7874015748031497" top="0.7086614173228347" bottom="0.5511811023622047" header="0.5118110236220472" footer="0.5118110236220472"/>
  <pageSetup fitToHeight="1" fitToWidth="1" horizontalDpi="300" verticalDpi="3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96"/>
  <sheetViews>
    <sheetView zoomScale="75" zoomScaleNormal="75" workbookViewId="0" topLeftCell="A1">
      <pane ySplit="4" topLeftCell="BM18" activePane="bottomLeft" state="frozen"/>
      <selection pane="topLeft" activeCell="B65" sqref="B65"/>
      <selection pane="bottomLeft" activeCell="B2" sqref="B2"/>
    </sheetView>
  </sheetViews>
  <sheetFormatPr defaultColWidth="8.88671875" defaultRowHeight="15"/>
  <cols>
    <col min="1" max="1" width="1.4375" style="437" customWidth="1"/>
    <col min="2" max="3" width="2.5546875" style="437" customWidth="1"/>
    <col min="4" max="4" width="38.77734375" style="437" customWidth="1"/>
    <col min="5" max="5" width="9.21484375" style="437" customWidth="1"/>
    <col min="6" max="6" width="9.21484375" style="438" customWidth="1"/>
    <col min="7" max="13" width="8.3359375" style="437" customWidth="1"/>
    <col min="14" max="14" width="9.21484375" style="437" customWidth="1"/>
    <col min="15" max="15" width="8.3359375" style="437" customWidth="1"/>
    <col min="16" max="16" width="1.88671875" style="437" customWidth="1"/>
    <col min="17" max="17" width="12.6640625" style="437" customWidth="1"/>
    <col min="18" max="16384" width="8.88671875" style="437" customWidth="1"/>
  </cols>
  <sheetData>
    <row r="1" ht="6" customHeight="1"/>
    <row r="2" ht="23.25">
      <c r="B2" s="377" t="s">
        <v>353</v>
      </c>
    </row>
    <row r="3" spans="2:6" ht="6" customHeight="1">
      <c r="B3" s="378"/>
      <c r="C3" s="378"/>
      <c r="D3" s="378"/>
      <c r="E3" s="378"/>
      <c r="F3" s="94"/>
    </row>
    <row r="4" spans="2:15" ht="18">
      <c r="B4" s="379"/>
      <c r="C4" s="379"/>
      <c r="D4" s="379"/>
      <c r="E4" s="379">
        <v>1999</v>
      </c>
      <c r="F4" s="379">
        <v>2000</v>
      </c>
      <c r="G4" s="379">
        <v>2001</v>
      </c>
      <c r="H4" s="379">
        <v>2002</v>
      </c>
      <c r="I4" s="379">
        <v>2003</v>
      </c>
      <c r="J4" s="379">
        <v>2004</v>
      </c>
      <c r="K4" s="379">
        <v>2005</v>
      </c>
      <c r="L4" s="379">
        <v>2006</v>
      </c>
      <c r="M4" s="379">
        <v>2007</v>
      </c>
      <c r="N4" s="379">
        <v>2008</v>
      </c>
      <c r="O4" s="379">
        <v>2009</v>
      </c>
    </row>
    <row r="5" spans="2:15" ht="6" customHeight="1"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</row>
    <row r="6" spans="2:15" ht="18.75">
      <c r="B6" s="381"/>
      <c r="C6" s="381"/>
      <c r="D6" s="382"/>
      <c r="E6" s="382"/>
      <c r="F6" s="380"/>
      <c r="G6" s="380"/>
      <c r="H6" s="380"/>
      <c r="I6" s="383"/>
      <c r="J6" s="383"/>
      <c r="K6" s="380"/>
      <c r="L6" s="383"/>
      <c r="M6" s="380"/>
      <c r="N6" s="383"/>
      <c r="O6" s="383" t="s">
        <v>239</v>
      </c>
    </row>
    <row r="7" spans="2:15" ht="21">
      <c r="B7" s="385" t="s">
        <v>378</v>
      </c>
      <c r="C7" s="385"/>
      <c r="D7" s="382"/>
      <c r="E7" s="382"/>
      <c r="F7" s="360"/>
      <c r="G7" s="360"/>
      <c r="H7" s="360"/>
      <c r="I7" s="360"/>
      <c r="J7" s="360"/>
      <c r="K7" s="360"/>
      <c r="L7" s="360"/>
      <c r="M7" s="360"/>
      <c r="N7" s="360"/>
      <c r="O7" s="360"/>
    </row>
    <row r="8" spans="2:15" ht="18">
      <c r="B8" s="382"/>
      <c r="C8" s="382" t="s">
        <v>257</v>
      </c>
      <c r="D8" s="380"/>
      <c r="E8" s="380">
        <v>13.7</v>
      </c>
      <c r="F8" s="360">
        <v>13.7</v>
      </c>
      <c r="G8" s="360">
        <v>13.1</v>
      </c>
      <c r="H8" s="360">
        <v>13.2</v>
      </c>
      <c r="I8" s="360">
        <v>12.6</v>
      </c>
      <c r="J8" s="360">
        <v>12.7</v>
      </c>
      <c r="K8" s="360">
        <v>12.7</v>
      </c>
      <c r="L8" s="360">
        <v>13.8</v>
      </c>
      <c r="M8" s="360">
        <v>11.9</v>
      </c>
      <c r="N8" s="360">
        <v>12.5</v>
      </c>
      <c r="O8" s="360">
        <v>12.3</v>
      </c>
    </row>
    <row r="9" spans="2:15" ht="18">
      <c r="B9" s="382"/>
      <c r="C9" s="382" t="s">
        <v>258</v>
      </c>
      <c r="D9" s="380"/>
      <c r="E9" s="380">
        <v>66.4</v>
      </c>
      <c r="F9" s="360">
        <v>67</v>
      </c>
      <c r="G9" s="360">
        <v>68.4</v>
      </c>
      <c r="H9" s="360">
        <v>67.7</v>
      </c>
      <c r="I9" s="360">
        <v>68.5</v>
      </c>
      <c r="J9" s="360">
        <v>67</v>
      </c>
      <c r="K9" s="360">
        <v>67.4</v>
      </c>
      <c r="L9" s="360">
        <v>66.8</v>
      </c>
      <c r="M9" s="360">
        <v>68</v>
      </c>
      <c r="N9" s="360">
        <v>66</v>
      </c>
      <c r="O9" s="360">
        <v>67</v>
      </c>
    </row>
    <row r="10" spans="2:15" ht="18">
      <c r="B10" s="382"/>
      <c r="C10" s="380"/>
      <c r="D10" s="382" t="s">
        <v>259</v>
      </c>
      <c r="E10" s="382">
        <v>54.6</v>
      </c>
      <c r="F10" s="360">
        <v>56.5</v>
      </c>
      <c r="G10" s="360">
        <v>57.9</v>
      </c>
      <c r="H10" s="360">
        <v>56.6</v>
      </c>
      <c r="I10" s="360">
        <v>59.8</v>
      </c>
      <c r="J10" s="360">
        <v>58.9</v>
      </c>
      <c r="K10" s="360">
        <v>59.8</v>
      </c>
      <c r="L10" s="360">
        <v>59.8</v>
      </c>
      <c r="M10" s="360">
        <v>61.3</v>
      </c>
      <c r="N10" s="360">
        <v>59.9</v>
      </c>
      <c r="O10" s="360">
        <v>60.7</v>
      </c>
    </row>
    <row r="11" spans="2:15" ht="18">
      <c r="B11" s="382"/>
      <c r="C11" s="387"/>
      <c r="D11" s="380" t="s">
        <v>260</v>
      </c>
      <c r="E11" s="380">
        <v>11.8</v>
      </c>
      <c r="F11" s="360">
        <v>10.5</v>
      </c>
      <c r="G11" s="360">
        <v>10.4</v>
      </c>
      <c r="H11" s="360">
        <v>11</v>
      </c>
      <c r="I11" s="360">
        <v>8.7</v>
      </c>
      <c r="J11" s="360">
        <v>8.1</v>
      </c>
      <c r="K11" s="360">
        <v>7.5</v>
      </c>
      <c r="L11" s="360">
        <v>7</v>
      </c>
      <c r="M11" s="360">
        <v>6.7</v>
      </c>
      <c r="N11" s="360">
        <v>6.1</v>
      </c>
      <c r="O11" s="360">
        <v>6.4</v>
      </c>
    </row>
    <row r="12" spans="2:15" ht="18">
      <c r="B12" s="382"/>
      <c r="C12" s="387" t="s">
        <v>261</v>
      </c>
      <c r="D12" s="380"/>
      <c r="E12" s="380">
        <v>1.7</v>
      </c>
      <c r="F12" s="360">
        <v>1.7</v>
      </c>
      <c r="G12" s="360">
        <v>1.7</v>
      </c>
      <c r="H12" s="360">
        <v>1.6</v>
      </c>
      <c r="I12" s="360">
        <v>1.8</v>
      </c>
      <c r="J12" s="360">
        <v>1.9</v>
      </c>
      <c r="K12" s="360">
        <v>1.6</v>
      </c>
      <c r="L12" s="360">
        <v>2</v>
      </c>
      <c r="M12" s="360">
        <v>1.7</v>
      </c>
      <c r="N12" s="360">
        <v>2.3</v>
      </c>
      <c r="O12" s="360">
        <v>2.4</v>
      </c>
    </row>
    <row r="13" spans="2:15" ht="18">
      <c r="B13" s="382"/>
      <c r="C13" s="387" t="s">
        <v>66</v>
      </c>
      <c r="D13" s="380"/>
      <c r="E13" s="380">
        <v>12.1</v>
      </c>
      <c r="F13" s="360">
        <v>12.5</v>
      </c>
      <c r="G13" s="360">
        <v>12.2</v>
      </c>
      <c r="H13" s="360">
        <v>12.2</v>
      </c>
      <c r="I13" s="360">
        <v>11.6</v>
      </c>
      <c r="J13" s="360">
        <v>12.7</v>
      </c>
      <c r="K13" s="360">
        <v>12.1</v>
      </c>
      <c r="L13" s="360">
        <v>11.8</v>
      </c>
      <c r="M13" s="360">
        <v>12.7</v>
      </c>
      <c r="N13" s="360">
        <v>12.1</v>
      </c>
      <c r="O13" s="360">
        <v>12.1</v>
      </c>
    </row>
    <row r="14" spans="2:15" ht="18">
      <c r="B14" s="382"/>
      <c r="C14" s="387" t="s">
        <v>67</v>
      </c>
      <c r="D14" s="380"/>
      <c r="E14" s="380">
        <v>3</v>
      </c>
      <c r="F14" s="360">
        <v>2.3</v>
      </c>
      <c r="G14" s="360">
        <v>2.3</v>
      </c>
      <c r="H14" s="360">
        <v>3.1</v>
      </c>
      <c r="I14" s="360">
        <v>2.9</v>
      </c>
      <c r="J14" s="360">
        <v>3.5</v>
      </c>
      <c r="K14" s="360">
        <v>3.9</v>
      </c>
      <c r="L14" s="360">
        <v>3.6</v>
      </c>
      <c r="M14" s="360">
        <v>3.5</v>
      </c>
      <c r="N14" s="360">
        <v>4.3</v>
      </c>
      <c r="O14" s="360">
        <v>3.9</v>
      </c>
    </row>
    <row r="15" spans="2:15" ht="18">
      <c r="B15" s="382"/>
      <c r="C15" s="387" t="s">
        <v>262</v>
      </c>
      <c r="D15" s="380"/>
      <c r="E15" s="380">
        <v>3</v>
      </c>
      <c r="F15" s="360">
        <v>2.8</v>
      </c>
      <c r="G15" s="360">
        <v>2.4</v>
      </c>
      <c r="H15" s="360">
        <v>2.3</v>
      </c>
      <c r="I15" s="360">
        <v>2.6</v>
      </c>
      <c r="J15" s="360">
        <v>2.3</v>
      </c>
      <c r="K15" s="360">
        <v>2.3</v>
      </c>
      <c r="L15" s="360">
        <v>2</v>
      </c>
      <c r="M15" s="360">
        <v>2.3</v>
      </c>
      <c r="N15" s="360">
        <v>2.7</v>
      </c>
      <c r="O15" s="360">
        <v>2.3</v>
      </c>
    </row>
    <row r="16" spans="2:15" ht="6" customHeight="1">
      <c r="B16" s="382"/>
      <c r="C16" s="382"/>
      <c r="D16" s="380"/>
      <c r="E16" s="380"/>
      <c r="F16" s="360"/>
      <c r="G16" s="360"/>
      <c r="H16" s="360"/>
      <c r="I16" s="360"/>
      <c r="J16" s="360"/>
      <c r="K16" s="360"/>
      <c r="L16" s="360"/>
      <c r="M16" s="360"/>
      <c r="N16" s="360"/>
      <c r="O16" s="360"/>
    </row>
    <row r="17" spans="2:15" ht="18.75">
      <c r="B17" s="382"/>
      <c r="C17" s="439" t="s">
        <v>365</v>
      </c>
      <c r="D17" s="380"/>
      <c r="E17" s="440">
        <v>6020</v>
      </c>
      <c r="F17" s="441">
        <v>6253</v>
      </c>
      <c r="G17" s="441">
        <v>6276</v>
      </c>
      <c r="H17" s="441">
        <v>5973</v>
      </c>
      <c r="I17" s="441">
        <v>6033</v>
      </c>
      <c r="J17" s="441">
        <v>6359</v>
      </c>
      <c r="K17" s="441">
        <v>6044</v>
      </c>
      <c r="L17" s="441">
        <v>6068</v>
      </c>
      <c r="M17" s="441">
        <v>5175</v>
      </c>
      <c r="N17" s="441">
        <v>5437</v>
      </c>
      <c r="O17" s="441">
        <v>5371</v>
      </c>
    </row>
    <row r="18" spans="2:15" ht="6" customHeight="1">
      <c r="B18" s="382"/>
      <c r="C18" s="382"/>
      <c r="D18" s="382"/>
      <c r="E18" s="382"/>
      <c r="F18" s="360"/>
      <c r="G18" s="360"/>
      <c r="H18" s="360"/>
      <c r="I18" s="360"/>
      <c r="J18" s="360"/>
      <c r="K18" s="360"/>
      <c r="L18" s="360"/>
      <c r="M18" s="360"/>
      <c r="N18" s="360"/>
      <c r="O18" s="360"/>
    </row>
    <row r="19" spans="2:15" ht="18">
      <c r="B19" s="385" t="s">
        <v>263</v>
      </c>
      <c r="C19" s="385"/>
      <c r="D19" s="382"/>
      <c r="E19" s="382"/>
      <c r="F19" s="360"/>
      <c r="G19" s="360"/>
      <c r="H19" s="360"/>
      <c r="I19" s="360"/>
      <c r="J19" s="360"/>
      <c r="K19" s="360"/>
      <c r="L19" s="360"/>
      <c r="M19" s="360"/>
      <c r="N19" s="360"/>
      <c r="O19" s="360"/>
    </row>
    <row r="20" spans="2:15" ht="18">
      <c r="B20" s="382"/>
      <c r="C20" s="382" t="s">
        <v>257</v>
      </c>
      <c r="D20" s="382"/>
      <c r="E20" s="382">
        <v>53.9</v>
      </c>
      <c r="F20" s="360">
        <v>53.8</v>
      </c>
      <c r="G20" s="360">
        <v>51.9</v>
      </c>
      <c r="H20" s="360">
        <v>55.5</v>
      </c>
      <c r="I20" s="360">
        <v>52.4</v>
      </c>
      <c r="J20" s="360">
        <v>51.2</v>
      </c>
      <c r="K20" s="360">
        <v>52.5</v>
      </c>
      <c r="L20" s="360">
        <v>51.1</v>
      </c>
      <c r="M20" s="360">
        <v>52.8</v>
      </c>
      <c r="N20" s="360">
        <v>48.8</v>
      </c>
      <c r="O20" s="360">
        <v>50</v>
      </c>
    </row>
    <row r="21" spans="2:15" ht="18">
      <c r="B21" s="382"/>
      <c r="C21" s="382" t="s">
        <v>258</v>
      </c>
      <c r="D21" s="382"/>
      <c r="E21" s="382">
        <v>18.3</v>
      </c>
      <c r="F21" s="360">
        <v>19.7</v>
      </c>
      <c r="G21" s="360">
        <v>20.8</v>
      </c>
      <c r="H21" s="360">
        <v>18.9</v>
      </c>
      <c r="I21" s="360">
        <v>21.7</v>
      </c>
      <c r="J21" s="360">
        <v>21.6</v>
      </c>
      <c r="K21" s="360">
        <v>21</v>
      </c>
      <c r="L21" s="360">
        <v>21.7</v>
      </c>
      <c r="M21" s="360">
        <v>21.9</v>
      </c>
      <c r="N21" s="360">
        <v>23.6</v>
      </c>
      <c r="O21" s="360">
        <v>24.4</v>
      </c>
    </row>
    <row r="22" spans="2:15" ht="18">
      <c r="B22" s="382"/>
      <c r="C22" s="387" t="s">
        <v>261</v>
      </c>
      <c r="D22" s="382"/>
      <c r="E22" s="382">
        <v>0.7</v>
      </c>
      <c r="F22" s="360">
        <v>0.6</v>
      </c>
      <c r="G22" s="360">
        <v>0.6</v>
      </c>
      <c r="H22" s="360">
        <v>0.7</v>
      </c>
      <c r="I22" s="360">
        <v>1.1</v>
      </c>
      <c r="J22" s="360">
        <v>1</v>
      </c>
      <c r="K22" s="360">
        <v>0.6</v>
      </c>
      <c r="L22" s="360">
        <v>0.9</v>
      </c>
      <c r="M22" s="360">
        <v>0.8</v>
      </c>
      <c r="N22" s="360">
        <v>1.5</v>
      </c>
      <c r="O22" s="360">
        <v>1</v>
      </c>
    </row>
    <row r="23" spans="2:16" ht="18">
      <c r="B23" s="382"/>
      <c r="C23" s="387" t="s">
        <v>264</v>
      </c>
      <c r="D23" s="387"/>
      <c r="E23" s="421">
        <v>24.8</v>
      </c>
      <c r="F23" s="360">
        <v>23.5</v>
      </c>
      <c r="G23" s="360">
        <v>24.5</v>
      </c>
      <c r="H23" s="360">
        <v>22.4</v>
      </c>
      <c r="I23" s="360">
        <v>22.4</v>
      </c>
      <c r="J23" s="360">
        <v>23.6</v>
      </c>
      <c r="K23" s="360">
        <v>23.6</v>
      </c>
      <c r="L23" s="360">
        <v>23.7</v>
      </c>
      <c r="M23" s="360">
        <v>21.9</v>
      </c>
      <c r="N23" s="360">
        <v>23.9</v>
      </c>
      <c r="O23" s="360">
        <v>22</v>
      </c>
      <c r="P23" s="389"/>
    </row>
    <row r="24" spans="2:16" ht="18">
      <c r="B24" s="382"/>
      <c r="C24" s="387" t="s">
        <v>67</v>
      </c>
      <c r="D24" s="387"/>
      <c r="E24" s="421">
        <v>0.7</v>
      </c>
      <c r="F24" s="360">
        <v>0.6</v>
      </c>
      <c r="G24" s="360">
        <v>0.5</v>
      </c>
      <c r="H24" s="360">
        <v>0.4</v>
      </c>
      <c r="I24" s="360">
        <v>0.5</v>
      </c>
      <c r="J24" s="360">
        <v>0.9</v>
      </c>
      <c r="K24" s="360">
        <v>0.7</v>
      </c>
      <c r="L24" s="360">
        <v>1.2</v>
      </c>
      <c r="M24" s="360">
        <v>0.9</v>
      </c>
      <c r="N24" s="360">
        <v>0.7</v>
      </c>
      <c r="O24" s="360">
        <v>0.7</v>
      </c>
      <c r="P24" s="388"/>
    </row>
    <row r="25" spans="2:15" ht="18">
      <c r="B25" s="382"/>
      <c r="C25" s="387" t="s">
        <v>262</v>
      </c>
      <c r="D25" s="387"/>
      <c r="E25" s="421">
        <v>1.7</v>
      </c>
      <c r="F25" s="360">
        <v>1.7</v>
      </c>
      <c r="G25" s="360">
        <v>1.7</v>
      </c>
      <c r="H25" s="360">
        <v>2.1</v>
      </c>
      <c r="I25" s="360">
        <v>1.8</v>
      </c>
      <c r="J25" s="360">
        <v>1.8</v>
      </c>
      <c r="K25" s="360">
        <v>1.6</v>
      </c>
      <c r="L25" s="360">
        <v>1.3</v>
      </c>
      <c r="M25" s="360">
        <v>1.7</v>
      </c>
      <c r="N25" s="360">
        <v>1.5</v>
      </c>
      <c r="O25" s="360">
        <v>1.8</v>
      </c>
    </row>
    <row r="26" spans="2:15" ht="6" customHeight="1">
      <c r="B26" s="382"/>
      <c r="C26" s="382"/>
      <c r="D26" s="380"/>
      <c r="E26" s="380"/>
      <c r="F26" s="360"/>
      <c r="G26" s="360"/>
      <c r="H26" s="360"/>
      <c r="I26" s="360"/>
      <c r="J26" s="360"/>
      <c r="K26" s="360"/>
      <c r="L26" s="360"/>
      <c r="M26" s="360"/>
      <c r="N26" s="360"/>
      <c r="O26" s="360"/>
    </row>
    <row r="27" spans="2:15" ht="18.75">
      <c r="B27" s="382"/>
      <c r="C27" s="439" t="s">
        <v>365</v>
      </c>
      <c r="D27" s="380"/>
      <c r="E27" s="440">
        <v>2636</v>
      </c>
      <c r="F27" s="441">
        <v>3475</v>
      </c>
      <c r="G27" s="441">
        <v>3463</v>
      </c>
      <c r="H27" s="441">
        <v>3295</v>
      </c>
      <c r="I27" s="441">
        <v>3250</v>
      </c>
      <c r="J27" s="441">
        <v>3347</v>
      </c>
      <c r="K27" s="441">
        <v>3272</v>
      </c>
      <c r="L27" s="441">
        <v>3240</v>
      </c>
      <c r="M27" s="441">
        <v>2517</v>
      </c>
      <c r="N27" s="441">
        <v>2750</v>
      </c>
      <c r="O27" s="441">
        <v>2881</v>
      </c>
    </row>
    <row r="28" spans="2:15" ht="6" customHeight="1">
      <c r="B28" s="382"/>
      <c r="C28" s="382"/>
      <c r="D28" s="382"/>
      <c r="E28" s="382"/>
      <c r="F28" s="360"/>
      <c r="G28" s="360"/>
      <c r="H28" s="360"/>
      <c r="I28" s="360"/>
      <c r="J28" s="360"/>
      <c r="K28" s="360"/>
      <c r="L28" s="360"/>
      <c r="M28" s="360"/>
      <c r="N28" s="360"/>
      <c r="O28" s="360"/>
    </row>
    <row r="29" spans="2:15" ht="18">
      <c r="B29" s="384" t="s">
        <v>366</v>
      </c>
      <c r="C29" s="384"/>
      <c r="D29" s="385"/>
      <c r="E29" s="385"/>
      <c r="F29" s="386"/>
      <c r="G29" s="386"/>
      <c r="H29" s="386"/>
      <c r="I29" s="380"/>
      <c r="J29" s="380"/>
      <c r="K29" s="380"/>
      <c r="L29" s="380"/>
      <c r="M29" s="380"/>
      <c r="N29" s="380"/>
      <c r="O29" s="380"/>
    </row>
    <row r="30" spans="2:15" ht="18">
      <c r="B30" s="382"/>
      <c r="C30" s="387" t="s">
        <v>240</v>
      </c>
      <c r="D30" s="380"/>
      <c r="E30" s="380">
        <v>37.2</v>
      </c>
      <c r="F30" s="360">
        <v>35.8</v>
      </c>
      <c r="G30" s="360">
        <v>35.3</v>
      </c>
      <c r="H30" s="360">
        <v>34.8</v>
      </c>
      <c r="I30" s="360">
        <v>32.7</v>
      </c>
      <c r="J30" s="360">
        <v>33.7</v>
      </c>
      <c r="K30" s="360">
        <v>31.7</v>
      </c>
      <c r="L30" s="360">
        <v>32</v>
      </c>
      <c r="M30" s="360">
        <v>30.3</v>
      </c>
      <c r="N30" s="360">
        <v>30.2</v>
      </c>
      <c r="O30" s="360">
        <v>30.7</v>
      </c>
    </row>
    <row r="31" spans="2:15" ht="18">
      <c r="B31" s="382"/>
      <c r="C31" s="387" t="s">
        <v>241</v>
      </c>
      <c r="D31" s="380"/>
      <c r="E31" s="380">
        <v>45.1</v>
      </c>
      <c r="F31" s="360">
        <v>45.5</v>
      </c>
      <c r="G31" s="360">
        <v>45.6</v>
      </c>
      <c r="H31" s="360">
        <v>44.4</v>
      </c>
      <c r="I31" s="360">
        <v>44.5</v>
      </c>
      <c r="J31" s="360">
        <v>43</v>
      </c>
      <c r="K31" s="360">
        <v>44.5</v>
      </c>
      <c r="L31" s="360">
        <v>43.6</v>
      </c>
      <c r="M31" s="360">
        <v>44.3</v>
      </c>
      <c r="N31" s="360">
        <v>43.9</v>
      </c>
      <c r="O31" s="360">
        <v>43.7</v>
      </c>
    </row>
    <row r="32" spans="2:15" ht="18">
      <c r="B32" s="382"/>
      <c r="C32" s="387" t="s">
        <v>242</v>
      </c>
      <c r="D32" s="380"/>
      <c r="E32" s="380">
        <v>15.4</v>
      </c>
      <c r="F32" s="360">
        <v>16.4</v>
      </c>
      <c r="G32" s="360">
        <v>16.6</v>
      </c>
      <c r="H32" s="360">
        <v>18.2</v>
      </c>
      <c r="I32" s="360">
        <v>19.8</v>
      </c>
      <c r="J32" s="360">
        <v>19.9</v>
      </c>
      <c r="K32" s="360">
        <v>20.5</v>
      </c>
      <c r="L32" s="360">
        <v>20.5</v>
      </c>
      <c r="M32" s="360">
        <v>21.4</v>
      </c>
      <c r="N32" s="360">
        <v>21.8</v>
      </c>
      <c r="O32" s="360">
        <v>21.5</v>
      </c>
    </row>
    <row r="33" spans="2:15" ht="18">
      <c r="B33" s="382"/>
      <c r="C33" s="387" t="s">
        <v>243</v>
      </c>
      <c r="D33" s="380"/>
      <c r="E33" s="380">
        <v>2.4</v>
      </c>
      <c r="F33" s="360">
        <v>2.3</v>
      </c>
      <c r="G33" s="360">
        <v>2.6</v>
      </c>
      <c r="H33" s="360">
        <v>2.5</v>
      </c>
      <c r="I33" s="360">
        <v>3</v>
      </c>
      <c r="J33" s="360">
        <v>3.4</v>
      </c>
      <c r="K33" s="360">
        <v>3.3</v>
      </c>
      <c r="L33" s="360">
        <v>3.8</v>
      </c>
      <c r="M33" s="360">
        <v>4</v>
      </c>
      <c r="N33" s="360">
        <v>4</v>
      </c>
      <c r="O33" s="360">
        <v>4.2</v>
      </c>
    </row>
    <row r="34" spans="2:15" ht="10.5" customHeight="1">
      <c r="B34" s="382"/>
      <c r="C34" s="387"/>
      <c r="D34" s="380"/>
      <c r="E34" s="380"/>
      <c r="F34" s="360"/>
      <c r="G34" s="360"/>
      <c r="H34" s="360"/>
      <c r="I34" s="360"/>
      <c r="J34" s="360"/>
      <c r="K34" s="360"/>
      <c r="L34" s="360"/>
      <c r="M34" s="360"/>
      <c r="N34" s="360"/>
      <c r="O34" s="360"/>
    </row>
    <row r="35" spans="2:16" ht="18">
      <c r="B35" s="382"/>
      <c r="C35" s="387" t="s">
        <v>249</v>
      </c>
      <c r="D35" s="380"/>
      <c r="E35" s="380">
        <v>62.8</v>
      </c>
      <c r="F35" s="360">
        <v>64.2</v>
      </c>
      <c r="G35" s="360">
        <v>64.7</v>
      </c>
      <c r="H35" s="360">
        <v>65.2</v>
      </c>
      <c r="I35" s="360">
        <v>67.3</v>
      </c>
      <c r="J35" s="360">
        <v>66.3</v>
      </c>
      <c r="K35" s="360">
        <v>68.3</v>
      </c>
      <c r="L35" s="360">
        <v>68</v>
      </c>
      <c r="M35" s="360">
        <v>69.7</v>
      </c>
      <c r="N35" s="360">
        <v>69.7</v>
      </c>
      <c r="O35" s="360">
        <v>69.3</v>
      </c>
      <c r="P35" s="388"/>
    </row>
    <row r="36" spans="2:15" ht="18">
      <c r="B36" s="382"/>
      <c r="C36" s="387" t="s">
        <v>250</v>
      </c>
      <c r="D36" s="380"/>
      <c r="E36" s="380">
        <v>17.7</v>
      </c>
      <c r="F36" s="360">
        <v>18.6</v>
      </c>
      <c r="G36" s="360">
        <v>19.1</v>
      </c>
      <c r="H36" s="360">
        <v>20.8</v>
      </c>
      <c r="I36" s="360">
        <v>22.8</v>
      </c>
      <c r="J36" s="360">
        <v>23.3</v>
      </c>
      <c r="K36" s="360">
        <v>23.8</v>
      </c>
      <c r="L36" s="360">
        <v>24.4</v>
      </c>
      <c r="M36" s="360">
        <v>25.3</v>
      </c>
      <c r="N36" s="360">
        <v>25.8</v>
      </c>
      <c r="O36" s="360">
        <v>25.6</v>
      </c>
    </row>
    <row r="37" spans="2:15" ht="9.75" customHeight="1">
      <c r="B37" s="382"/>
      <c r="C37" s="382"/>
      <c r="D37" s="380"/>
      <c r="E37" s="380"/>
      <c r="F37" s="360"/>
      <c r="G37" s="360"/>
      <c r="H37" s="360"/>
      <c r="I37" s="360"/>
      <c r="J37" s="360"/>
      <c r="K37" s="360"/>
      <c r="L37" s="360"/>
      <c r="M37" s="360"/>
      <c r="N37" s="360"/>
      <c r="O37" s="360"/>
    </row>
    <row r="38" spans="2:16" ht="16.5" customHeight="1">
      <c r="B38" s="382"/>
      <c r="C38" s="382" t="s">
        <v>271</v>
      </c>
      <c r="D38" s="380"/>
      <c r="E38" s="380">
        <v>31.8</v>
      </c>
      <c r="F38" s="360">
        <v>34.2</v>
      </c>
      <c r="G38" s="361" t="s">
        <v>314</v>
      </c>
      <c r="H38" s="360">
        <v>34.9</v>
      </c>
      <c r="I38" s="360">
        <v>34.4</v>
      </c>
      <c r="J38" s="360">
        <v>35</v>
      </c>
      <c r="K38" s="360">
        <v>35</v>
      </c>
      <c r="L38" s="360">
        <v>35.3</v>
      </c>
      <c r="M38" s="360">
        <v>36.9</v>
      </c>
      <c r="N38" s="360">
        <v>36.8</v>
      </c>
      <c r="O38" s="360">
        <v>35.4</v>
      </c>
      <c r="P38" s="388"/>
    </row>
    <row r="39" spans="2:15" ht="6" customHeight="1">
      <c r="B39" s="382"/>
      <c r="C39" s="382"/>
      <c r="D39" s="380"/>
      <c r="E39" s="380"/>
      <c r="F39" s="360"/>
      <c r="G39" s="360"/>
      <c r="H39" s="360"/>
      <c r="I39" s="360"/>
      <c r="J39" s="360"/>
      <c r="K39" s="360"/>
      <c r="L39" s="360"/>
      <c r="M39" s="360"/>
      <c r="N39" s="360"/>
      <c r="O39" s="360"/>
    </row>
    <row r="40" spans="2:16" ht="18.75">
      <c r="B40" s="382"/>
      <c r="C40" s="439" t="s">
        <v>367</v>
      </c>
      <c r="D40" s="380"/>
      <c r="E40" s="440">
        <v>14679</v>
      </c>
      <c r="F40" s="441">
        <v>15547</v>
      </c>
      <c r="G40" s="441">
        <v>15566</v>
      </c>
      <c r="H40" s="441">
        <v>15073</v>
      </c>
      <c r="I40" s="441">
        <v>14880</v>
      </c>
      <c r="J40" s="441">
        <v>15942</v>
      </c>
      <c r="K40" s="441">
        <v>15392</v>
      </c>
      <c r="L40" s="441">
        <v>15616</v>
      </c>
      <c r="M40" s="441">
        <v>13414</v>
      </c>
      <c r="N40" s="441">
        <v>13821</v>
      </c>
      <c r="O40" s="441">
        <v>14190</v>
      </c>
      <c r="P40" s="229"/>
    </row>
    <row r="41" spans="2:15" ht="6" customHeight="1">
      <c r="B41" s="382"/>
      <c r="C41" s="382"/>
      <c r="D41" s="380"/>
      <c r="E41" s="380"/>
      <c r="F41" s="360"/>
      <c r="G41" s="360"/>
      <c r="H41" s="360"/>
      <c r="I41" s="360"/>
      <c r="J41" s="360"/>
      <c r="K41" s="360"/>
      <c r="L41" s="360"/>
      <c r="M41" s="360"/>
      <c r="N41" s="360"/>
      <c r="O41" s="360"/>
    </row>
    <row r="42" spans="2:15" ht="18">
      <c r="B42" s="385" t="s">
        <v>368</v>
      </c>
      <c r="C42" s="385"/>
      <c r="D42" s="382"/>
      <c r="E42" s="382"/>
      <c r="F42" s="360"/>
      <c r="G42" s="360"/>
      <c r="H42" s="360"/>
      <c r="I42" s="360"/>
      <c r="J42" s="360"/>
      <c r="K42" s="360"/>
      <c r="L42" s="360"/>
      <c r="M42" s="360"/>
      <c r="N42" s="360"/>
      <c r="O42" s="360"/>
    </row>
    <row r="43" spans="2:15" ht="18">
      <c r="B43" s="385"/>
      <c r="C43" s="385" t="s">
        <v>369</v>
      </c>
      <c r="D43" s="382"/>
      <c r="E43" s="382"/>
      <c r="F43" s="360"/>
      <c r="G43" s="360"/>
      <c r="H43" s="360"/>
      <c r="I43" s="360"/>
      <c r="J43" s="360"/>
      <c r="K43" s="360"/>
      <c r="L43" s="360"/>
      <c r="M43" s="360"/>
      <c r="N43" s="360"/>
      <c r="O43" s="360"/>
    </row>
    <row r="44" spans="2:15" ht="18">
      <c r="B44" s="382"/>
      <c r="C44" s="387"/>
      <c r="D44" s="387" t="s">
        <v>244</v>
      </c>
      <c r="E44" s="380">
        <v>76.9</v>
      </c>
      <c r="F44" s="360">
        <v>76.2</v>
      </c>
      <c r="G44" s="360">
        <v>75.6</v>
      </c>
      <c r="H44" s="442">
        <v>76.7</v>
      </c>
      <c r="I44" s="360">
        <v>76.5</v>
      </c>
      <c r="J44" s="360">
        <v>75.8</v>
      </c>
      <c r="K44" s="360">
        <v>75.7</v>
      </c>
      <c r="L44" s="360">
        <v>75.5</v>
      </c>
      <c r="M44" s="360">
        <v>75.8</v>
      </c>
      <c r="N44" s="360">
        <v>76</v>
      </c>
      <c r="O44" s="360">
        <v>76.2</v>
      </c>
    </row>
    <row r="45" spans="2:15" ht="18">
      <c r="B45" s="382"/>
      <c r="C45" s="387"/>
      <c r="D45" s="387" t="s">
        <v>245</v>
      </c>
      <c r="E45" s="380">
        <v>51.5</v>
      </c>
      <c r="F45" s="360">
        <v>53</v>
      </c>
      <c r="G45" s="360">
        <v>55</v>
      </c>
      <c r="H45" s="442">
        <v>53.8</v>
      </c>
      <c r="I45" s="360">
        <v>56</v>
      </c>
      <c r="J45" s="360">
        <v>56.9</v>
      </c>
      <c r="K45" s="360">
        <v>56.4</v>
      </c>
      <c r="L45" s="360">
        <v>58</v>
      </c>
      <c r="M45" s="360">
        <v>59.2</v>
      </c>
      <c r="N45" s="360">
        <v>59.9</v>
      </c>
      <c r="O45" s="360">
        <v>60.6</v>
      </c>
    </row>
    <row r="46" spans="2:15" ht="18">
      <c r="B46" s="382"/>
      <c r="C46" s="387"/>
      <c r="D46" s="387" t="s">
        <v>141</v>
      </c>
      <c r="E46" s="380">
        <v>63.5</v>
      </c>
      <c r="F46" s="360">
        <v>64</v>
      </c>
      <c r="G46" s="360">
        <v>64.7</v>
      </c>
      <c r="H46" s="442">
        <v>64.6</v>
      </c>
      <c r="I46" s="360">
        <v>65.8</v>
      </c>
      <c r="J46" s="360">
        <v>65.8</v>
      </c>
      <c r="K46" s="360">
        <v>65.6</v>
      </c>
      <c r="L46" s="360">
        <v>66.4</v>
      </c>
      <c r="M46" s="360">
        <v>67</v>
      </c>
      <c r="N46" s="360">
        <v>67.6</v>
      </c>
      <c r="O46" s="360">
        <v>68</v>
      </c>
    </row>
    <row r="47" spans="2:15" ht="9.75" customHeight="1">
      <c r="B47" s="382"/>
      <c r="C47" s="382"/>
      <c r="D47" s="380"/>
      <c r="E47" s="380"/>
      <c r="F47" s="360"/>
      <c r="G47" s="360"/>
      <c r="H47" s="442"/>
      <c r="I47" s="360"/>
      <c r="J47" s="360"/>
      <c r="K47" s="360"/>
      <c r="L47" s="360"/>
      <c r="M47" s="360"/>
      <c r="N47" s="360"/>
      <c r="O47" s="360"/>
    </row>
    <row r="48" spans="2:15" ht="18">
      <c r="B48" s="382"/>
      <c r="C48" s="385" t="s">
        <v>370</v>
      </c>
      <c r="D48" s="382"/>
      <c r="E48" s="382"/>
      <c r="F48" s="360"/>
      <c r="G48" s="360"/>
      <c r="H48" s="442"/>
      <c r="I48" s="360"/>
      <c r="J48" s="360"/>
      <c r="K48" s="360"/>
      <c r="L48" s="360"/>
      <c r="M48" s="360"/>
      <c r="N48" s="360"/>
      <c r="O48" s="360"/>
    </row>
    <row r="49" spans="2:15" ht="18">
      <c r="B49" s="382"/>
      <c r="D49" s="387" t="s">
        <v>246</v>
      </c>
      <c r="E49" s="380">
        <v>44.2</v>
      </c>
      <c r="F49" s="360">
        <v>44.7</v>
      </c>
      <c r="G49" s="360">
        <v>45.8</v>
      </c>
      <c r="H49" s="442">
        <v>45.5</v>
      </c>
      <c r="I49" s="360">
        <v>43.3</v>
      </c>
      <c r="J49" s="360">
        <v>41.4</v>
      </c>
      <c r="K49" s="360">
        <v>41.8</v>
      </c>
      <c r="L49" s="360">
        <v>40.9</v>
      </c>
      <c r="M49" s="360">
        <v>45.2</v>
      </c>
      <c r="N49" s="360">
        <v>44.9</v>
      </c>
      <c r="O49" s="360">
        <v>43.4</v>
      </c>
    </row>
    <row r="50" spans="2:15" ht="18">
      <c r="B50" s="382"/>
      <c r="D50" s="387" t="s">
        <v>247</v>
      </c>
      <c r="E50" s="380">
        <v>7.6</v>
      </c>
      <c r="F50" s="360">
        <v>7.9</v>
      </c>
      <c r="G50" s="360">
        <v>8</v>
      </c>
      <c r="H50" s="442">
        <v>8</v>
      </c>
      <c r="I50" s="360">
        <v>10.2</v>
      </c>
      <c r="J50" s="360">
        <v>11.2</v>
      </c>
      <c r="K50" s="360">
        <v>11.2</v>
      </c>
      <c r="L50" s="360">
        <v>11.6</v>
      </c>
      <c r="M50" s="360">
        <v>10</v>
      </c>
      <c r="N50" s="360">
        <v>10.4</v>
      </c>
      <c r="O50" s="360">
        <v>11.9</v>
      </c>
    </row>
    <row r="51" spans="2:15" ht="18">
      <c r="B51" s="382"/>
      <c r="D51" s="387" t="s">
        <v>248</v>
      </c>
      <c r="E51" s="380">
        <v>4.5</v>
      </c>
      <c r="F51" s="360">
        <v>4.2</v>
      </c>
      <c r="G51" s="360">
        <v>3.9</v>
      </c>
      <c r="H51" s="442">
        <v>4.2</v>
      </c>
      <c r="I51" s="360">
        <v>5.5</v>
      </c>
      <c r="J51" s="360">
        <v>5.7</v>
      </c>
      <c r="K51" s="360">
        <v>5.8</v>
      </c>
      <c r="L51" s="360">
        <v>6.7</v>
      </c>
      <c r="M51" s="360">
        <v>5.1</v>
      </c>
      <c r="N51" s="360">
        <v>5.6</v>
      </c>
      <c r="O51" s="360">
        <v>5.6</v>
      </c>
    </row>
    <row r="52" spans="2:18" ht="18">
      <c r="B52" s="382"/>
      <c r="D52" s="387" t="s">
        <v>251</v>
      </c>
      <c r="E52" s="380">
        <v>1</v>
      </c>
      <c r="F52" s="360">
        <v>0.9</v>
      </c>
      <c r="G52" s="360">
        <v>1</v>
      </c>
      <c r="H52" s="442">
        <v>0.9</v>
      </c>
      <c r="I52" s="360">
        <v>0.7</v>
      </c>
      <c r="J52" s="360">
        <v>0.8</v>
      </c>
      <c r="K52" s="360">
        <v>0.8</v>
      </c>
      <c r="L52" s="360">
        <v>1</v>
      </c>
      <c r="M52" s="360">
        <v>0.9</v>
      </c>
      <c r="N52" s="360">
        <v>1</v>
      </c>
      <c r="O52" s="360">
        <v>0.9</v>
      </c>
      <c r="R52" s="20"/>
    </row>
    <row r="53" spans="2:18" ht="18">
      <c r="B53" s="382"/>
      <c r="D53" s="387" t="s">
        <v>273</v>
      </c>
      <c r="E53" s="380">
        <v>0.5</v>
      </c>
      <c r="F53" s="360">
        <v>0.5</v>
      </c>
      <c r="G53" s="360">
        <v>0.6</v>
      </c>
      <c r="H53" s="442">
        <v>0.4</v>
      </c>
      <c r="I53" s="360">
        <v>0.4</v>
      </c>
      <c r="J53" s="360">
        <v>0.6</v>
      </c>
      <c r="K53" s="360">
        <v>0.5</v>
      </c>
      <c r="L53" s="360">
        <v>0.5</v>
      </c>
      <c r="M53" s="360">
        <v>0.6</v>
      </c>
      <c r="N53" s="360">
        <v>0.4</v>
      </c>
      <c r="O53" s="360">
        <v>0.4</v>
      </c>
      <c r="R53" s="20"/>
    </row>
    <row r="54" spans="2:18" ht="18">
      <c r="B54" s="382"/>
      <c r="D54" s="382" t="s">
        <v>252</v>
      </c>
      <c r="E54" s="380">
        <v>1.7</v>
      </c>
      <c r="F54" s="360">
        <v>1.8</v>
      </c>
      <c r="G54" s="360">
        <v>1.9</v>
      </c>
      <c r="H54" s="442">
        <v>2.1</v>
      </c>
      <c r="I54" s="360">
        <v>1.7</v>
      </c>
      <c r="J54" s="360">
        <v>1.6</v>
      </c>
      <c r="K54" s="360">
        <v>1.4</v>
      </c>
      <c r="L54" s="360">
        <v>1.4</v>
      </c>
      <c r="M54" s="360">
        <v>1.7</v>
      </c>
      <c r="N54" s="360">
        <v>1.3</v>
      </c>
      <c r="O54" s="360">
        <v>1.6</v>
      </c>
      <c r="R54" s="20"/>
    </row>
    <row r="55" spans="2:18" ht="18">
      <c r="B55" s="382"/>
      <c r="D55" s="382" t="s">
        <v>253</v>
      </c>
      <c r="E55" s="380">
        <v>4</v>
      </c>
      <c r="F55" s="360">
        <v>4</v>
      </c>
      <c r="G55" s="360">
        <v>3.5</v>
      </c>
      <c r="H55" s="442">
        <v>3.5</v>
      </c>
      <c r="I55" s="360">
        <v>4.1</v>
      </c>
      <c r="J55" s="360">
        <v>4.5</v>
      </c>
      <c r="K55" s="360">
        <v>4.1</v>
      </c>
      <c r="L55" s="360">
        <v>4.4</v>
      </c>
      <c r="M55" s="360">
        <v>3.5</v>
      </c>
      <c r="N55" s="360">
        <v>4</v>
      </c>
      <c r="O55" s="360">
        <v>4.2</v>
      </c>
      <c r="R55" s="20"/>
    </row>
    <row r="56" spans="2:18" ht="18">
      <c r="B56" s="382"/>
      <c r="D56" s="382" t="s">
        <v>254</v>
      </c>
      <c r="E56" s="380">
        <v>36.5</v>
      </c>
      <c r="F56" s="360">
        <v>36</v>
      </c>
      <c r="G56" s="360">
        <v>35.3</v>
      </c>
      <c r="H56" s="442">
        <v>35.4</v>
      </c>
      <c r="I56" s="360">
        <v>34.2</v>
      </c>
      <c r="J56" s="360">
        <v>34.2</v>
      </c>
      <c r="K56" s="360">
        <v>34.4</v>
      </c>
      <c r="L56" s="360">
        <v>33.6</v>
      </c>
      <c r="M56" s="360">
        <v>33</v>
      </c>
      <c r="N56" s="360">
        <v>32.4</v>
      </c>
      <c r="O56" s="360">
        <v>32</v>
      </c>
      <c r="R56" s="20"/>
    </row>
    <row r="57" spans="2:15" ht="6" customHeight="1">
      <c r="B57" s="382"/>
      <c r="C57" s="382"/>
      <c r="D57" s="380"/>
      <c r="E57" s="380"/>
      <c r="F57" s="360"/>
      <c r="G57" s="360"/>
      <c r="H57" s="442"/>
      <c r="I57" s="360"/>
      <c r="J57" s="360"/>
      <c r="K57" s="360"/>
      <c r="L57" s="360"/>
      <c r="M57" s="360"/>
      <c r="N57" s="360"/>
      <c r="O57" s="360"/>
    </row>
    <row r="58" spans="2:16" ht="18.75">
      <c r="B58" s="382"/>
      <c r="C58" s="439" t="s">
        <v>365</v>
      </c>
      <c r="D58" s="380"/>
      <c r="E58" s="440">
        <v>13660</v>
      </c>
      <c r="F58" s="441">
        <v>14440</v>
      </c>
      <c r="G58" s="441">
        <v>14527</v>
      </c>
      <c r="H58" s="443">
        <v>13936</v>
      </c>
      <c r="I58" s="441">
        <v>13850</v>
      </c>
      <c r="J58" s="441">
        <v>14660</v>
      </c>
      <c r="K58" s="441">
        <v>13968</v>
      </c>
      <c r="L58" s="441">
        <v>14075</v>
      </c>
      <c r="M58" s="441">
        <v>12152</v>
      </c>
      <c r="N58" s="441">
        <v>12263</v>
      </c>
      <c r="O58" s="441">
        <v>12447</v>
      </c>
      <c r="P58" s="229"/>
    </row>
    <row r="59" spans="2:15" ht="6.75" customHeight="1">
      <c r="B59" s="382"/>
      <c r="C59" s="382"/>
      <c r="D59" s="380"/>
      <c r="E59" s="380"/>
      <c r="F59" s="360"/>
      <c r="G59" s="360"/>
      <c r="H59" s="360"/>
      <c r="I59" s="360"/>
      <c r="J59" s="360"/>
      <c r="K59" s="360"/>
      <c r="L59" s="360"/>
      <c r="M59" s="360"/>
      <c r="N59" s="360"/>
      <c r="O59" s="360"/>
    </row>
    <row r="60" spans="2:15" ht="21">
      <c r="B60" s="384" t="s">
        <v>379</v>
      </c>
      <c r="C60" s="384"/>
      <c r="D60" s="382"/>
      <c r="E60" s="382"/>
      <c r="F60" s="360"/>
      <c r="G60" s="360"/>
      <c r="H60" s="360"/>
      <c r="I60" s="360"/>
      <c r="J60" s="360"/>
      <c r="K60" s="360"/>
      <c r="L60" s="360"/>
      <c r="M60" s="360"/>
      <c r="N60" s="360"/>
      <c r="O60" s="360"/>
    </row>
    <row r="61" spans="2:17" ht="18">
      <c r="B61" s="382"/>
      <c r="C61" s="382" t="s">
        <v>255</v>
      </c>
      <c r="D61" s="380"/>
      <c r="E61" s="380">
        <v>52.4</v>
      </c>
      <c r="F61" s="360">
        <v>53.6</v>
      </c>
      <c r="G61" s="360">
        <v>55.1</v>
      </c>
      <c r="H61" s="360">
        <v>54.9</v>
      </c>
      <c r="I61" s="360">
        <v>54.4</v>
      </c>
      <c r="J61" s="360">
        <v>54.2</v>
      </c>
      <c r="K61" s="360">
        <v>54</v>
      </c>
      <c r="L61" s="360">
        <v>54</v>
      </c>
      <c r="M61" s="360">
        <v>52</v>
      </c>
      <c r="N61" s="360">
        <v>52.5</v>
      </c>
      <c r="O61" s="360">
        <v>59</v>
      </c>
      <c r="Q61" s="229"/>
    </row>
    <row r="62" spans="2:15" ht="18">
      <c r="B62" s="382"/>
      <c r="C62" s="382" t="s">
        <v>256</v>
      </c>
      <c r="D62" s="380"/>
      <c r="E62" s="380">
        <v>39.7</v>
      </c>
      <c r="F62" s="360">
        <v>41.4</v>
      </c>
      <c r="G62" s="360">
        <v>42.9</v>
      </c>
      <c r="H62" s="360">
        <v>40.7</v>
      </c>
      <c r="I62" s="360">
        <v>43.9</v>
      </c>
      <c r="J62" s="360">
        <v>43.9</v>
      </c>
      <c r="K62" s="360">
        <v>46.1</v>
      </c>
      <c r="L62" s="360">
        <v>46.7</v>
      </c>
      <c r="M62" s="360">
        <v>46.9</v>
      </c>
      <c r="N62" s="360">
        <v>45.1</v>
      </c>
      <c r="O62" s="360">
        <v>48.4</v>
      </c>
    </row>
    <row r="63" spans="2:15" ht="6" customHeight="1">
      <c r="B63" s="382"/>
      <c r="C63" s="382"/>
      <c r="D63" s="380"/>
      <c r="E63" s="380"/>
      <c r="F63" s="360"/>
      <c r="G63" s="360"/>
      <c r="H63" s="360"/>
      <c r="I63" s="360"/>
      <c r="J63" s="360"/>
      <c r="K63" s="360"/>
      <c r="L63" s="360"/>
      <c r="M63" s="360"/>
      <c r="N63" s="360"/>
      <c r="O63" s="360"/>
    </row>
    <row r="64" spans="2:15" ht="18.75">
      <c r="B64" s="382"/>
      <c r="C64" s="439" t="s">
        <v>371</v>
      </c>
      <c r="D64" s="380"/>
      <c r="E64" s="440">
        <v>13757</v>
      </c>
      <c r="F64" s="441">
        <v>14516</v>
      </c>
      <c r="G64" s="441">
        <v>14643</v>
      </c>
      <c r="H64" s="441">
        <v>14041</v>
      </c>
      <c r="I64" s="441">
        <v>13925</v>
      </c>
      <c r="J64" s="441">
        <v>14713</v>
      </c>
      <c r="K64" s="441">
        <v>6993</v>
      </c>
      <c r="L64" s="441">
        <v>7111</v>
      </c>
      <c r="M64" s="441">
        <v>6121</v>
      </c>
      <c r="N64" s="441">
        <v>6209</v>
      </c>
      <c r="O64" s="441">
        <v>6119</v>
      </c>
    </row>
    <row r="65" spans="2:15" ht="6" customHeight="1">
      <c r="B65" s="382"/>
      <c r="C65" s="382"/>
      <c r="D65" s="382"/>
      <c r="E65" s="382"/>
      <c r="F65" s="360"/>
      <c r="G65" s="360"/>
      <c r="H65" s="360"/>
      <c r="I65" s="360"/>
      <c r="J65" s="360"/>
      <c r="K65" s="360"/>
      <c r="L65" s="360"/>
      <c r="M65" s="360"/>
      <c r="N65" s="360"/>
      <c r="O65" s="360"/>
    </row>
    <row r="66" spans="2:15" ht="16.5" customHeight="1">
      <c r="B66" s="385" t="s">
        <v>372</v>
      </c>
      <c r="C66" s="382"/>
      <c r="D66" s="380"/>
      <c r="E66" s="380"/>
      <c r="F66" s="360"/>
      <c r="G66" s="360"/>
      <c r="H66" s="360"/>
      <c r="I66" s="360"/>
      <c r="J66" s="360"/>
      <c r="K66" s="360"/>
      <c r="L66" s="360"/>
      <c r="M66" s="360"/>
      <c r="N66" s="360"/>
      <c r="O66" s="360"/>
    </row>
    <row r="67" spans="2:15" ht="16.5" customHeight="1">
      <c r="B67" s="382"/>
      <c r="C67" s="382"/>
      <c r="D67" s="380" t="s">
        <v>270</v>
      </c>
      <c r="E67" s="380">
        <v>84.7</v>
      </c>
      <c r="F67" s="360">
        <v>84.6</v>
      </c>
      <c r="G67" s="360">
        <v>84.8</v>
      </c>
      <c r="H67" s="360">
        <v>86.3</v>
      </c>
      <c r="I67" s="360">
        <v>85.4</v>
      </c>
      <c r="J67" s="360">
        <v>86.6</v>
      </c>
      <c r="K67" s="360">
        <v>85.4</v>
      </c>
      <c r="L67" s="360">
        <v>84.9</v>
      </c>
      <c r="M67" s="360">
        <v>84.8</v>
      </c>
      <c r="N67" s="360">
        <v>85.7</v>
      </c>
      <c r="O67" s="360">
        <v>84.3</v>
      </c>
    </row>
    <row r="68" spans="2:16" ht="16.5" customHeight="1">
      <c r="B68" s="382"/>
      <c r="C68" s="382"/>
      <c r="D68" s="380" t="s">
        <v>272</v>
      </c>
      <c r="E68" s="380">
        <v>19.6</v>
      </c>
      <c r="F68" s="360">
        <v>19.4</v>
      </c>
      <c r="G68" s="360">
        <v>18.5</v>
      </c>
      <c r="H68" s="360">
        <v>21.6</v>
      </c>
      <c r="I68" s="360">
        <v>23.4</v>
      </c>
      <c r="J68" s="360">
        <v>24.2</v>
      </c>
      <c r="K68" s="360">
        <v>24.8</v>
      </c>
      <c r="L68" s="360">
        <v>22.5</v>
      </c>
      <c r="M68" s="360">
        <v>24.3</v>
      </c>
      <c r="N68" s="360">
        <v>25</v>
      </c>
      <c r="O68" s="360">
        <v>25.4</v>
      </c>
      <c r="P68" s="388"/>
    </row>
    <row r="69" spans="2:15" ht="6" customHeight="1">
      <c r="B69" s="382"/>
      <c r="C69" s="382"/>
      <c r="D69" s="380"/>
      <c r="E69" s="380"/>
      <c r="F69" s="360"/>
      <c r="G69" s="360"/>
      <c r="H69" s="360"/>
      <c r="I69" s="360"/>
      <c r="J69" s="360"/>
      <c r="K69" s="360"/>
      <c r="L69" s="360"/>
      <c r="M69" s="360"/>
      <c r="N69" s="360"/>
      <c r="O69" s="360"/>
    </row>
    <row r="70" spans="2:15" ht="18.75">
      <c r="B70" s="382"/>
      <c r="C70" s="439" t="s">
        <v>367</v>
      </c>
      <c r="D70" s="380"/>
      <c r="E70" s="440">
        <v>14671</v>
      </c>
      <c r="F70" s="441">
        <v>15547</v>
      </c>
      <c r="G70" s="441">
        <v>15561</v>
      </c>
      <c r="H70" s="441">
        <v>15072</v>
      </c>
      <c r="I70" s="441">
        <v>14879</v>
      </c>
      <c r="J70" s="441">
        <v>15941</v>
      </c>
      <c r="K70" s="441">
        <v>15392</v>
      </c>
      <c r="L70" s="441">
        <v>15616</v>
      </c>
      <c r="M70" s="441">
        <v>9274</v>
      </c>
      <c r="N70" s="441">
        <v>6846</v>
      </c>
      <c r="O70" s="441">
        <v>14190</v>
      </c>
    </row>
    <row r="71" spans="2:15" ht="6" customHeight="1">
      <c r="B71" s="382"/>
      <c r="C71" s="382"/>
      <c r="D71" s="382"/>
      <c r="E71" s="382"/>
      <c r="F71" s="360"/>
      <c r="G71" s="360"/>
      <c r="H71" s="360"/>
      <c r="I71" s="360"/>
      <c r="J71" s="360"/>
      <c r="K71" s="360"/>
      <c r="L71" s="360"/>
      <c r="M71" s="360"/>
      <c r="N71" s="360"/>
      <c r="O71" s="360"/>
    </row>
    <row r="72" spans="2:15" ht="18">
      <c r="B72" s="385" t="s">
        <v>373</v>
      </c>
      <c r="C72" s="385"/>
      <c r="D72" s="382"/>
      <c r="E72" s="382"/>
      <c r="F72" s="360"/>
      <c r="G72" s="360"/>
      <c r="H72" s="360"/>
      <c r="I72" s="360"/>
      <c r="J72" s="360"/>
      <c r="K72" s="360"/>
      <c r="L72" s="360"/>
      <c r="M72" s="360"/>
      <c r="N72" s="360"/>
      <c r="O72" s="360"/>
    </row>
    <row r="73" spans="2:15" ht="18">
      <c r="B73" s="385"/>
      <c r="C73" s="385" t="s">
        <v>269</v>
      </c>
      <c r="D73" s="382"/>
      <c r="E73" s="382"/>
      <c r="F73" s="360"/>
      <c r="G73" s="360"/>
      <c r="H73" s="360"/>
      <c r="I73" s="360"/>
      <c r="J73" s="360"/>
      <c r="K73" s="360"/>
      <c r="L73" s="360"/>
      <c r="M73" s="360"/>
      <c r="N73" s="360"/>
      <c r="O73" s="360"/>
    </row>
    <row r="74" spans="2:15" ht="18">
      <c r="B74" s="382"/>
      <c r="D74" s="382" t="s">
        <v>265</v>
      </c>
      <c r="E74" s="382"/>
      <c r="F74" s="361" t="s">
        <v>12</v>
      </c>
      <c r="G74" s="361" t="s">
        <v>12</v>
      </c>
      <c r="H74" s="360">
        <v>11</v>
      </c>
      <c r="I74" s="360">
        <v>10.5</v>
      </c>
      <c r="J74" s="360">
        <v>11.1</v>
      </c>
      <c r="K74" s="360">
        <v>11.9</v>
      </c>
      <c r="L74" s="360">
        <v>12</v>
      </c>
      <c r="M74" s="360">
        <v>12.3</v>
      </c>
      <c r="N74" s="360">
        <v>12.6</v>
      </c>
      <c r="O74" s="360">
        <v>11.3</v>
      </c>
    </row>
    <row r="75" spans="2:15" ht="18">
      <c r="B75" s="382"/>
      <c r="D75" s="382" t="s">
        <v>266</v>
      </c>
      <c r="E75" s="382"/>
      <c r="F75" s="361" t="s">
        <v>12</v>
      </c>
      <c r="G75" s="361" t="s">
        <v>12</v>
      </c>
      <c r="H75" s="360">
        <v>11.6</v>
      </c>
      <c r="I75" s="360">
        <v>11.5</v>
      </c>
      <c r="J75" s="360">
        <v>11.2</v>
      </c>
      <c r="K75" s="360">
        <v>11.6</v>
      </c>
      <c r="L75" s="360">
        <v>11.7</v>
      </c>
      <c r="M75" s="360">
        <v>11.7</v>
      </c>
      <c r="N75" s="360">
        <v>12.2</v>
      </c>
      <c r="O75" s="360">
        <v>11.8</v>
      </c>
    </row>
    <row r="76" spans="2:15" ht="18">
      <c r="B76" s="382"/>
      <c r="D76" s="382" t="s">
        <v>267</v>
      </c>
      <c r="E76" s="382"/>
      <c r="F76" s="361" t="s">
        <v>12</v>
      </c>
      <c r="G76" s="361" t="s">
        <v>12</v>
      </c>
      <c r="H76" s="360">
        <v>7.9</v>
      </c>
      <c r="I76" s="360">
        <v>7.6</v>
      </c>
      <c r="J76" s="360">
        <v>7.5</v>
      </c>
      <c r="K76" s="360">
        <v>7.7</v>
      </c>
      <c r="L76" s="360">
        <v>7.9</v>
      </c>
      <c r="M76" s="360">
        <v>7.7</v>
      </c>
      <c r="N76" s="360">
        <v>7.8</v>
      </c>
      <c r="O76" s="360">
        <v>8.4</v>
      </c>
    </row>
    <row r="77" spans="2:15" ht="18">
      <c r="B77" s="382"/>
      <c r="D77" s="382" t="s">
        <v>268</v>
      </c>
      <c r="E77" s="387"/>
      <c r="F77" s="361" t="s">
        <v>12</v>
      </c>
      <c r="G77" s="361" t="s">
        <v>12</v>
      </c>
      <c r="H77" s="360">
        <v>10.9</v>
      </c>
      <c r="I77" s="360">
        <v>10.6</v>
      </c>
      <c r="J77" s="360">
        <v>10.6</v>
      </c>
      <c r="K77" s="360">
        <v>12.1</v>
      </c>
      <c r="L77" s="360">
        <v>12.2</v>
      </c>
      <c r="M77" s="360">
        <v>13.9</v>
      </c>
      <c r="N77" s="360">
        <v>13.9</v>
      </c>
      <c r="O77" s="360">
        <v>14.1</v>
      </c>
    </row>
    <row r="78" spans="2:15" ht="18">
      <c r="B78" s="382"/>
      <c r="D78" s="382" t="s">
        <v>274</v>
      </c>
      <c r="E78" s="387"/>
      <c r="F78" s="361" t="s">
        <v>12</v>
      </c>
      <c r="G78" s="361" t="s">
        <v>12</v>
      </c>
      <c r="H78" s="360">
        <v>58.6</v>
      </c>
      <c r="I78" s="360">
        <v>59.7</v>
      </c>
      <c r="J78" s="360">
        <v>59.5</v>
      </c>
      <c r="K78" s="360">
        <v>56.7</v>
      </c>
      <c r="L78" s="360">
        <v>56.2</v>
      </c>
      <c r="M78" s="360">
        <v>54.4</v>
      </c>
      <c r="N78" s="360">
        <v>53.6</v>
      </c>
      <c r="O78" s="360">
        <v>54.5</v>
      </c>
    </row>
    <row r="79" spans="2:15" ht="9.75" customHeight="1">
      <c r="B79" s="382"/>
      <c r="C79" s="382"/>
      <c r="D79" s="382"/>
      <c r="E79" s="382"/>
      <c r="F79" s="361"/>
      <c r="G79" s="361"/>
      <c r="H79" s="360"/>
      <c r="I79" s="360"/>
      <c r="J79" s="360"/>
      <c r="K79" s="360"/>
      <c r="L79" s="360"/>
      <c r="M79" s="360"/>
      <c r="N79" s="360"/>
      <c r="O79" s="360"/>
    </row>
    <row r="80" spans="2:15" ht="18">
      <c r="B80" s="385"/>
      <c r="C80" s="385" t="s">
        <v>374</v>
      </c>
      <c r="D80" s="382"/>
      <c r="E80" s="382"/>
      <c r="F80" s="360"/>
      <c r="G80" s="360"/>
      <c r="H80" s="360"/>
      <c r="I80" s="360"/>
      <c r="J80" s="360"/>
      <c r="K80" s="360"/>
      <c r="L80" s="360"/>
      <c r="M80" s="360"/>
      <c r="N80" s="360"/>
      <c r="O80" s="360"/>
    </row>
    <row r="81" spans="2:15" ht="21" customHeight="1">
      <c r="B81" s="382"/>
      <c r="D81" s="382" t="s">
        <v>265</v>
      </c>
      <c r="E81" s="382"/>
      <c r="F81" s="361" t="s">
        <v>12</v>
      </c>
      <c r="G81" s="361" t="s">
        <v>12</v>
      </c>
      <c r="H81" s="360">
        <v>1.6</v>
      </c>
      <c r="I81" s="360">
        <v>1.7</v>
      </c>
      <c r="J81" s="360">
        <v>1.8</v>
      </c>
      <c r="K81" s="360">
        <v>2</v>
      </c>
      <c r="L81" s="360">
        <v>2</v>
      </c>
      <c r="M81" s="360">
        <v>2</v>
      </c>
      <c r="N81" s="360">
        <v>2.3</v>
      </c>
      <c r="O81" s="360">
        <v>2.1</v>
      </c>
    </row>
    <row r="82" spans="2:15" ht="18" customHeight="1">
      <c r="B82" s="382"/>
      <c r="D82" s="382" t="s">
        <v>266</v>
      </c>
      <c r="E82" s="382"/>
      <c r="F82" s="361" t="s">
        <v>12</v>
      </c>
      <c r="G82" s="361" t="s">
        <v>12</v>
      </c>
      <c r="H82" s="360">
        <v>1</v>
      </c>
      <c r="I82" s="360">
        <v>1.3</v>
      </c>
      <c r="J82" s="360">
        <v>1.6</v>
      </c>
      <c r="K82" s="360">
        <v>1.5</v>
      </c>
      <c r="L82" s="360">
        <v>1.6</v>
      </c>
      <c r="M82" s="360">
        <v>1.8</v>
      </c>
      <c r="N82" s="360">
        <v>2</v>
      </c>
      <c r="O82" s="360">
        <v>2.1</v>
      </c>
    </row>
    <row r="83" spans="2:15" ht="18">
      <c r="B83" s="382"/>
      <c r="D83" s="382" t="s">
        <v>267</v>
      </c>
      <c r="E83" s="382"/>
      <c r="F83" s="361" t="s">
        <v>12</v>
      </c>
      <c r="G83" s="361" t="s">
        <v>12</v>
      </c>
      <c r="H83" s="360">
        <v>2</v>
      </c>
      <c r="I83" s="360">
        <v>2.5</v>
      </c>
      <c r="J83" s="360">
        <v>2.7</v>
      </c>
      <c r="K83" s="360">
        <v>2.6</v>
      </c>
      <c r="L83" s="360">
        <v>2.8</v>
      </c>
      <c r="M83" s="360">
        <v>3.2</v>
      </c>
      <c r="N83" s="360">
        <v>3.2</v>
      </c>
      <c r="O83" s="360">
        <v>3.7</v>
      </c>
    </row>
    <row r="84" spans="2:15" ht="18">
      <c r="B84" s="382"/>
      <c r="D84" s="382" t="s">
        <v>268</v>
      </c>
      <c r="E84" s="387"/>
      <c r="F84" s="361" t="s">
        <v>12</v>
      </c>
      <c r="G84" s="361" t="s">
        <v>12</v>
      </c>
      <c r="H84" s="360">
        <v>10.4</v>
      </c>
      <c r="I84" s="360">
        <v>11.4</v>
      </c>
      <c r="J84" s="360">
        <v>12.3</v>
      </c>
      <c r="K84" s="360">
        <v>14.3</v>
      </c>
      <c r="L84" s="360">
        <v>13.7</v>
      </c>
      <c r="M84" s="360">
        <v>16.3</v>
      </c>
      <c r="N84" s="360">
        <v>16.4</v>
      </c>
      <c r="O84" s="360">
        <v>15.9</v>
      </c>
    </row>
    <row r="85" spans="2:16" ht="18">
      <c r="B85" s="382"/>
      <c r="D85" s="382" t="s">
        <v>274</v>
      </c>
      <c r="E85" s="387"/>
      <c r="F85" s="361" t="s">
        <v>12</v>
      </c>
      <c r="G85" s="361" t="s">
        <v>12</v>
      </c>
      <c r="H85" s="360">
        <v>84.9</v>
      </c>
      <c r="I85" s="360">
        <v>83.1</v>
      </c>
      <c r="J85" s="360">
        <v>81.6</v>
      </c>
      <c r="K85" s="360">
        <v>79.5</v>
      </c>
      <c r="L85" s="360">
        <v>79.8</v>
      </c>
      <c r="M85" s="360">
        <v>76.6</v>
      </c>
      <c r="N85" s="360">
        <v>76.1</v>
      </c>
      <c r="O85" s="360">
        <v>76.2</v>
      </c>
      <c r="P85" s="388"/>
    </row>
    <row r="86" spans="2:15" ht="6" customHeight="1">
      <c r="B86" s="382"/>
      <c r="C86" s="382"/>
      <c r="D86" s="380"/>
      <c r="E86" s="380"/>
      <c r="F86" s="360"/>
      <c r="G86" s="360"/>
      <c r="H86" s="360"/>
      <c r="I86" s="360"/>
      <c r="J86" s="360"/>
      <c r="K86" s="360"/>
      <c r="L86" s="360"/>
      <c r="M86" s="360"/>
      <c r="N86" s="360"/>
      <c r="O86" s="360"/>
    </row>
    <row r="87" spans="2:16" ht="18.75">
      <c r="B87" s="382"/>
      <c r="C87" s="439" t="s">
        <v>375</v>
      </c>
      <c r="D87" s="380"/>
      <c r="E87" s="440"/>
      <c r="F87" s="361" t="s">
        <v>12</v>
      </c>
      <c r="G87" s="361" t="s">
        <v>12</v>
      </c>
      <c r="H87" s="441">
        <v>14037</v>
      </c>
      <c r="I87" s="441">
        <v>13960</v>
      </c>
      <c r="J87" s="441">
        <v>14774</v>
      </c>
      <c r="K87" s="441">
        <v>14063</v>
      </c>
      <c r="L87" s="441">
        <v>14183</v>
      </c>
      <c r="M87" s="441">
        <v>12120</v>
      </c>
      <c r="N87" s="441">
        <v>12298</v>
      </c>
      <c r="O87" s="441">
        <v>12517</v>
      </c>
      <c r="P87" s="229"/>
    </row>
    <row r="88" spans="1:15" ht="5.25" customHeight="1">
      <c r="A88" s="444"/>
      <c r="B88" s="444"/>
      <c r="C88" s="444"/>
      <c r="D88" s="444"/>
      <c r="E88" s="444"/>
      <c r="F88" s="445"/>
      <c r="G88" s="444"/>
      <c r="H88" s="444"/>
      <c r="I88" s="444"/>
      <c r="J88" s="444"/>
      <c r="K88" s="444"/>
      <c r="L88" s="444"/>
      <c r="M88" s="444"/>
      <c r="N88" s="444"/>
      <c r="O88" s="444"/>
    </row>
    <row r="89" ht="6" customHeight="1"/>
    <row r="90" spans="1:6" s="390" customFormat="1" ht="14.25">
      <c r="A90" s="466" t="s">
        <v>308</v>
      </c>
      <c r="B90" s="466"/>
      <c r="C90" s="466"/>
      <c r="D90" s="466"/>
      <c r="F90" s="391"/>
    </row>
    <row r="91" spans="1:18" s="390" customFormat="1" ht="14.25">
      <c r="A91" s="467" t="s">
        <v>376</v>
      </c>
      <c r="B91" s="467"/>
      <c r="C91" s="467"/>
      <c r="D91" s="467"/>
      <c r="E91" s="130"/>
      <c r="F91" s="392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</row>
    <row r="92" spans="1:18" s="390" customFormat="1" ht="14.25">
      <c r="A92" s="468" t="s">
        <v>377</v>
      </c>
      <c r="B92" s="467"/>
      <c r="C92" s="467"/>
      <c r="D92" s="467"/>
      <c r="E92" s="130"/>
      <c r="F92" s="392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</row>
    <row r="93" spans="1:22" s="229" customFormat="1" ht="18">
      <c r="A93" s="131"/>
      <c r="B93" s="238"/>
      <c r="C93" s="393"/>
      <c r="D93" s="393"/>
      <c r="E93" s="393"/>
      <c r="F93" s="394"/>
      <c r="G93" s="393"/>
      <c r="H93" s="393"/>
      <c r="I93" s="393"/>
      <c r="J93" s="393"/>
      <c r="K93" s="393"/>
      <c r="L93" s="393"/>
      <c r="M93" s="393"/>
      <c r="N93" s="393"/>
      <c r="O93" s="393"/>
      <c r="P93" s="393"/>
      <c r="Q93" s="393"/>
      <c r="R93" s="393"/>
      <c r="S93" s="393"/>
      <c r="T93" s="247"/>
      <c r="U93" s="393"/>
      <c r="V93" s="247"/>
    </row>
    <row r="94" spans="1:3" ht="15">
      <c r="A94" s="395"/>
      <c r="B94" s="446"/>
      <c r="C94" s="446"/>
    </row>
    <row r="95" spans="2:6" ht="15">
      <c r="B95" s="446"/>
      <c r="C95" s="446"/>
      <c r="D95" s="396"/>
      <c r="E95" s="396"/>
      <c r="F95" s="397"/>
    </row>
    <row r="96" spans="2:6" ht="15">
      <c r="B96" s="446"/>
      <c r="C96" s="446"/>
      <c r="D96" s="396"/>
      <c r="E96" s="396"/>
      <c r="F96" s="397"/>
    </row>
  </sheetData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9"/>
  <sheetViews>
    <sheetView zoomScale="70" zoomScaleNormal="70" workbookViewId="0" topLeftCell="A1">
      <selection activeCell="B2" sqref="B2"/>
    </sheetView>
  </sheetViews>
  <sheetFormatPr defaultColWidth="8.88671875" defaultRowHeight="15"/>
  <cols>
    <col min="1" max="1" width="1.4375" style="179" customWidth="1"/>
    <col min="2" max="2" width="3.5546875" style="179" customWidth="1"/>
    <col min="3" max="3" width="23.4453125" style="179" customWidth="1"/>
    <col min="4" max="12" width="8.3359375" style="179" customWidth="1"/>
    <col min="13" max="13" width="8.5546875" style="179" customWidth="1"/>
    <col min="14" max="14" width="8.3359375" style="179" customWidth="1"/>
    <col min="15" max="15" width="1.88671875" style="179" customWidth="1"/>
    <col min="16" max="16" width="12.6640625" style="179" customWidth="1"/>
    <col min="17" max="16384" width="8.88671875" style="179" customWidth="1"/>
  </cols>
  <sheetData>
    <row r="1" ht="6" customHeight="1"/>
    <row r="2" ht="20.25">
      <c r="B2" s="352" t="s">
        <v>344</v>
      </c>
    </row>
    <row r="3" spans="2:3" ht="6" customHeight="1">
      <c r="B3" s="280"/>
      <c r="C3" s="280"/>
    </row>
    <row r="4" spans="2:14" ht="18">
      <c r="B4" s="353"/>
      <c r="C4" s="353"/>
      <c r="D4" s="353">
        <v>1999</v>
      </c>
      <c r="E4" s="353">
        <v>2000</v>
      </c>
      <c r="F4" s="353">
        <v>2001</v>
      </c>
      <c r="G4" s="353">
        <v>2002</v>
      </c>
      <c r="H4" s="353">
        <v>2003</v>
      </c>
      <c r="I4" s="353">
        <v>2004</v>
      </c>
      <c r="J4" s="353">
        <v>2005</v>
      </c>
      <c r="K4" s="353">
        <v>2006</v>
      </c>
      <c r="L4" s="353">
        <v>2007</v>
      </c>
      <c r="M4" s="353">
        <v>2008</v>
      </c>
      <c r="N4" s="353">
        <v>2009</v>
      </c>
    </row>
    <row r="5" spans="2:14" ht="6" customHeight="1"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</row>
    <row r="6" spans="2:14" ht="18.75">
      <c r="B6" s="316" t="s">
        <v>283</v>
      </c>
      <c r="C6" s="362"/>
      <c r="D6" s="354"/>
      <c r="E6" s="354"/>
      <c r="F6" s="354"/>
      <c r="G6" s="354"/>
      <c r="H6" s="354"/>
      <c r="I6" s="356"/>
      <c r="J6" s="354"/>
      <c r="K6" s="356"/>
      <c r="L6" s="356"/>
      <c r="M6" s="356"/>
      <c r="N6" s="356" t="s">
        <v>14</v>
      </c>
    </row>
    <row r="7" spans="2:14" ht="6" customHeight="1">
      <c r="B7" s="355"/>
      <c r="C7" s="355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</row>
    <row r="8" spans="2:14" ht="18">
      <c r="B8" s="351" t="s">
        <v>284</v>
      </c>
      <c r="C8" s="357"/>
      <c r="D8" s="358"/>
      <c r="E8" s="358"/>
      <c r="F8" s="358"/>
      <c r="G8" s="358"/>
      <c r="H8" s="358"/>
      <c r="I8" s="354"/>
      <c r="J8" s="354"/>
      <c r="K8" s="354"/>
      <c r="L8" s="354"/>
      <c r="M8" s="354"/>
      <c r="N8" s="354"/>
    </row>
    <row r="9" spans="2:14" ht="18">
      <c r="B9" s="355"/>
      <c r="C9" s="359" t="s">
        <v>285</v>
      </c>
      <c r="D9" s="363">
        <f>'cross border - additional table'!F11</f>
        <v>5.476</v>
      </c>
      <c r="E9" s="363">
        <f>'cross border - additional table'!G11</f>
        <v>4.969</v>
      </c>
      <c r="F9" s="363">
        <f>'cross border - additional table'!H11</f>
        <v>5.273</v>
      </c>
      <c r="G9" s="363">
        <f>'cross border - additional table'!I11</f>
        <v>4.854</v>
      </c>
      <c r="H9" s="363">
        <f>'cross border - additional table'!J11</f>
        <v>5.007</v>
      </c>
      <c r="I9" s="363">
        <f>'cross border - additional table'!K11</f>
        <v>4.880287000000001</v>
      </c>
      <c r="J9" s="363">
        <f>'cross border - additional table'!L11</f>
        <v>5.2</v>
      </c>
      <c r="K9" s="363">
        <f>'cross border - additional table'!M11</f>
        <v>5.575899</v>
      </c>
      <c r="L9" s="363">
        <f>'cross border - additional table'!N11</f>
        <v>5.8076989999999995</v>
      </c>
      <c r="M9" s="363">
        <f>'cross border - additional table'!O11</f>
        <v>6.129029347459991</v>
      </c>
      <c r="N9" s="363" t="str">
        <f>'cross border - additional table'!P11</f>
        <v>..</v>
      </c>
    </row>
    <row r="10" spans="2:14" ht="21">
      <c r="B10" s="355"/>
      <c r="C10" s="359" t="s">
        <v>336</v>
      </c>
      <c r="D10" s="363">
        <f>'cross border - additional table'!F14/1000</f>
        <v>9.079</v>
      </c>
      <c r="E10" s="363">
        <f>'cross border - additional table'!G14/1000</f>
        <v>9.508</v>
      </c>
      <c r="F10" s="363">
        <f>'cross border - additional table'!H14/1000</f>
        <v>10.213</v>
      </c>
      <c r="G10" s="363">
        <f>'cross border - additional table'!I14/1000</f>
        <v>11.513</v>
      </c>
      <c r="H10" s="363">
        <f>'cross border - additional table'!J14/1000</f>
        <v>12.384663</v>
      </c>
      <c r="I10" s="363">
        <f>'cross border - additional table'!K14/1000</f>
        <v>12.876353</v>
      </c>
      <c r="J10" s="363">
        <f>'cross border - additional table'!L14/1000</f>
        <v>13.161129</v>
      </c>
      <c r="K10" s="363">
        <f>'cross border - additional table'!M14/1000</f>
        <v>12.961694999999999</v>
      </c>
      <c r="L10" s="363">
        <f>'cross border - additional table'!N14/1000</f>
        <v>12.873273</v>
      </c>
      <c r="M10" s="363">
        <f>'cross border - additional table'!O14/1000</f>
        <v>12.067626</v>
      </c>
      <c r="N10" s="363">
        <f>'cross border - additional table'!P14/1000</f>
        <v>10.889736000000001</v>
      </c>
    </row>
    <row r="11" spans="2:14" ht="21">
      <c r="B11" s="355"/>
      <c r="C11" s="359" t="s">
        <v>337</v>
      </c>
      <c r="D11" s="364">
        <f>IF(ISERR('cross border - additional table'!F26/1000),"..",IF(('cross border - additional table'!F26/1000)=0,"-",('cross border - additional table'!F26/1000)))</f>
        <v>2.618</v>
      </c>
      <c r="E11" s="364">
        <f>IF(ISERR('cross border - additional table'!G26/1000),"..",IF(('cross border - additional table'!G26/1000)=0,"-",('cross border - additional table'!G26/1000)))</f>
        <v>2.47</v>
      </c>
      <c r="F11" s="364">
        <f>IF(ISERR('cross border - additional table'!H26/1000),"..",IF(('cross border - additional table'!H26/1000)=0,"-",('cross border - additional table'!H26/1000)))</f>
        <v>2.326</v>
      </c>
      <c r="G11" s="364">
        <f>IF(ISERR('cross border - additional table'!I26/1000),"..",IF(('cross border - additional table'!I26/1000)=0,"-",('cross border - additional table'!I26/1000)))</f>
        <v>2.284</v>
      </c>
      <c r="H11" s="364">
        <f>IF(ISERR('cross border - additional table'!J26/1000),"..",IF(('cross border - additional table'!J26/1000)=0,"-",('cross border - additional table'!J26/1000)))</f>
        <v>2.43</v>
      </c>
      <c r="I11" s="364">
        <f>IF(ISERR('cross border - additional table'!K26/1000),"..",IF(('cross border - additional table'!K26/1000)=0,"-",('cross border - additional table'!K26/1000)))</f>
        <v>2.337</v>
      </c>
      <c r="J11" s="364">
        <f>IF(ISERR('cross border - additional table'!L26/1000),"..",IF(('cross border - additional table'!L26/1000)=0,"-",('cross border - additional table'!L26/1000)))</f>
        <v>2.051</v>
      </c>
      <c r="K11" s="364">
        <f>IF(ISERR('cross border - additional table'!M26/1000),"..",IF(('cross border - additional table'!M26/1000)=0,"-",('cross border - additional table'!M26/1000)))</f>
        <v>2.015</v>
      </c>
      <c r="L11" s="364">
        <f>IF(ISERR('cross border - additional table'!N26/1000),"..",IF(('cross border - additional table'!N26/1000)=0,"-",('cross border - additional table'!N26/1000)))</f>
        <v>2.094</v>
      </c>
      <c r="M11" s="364">
        <f>IF(ISERR('cross border - additional table'!O26/1000),"..",IF(('cross border - additional table'!O26/1000)=0,"-",('cross border - additional table'!O26/1000)))</f>
        <v>1.937</v>
      </c>
      <c r="N11" s="364" t="str">
        <f>IF(ISERR('cross border - additional table'!P26/1000),"..",IF(('cross border - additional table'!P26/1000)=0,"-",('cross border - additional table'!P26/1000)))</f>
        <v>..</v>
      </c>
    </row>
    <row r="12" spans="2:14" ht="18">
      <c r="B12" s="355"/>
      <c r="C12" s="359" t="s">
        <v>286</v>
      </c>
      <c r="D12" s="365">
        <f aca="true" t="shared" si="0" ref="D12:N12">IF(ISERR(D9+D10+D11),"..",IF((D9+D10+D11)=0,"-",(D9+D10+D11)))</f>
        <v>17.173</v>
      </c>
      <c r="E12" s="365">
        <f t="shared" si="0"/>
        <v>16.947</v>
      </c>
      <c r="F12" s="365">
        <f t="shared" si="0"/>
        <v>17.811999999999998</v>
      </c>
      <c r="G12" s="365">
        <f t="shared" si="0"/>
        <v>18.651</v>
      </c>
      <c r="H12" s="365">
        <f t="shared" si="0"/>
        <v>19.821663</v>
      </c>
      <c r="I12" s="365">
        <f t="shared" si="0"/>
        <v>20.09364</v>
      </c>
      <c r="J12" s="365">
        <f t="shared" si="0"/>
        <v>20.412129</v>
      </c>
      <c r="K12" s="365">
        <f t="shared" si="0"/>
        <v>20.552594</v>
      </c>
      <c r="L12" s="365">
        <f t="shared" si="0"/>
        <v>20.774971999999998</v>
      </c>
      <c r="M12" s="365">
        <f t="shared" si="0"/>
        <v>20.133655347459992</v>
      </c>
      <c r="N12" s="365" t="str">
        <f t="shared" si="0"/>
        <v>..</v>
      </c>
    </row>
    <row r="13" spans="2:14" ht="6" customHeight="1">
      <c r="B13" s="355"/>
      <c r="C13" s="355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</row>
    <row r="14" spans="2:14" ht="18">
      <c r="B14" s="357" t="s">
        <v>287</v>
      </c>
      <c r="C14" s="355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</row>
    <row r="15" spans="2:14" ht="21">
      <c r="B15" s="355"/>
      <c r="C15" s="359" t="s">
        <v>338</v>
      </c>
      <c r="D15" s="363">
        <f>'cross border - additional table'!F21/1000</f>
        <v>5.427</v>
      </c>
      <c r="E15" s="363">
        <f>'cross border - additional table'!G21/1000</f>
        <v>5.761</v>
      </c>
      <c r="F15" s="363">
        <f>'cross border - additional table'!H21/1000</f>
        <v>6.238</v>
      </c>
      <c r="G15" s="363">
        <f>'cross border - additional table'!I21/1000</f>
        <v>6.625</v>
      </c>
      <c r="H15" s="363">
        <f>'cross border - additional table'!J21/1000</f>
        <v>7.134624999999999</v>
      </c>
      <c r="I15" s="363">
        <f>'cross border - additional table'!K21/1000</f>
        <v>8.124008</v>
      </c>
      <c r="J15" s="363">
        <f>'cross border - additional table'!L21/1000</f>
        <v>8.974295</v>
      </c>
      <c r="K15" s="363">
        <f>'cross border - additional table'!M21/1000</f>
        <v>9.670784</v>
      </c>
      <c r="L15" s="363">
        <f>'cross border - additional table'!N21/1000</f>
        <v>10.354807</v>
      </c>
      <c r="M15" s="363">
        <f>'cross border - additional table'!O21/1000</f>
        <v>10.352437</v>
      </c>
      <c r="N15" s="363">
        <f>'cross border - additional table'!P21/1000</f>
        <v>9.739905</v>
      </c>
    </row>
    <row r="16" spans="2:14" ht="21">
      <c r="B16" s="355"/>
      <c r="C16" s="359" t="s">
        <v>339</v>
      </c>
      <c r="D16" s="364">
        <f>IF(ISERR('cross border - additional table'!F28/1000),"..",IF(('cross border - additional table'!F28/1000)=0,"-",('cross border - additional table'!F28/1000)))</f>
        <v>0.006</v>
      </c>
      <c r="E16" s="364">
        <f>IF(ISERR('cross border - additional table'!G28/1000),"..",IF(('cross border - additional table'!G28/1000)=0,"-",('cross border - additional table'!G28/1000)))</f>
        <v>0.006</v>
      </c>
      <c r="F16" s="364">
        <f>IF(ISERR('cross border - additional table'!H28/1000),"..",IF(('cross border - additional table'!H28/1000)=0,"-",('cross border - additional table'!H28/1000)))</f>
        <v>0.006</v>
      </c>
      <c r="G16" s="364">
        <f>IF(ISERR('cross border - additional table'!I28/1000),"..",IF(('cross border - additional table'!I28/1000)=0,"-",('cross border - additional table'!I28/1000)))</f>
        <v>0.112</v>
      </c>
      <c r="H16" s="364">
        <f>IF(ISERR('cross border - additional table'!J28/1000),"..",IF(('cross border - additional table'!J28/1000)=0,"-",('cross border - additional table'!J28/1000)))</f>
        <v>0.208</v>
      </c>
      <c r="I16" s="364">
        <f>IF(ISERR('cross border - additional table'!K28/1000),"..",IF(('cross border - additional table'!K28/1000)=0,"-",('cross border - additional table'!K28/1000)))</f>
        <v>0.207</v>
      </c>
      <c r="J16" s="364">
        <f>IF(ISERR('cross border - additional table'!L28/1000),"..",IF(('cross border - additional table'!L28/1000)=0,"-",('cross border - additional table'!L28/1000)))</f>
        <v>0.195</v>
      </c>
      <c r="K16" s="364">
        <f>IF(ISERR('cross border - additional table'!M28/1000),"..",IF(('cross border - additional table'!M28/1000)=0,"-",('cross border - additional table'!M28/1000)))</f>
        <v>0.121</v>
      </c>
      <c r="L16" s="364">
        <f>IF(ISERR('cross border - additional table'!N28/1000),"..",IF(('cross border - additional table'!N28/1000)=0,"-",('cross border - additional table'!N28/1000)))</f>
        <v>0.111</v>
      </c>
      <c r="M16" s="364">
        <f>IF(ISERR('cross border - additional table'!O28/1000),"..",IF(('cross border - additional table'!O28/1000)=0,"-",('cross border - additional table'!O28/1000)))</f>
        <v>0.075</v>
      </c>
      <c r="N16" s="364" t="str">
        <f>IF(ISERR('cross border - additional table'!P28/1000),"..",IF(('cross border - additional table'!P28/1000)=0,"-",('cross border - additional table'!P28/1000)))</f>
        <v>..</v>
      </c>
    </row>
    <row r="17" spans="2:14" ht="18">
      <c r="B17" s="355"/>
      <c r="C17" s="359" t="s">
        <v>286</v>
      </c>
      <c r="D17" s="365">
        <f aca="true" t="shared" si="1" ref="D17:N17">IF(ISERR(D14+D15+D16),"..",IF((D14+D15+D16)=0,"-",(D14+D15+D16)))</f>
        <v>5.433</v>
      </c>
      <c r="E17" s="365">
        <f t="shared" si="1"/>
        <v>5.767</v>
      </c>
      <c r="F17" s="365">
        <f t="shared" si="1"/>
        <v>6.244000000000001</v>
      </c>
      <c r="G17" s="365">
        <f t="shared" si="1"/>
        <v>6.737</v>
      </c>
      <c r="H17" s="365">
        <f t="shared" si="1"/>
        <v>7.342624999999999</v>
      </c>
      <c r="I17" s="365">
        <f t="shared" si="1"/>
        <v>8.331008</v>
      </c>
      <c r="J17" s="365">
        <f t="shared" si="1"/>
        <v>9.169295</v>
      </c>
      <c r="K17" s="365">
        <f t="shared" si="1"/>
        <v>9.791784</v>
      </c>
      <c r="L17" s="365">
        <f t="shared" si="1"/>
        <v>10.465807</v>
      </c>
      <c r="M17" s="365">
        <f t="shared" si="1"/>
        <v>10.427437</v>
      </c>
      <c r="N17" s="365" t="str">
        <f t="shared" si="1"/>
        <v>..</v>
      </c>
    </row>
    <row r="18" spans="2:14" ht="6" customHeight="1">
      <c r="B18" s="355"/>
      <c r="C18" s="355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</row>
    <row r="19" spans="2:14" ht="18">
      <c r="B19" s="357" t="s">
        <v>312</v>
      </c>
      <c r="C19" s="355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</row>
    <row r="20" spans="2:14" ht="18">
      <c r="B20" s="355"/>
      <c r="C20" s="359" t="s">
        <v>67</v>
      </c>
      <c r="D20" s="363">
        <f aca="true" t="shared" si="2" ref="D20:M20">D9</f>
        <v>5.476</v>
      </c>
      <c r="E20" s="363">
        <f t="shared" si="2"/>
        <v>4.969</v>
      </c>
      <c r="F20" s="363">
        <f t="shared" si="2"/>
        <v>5.273</v>
      </c>
      <c r="G20" s="363">
        <f t="shared" si="2"/>
        <v>4.854</v>
      </c>
      <c r="H20" s="363">
        <f t="shared" si="2"/>
        <v>5.007</v>
      </c>
      <c r="I20" s="363">
        <f t="shared" si="2"/>
        <v>4.880287000000001</v>
      </c>
      <c r="J20" s="363">
        <f t="shared" si="2"/>
        <v>5.2</v>
      </c>
      <c r="K20" s="363">
        <f t="shared" si="2"/>
        <v>5.575899</v>
      </c>
      <c r="L20" s="363">
        <f t="shared" si="2"/>
        <v>5.8076989999999995</v>
      </c>
      <c r="M20" s="363">
        <f t="shared" si="2"/>
        <v>6.129029347459991</v>
      </c>
      <c r="N20" s="363" t="str">
        <f>N9</f>
        <v>..</v>
      </c>
    </row>
    <row r="21" spans="2:14" ht="18">
      <c r="B21" s="355"/>
      <c r="C21" s="359" t="s">
        <v>68</v>
      </c>
      <c r="D21" s="363">
        <f aca="true" t="shared" si="3" ref="D21:K21">D10+D15</f>
        <v>14.506</v>
      </c>
      <c r="E21" s="363">
        <f t="shared" si="3"/>
        <v>15.268999999999998</v>
      </c>
      <c r="F21" s="363">
        <f t="shared" si="3"/>
        <v>16.451</v>
      </c>
      <c r="G21" s="363">
        <f t="shared" si="3"/>
        <v>18.137999999999998</v>
      </c>
      <c r="H21" s="363">
        <f t="shared" si="3"/>
        <v>19.519288</v>
      </c>
      <c r="I21" s="363">
        <f t="shared" si="3"/>
        <v>21.000360999999998</v>
      </c>
      <c r="J21" s="363">
        <f t="shared" si="3"/>
        <v>22.135424</v>
      </c>
      <c r="K21" s="363">
        <f t="shared" si="3"/>
        <v>22.632478999999996</v>
      </c>
      <c r="L21" s="365">
        <f aca="true" t="shared" si="4" ref="L21:N22">IF(ISERR(L10+L15),"..",IF((L10+L15)=0,"-",(L10+L15)))</f>
        <v>23.22808</v>
      </c>
      <c r="M21" s="365">
        <f t="shared" si="4"/>
        <v>22.420063</v>
      </c>
      <c r="N21" s="365">
        <f t="shared" si="4"/>
        <v>20.629641</v>
      </c>
    </row>
    <row r="22" spans="2:14" ht="18">
      <c r="B22" s="355"/>
      <c r="C22" s="359" t="s">
        <v>69</v>
      </c>
      <c r="D22" s="363">
        <f aca="true" t="shared" si="5" ref="D22:K22">D11+D16</f>
        <v>2.6239999999999997</v>
      </c>
      <c r="E22" s="363">
        <f t="shared" si="5"/>
        <v>2.476</v>
      </c>
      <c r="F22" s="363">
        <f t="shared" si="5"/>
        <v>2.332</v>
      </c>
      <c r="G22" s="363">
        <f t="shared" si="5"/>
        <v>2.396</v>
      </c>
      <c r="H22" s="363">
        <f t="shared" si="5"/>
        <v>2.6380000000000003</v>
      </c>
      <c r="I22" s="363">
        <f t="shared" si="5"/>
        <v>2.544</v>
      </c>
      <c r="J22" s="363">
        <f t="shared" si="5"/>
        <v>2.246</v>
      </c>
      <c r="K22" s="363">
        <f t="shared" si="5"/>
        <v>2.136</v>
      </c>
      <c r="L22" s="365">
        <f t="shared" si="4"/>
        <v>2.205</v>
      </c>
      <c r="M22" s="365">
        <f t="shared" si="4"/>
        <v>2.012</v>
      </c>
      <c r="N22" s="365" t="str">
        <f t="shared" si="4"/>
        <v>..</v>
      </c>
    </row>
    <row r="23" spans="2:17" ht="18">
      <c r="B23" s="355"/>
      <c r="C23" s="359" t="s">
        <v>286</v>
      </c>
      <c r="D23" s="365">
        <f aca="true" t="shared" si="6" ref="D23:N23">IF(ISERR(D20+D21+D22),"..",IF((D20+D21+D22)=0,"-",(D20+D21+D22)))</f>
        <v>22.605999999999998</v>
      </c>
      <c r="E23" s="365">
        <f t="shared" si="6"/>
        <v>22.714</v>
      </c>
      <c r="F23" s="365">
        <f t="shared" si="6"/>
        <v>24.056</v>
      </c>
      <c r="G23" s="365">
        <f t="shared" si="6"/>
        <v>25.387999999999998</v>
      </c>
      <c r="H23" s="365">
        <f t="shared" si="6"/>
        <v>27.164288000000003</v>
      </c>
      <c r="I23" s="365">
        <f t="shared" si="6"/>
        <v>28.424648</v>
      </c>
      <c r="J23" s="365">
        <f t="shared" si="6"/>
        <v>29.581424</v>
      </c>
      <c r="K23" s="365">
        <f t="shared" si="6"/>
        <v>30.344377999999995</v>
      </c>
      <c r="L23" s="365">
        <f t="shared" si="6"/>
        <v>31.240778999999996</v>
      </c>
      <c r="M23" s="365">
        <f t="shared" si="6"/>
        <v>30.56109234745999</v>
      </c>
      <c r="N23" s="365" t="str">
        <f t="shared" si="6"/>
        <v>..</v>
      </c>
      <c r="Q23" s="20"/>
    </row>
    <row r="24" spans="2:17" ht="18">
      <c r="B24" s="355"/>
      <c r="C24" s="355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Q24" s="20"/>
    </row>
    <row r="25" spans="2:14" ht="18.75">
      <c r="B25" s="316" t="s">
        <v>288</v>
      </c>
      <c r="C25" s="355"/>
      <c r="D25" s="366"/>
      <c r="E25" s="366"/>
      <c r="F25" s="366"/>
      <c r="G25" s="366"/>
      <c r="H25" s="367"/>
      <c r="I25" s="367"/>
      <c r="J25" s="366"/>
      <c r="K25" s="367"/>
      <c r="L25" s="367"/>
      <c r="M25" s="356"/>
      <c r="N25" s="356" t="s">
        <v>100</v>
      </c>
    </row>
    <row r="26" spans="2:14" ht="6" customHeight="1">
      <c r="B26" s="355"/>
      <c r="C26" s="355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</row>
    <row r="27" spans="2:14" ht="18">
      <c r="B27" s="351" t="s">
        <v>289</v>
      </c>
      <c r="C27" s="355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</row>
    <row r="28" spans="2:14" ht="21">
      <c r="B28" s="355"/>
      <c r="C28" s="355" t="s">
        <v>340</v>
      </c>
      <c r="D28" s="368">
        <f>'cross border - additional table'!F36</f>
        <v>15.7</v>
      </c>
      <c r="E28" s="368">
        <f>'cross border - additional table'!G36</f>
        <v>15.5</v>
      </c>
      <c r="F28" s="368">
        <f>'cross border - additional table'!H36</f>
        <v>15.4</v>
      </c>
      <c r="G28" s="368">
        <f>'cross border - additional table'!I36</f>
        <v>15.2</v>
      </c>
      <c r="H28" s="369">
        <f>'cross border - additional table'!J36</f>
        <v>14.8</v>
      </c>
      <c r="I28" s="368">
        <f>'cross border - additional table'!K36</f>
        <v>14.3</v>
      </c>
      <c r="J28" s="368">
        <f>'cross border - additional table'!L36</f>
        <v>12.5</v>
      </c>
      <c r="K28" s="368">
        <f>'cross border - additional table'!M36</f>
        <v>14.4</v>
      </c>
      <c r="L28" s="368">
        <f>'cross border - additional table'!N36</f>
        <v>16.9</v>
      </c>
      <c r="M28" s="368">
        <f>'cross border - additional table'!O36</f>
        <v>12.8</v>
      </c>
      <c r="N28" s="368" t="str">
        <f>'cross border - additional table'!P36</f>
        <v>..</v>
      </c>
    </row>
    <row r="29" spans="2:14" ht="18">
      <c r="B29" s="355"/>
      <c r="C29" s="355" t="s">
        <v>67</v>
      </c>
      <c r="D29" s="368">
        <f>'cross border - additional table'!F51</f>
        <v>4.45</v>
      </c>
      <c r="E29" s="368">
        <f>'cross border - additional table'!G51</f>
        <v>3.09</v>
      </c>
      <c r="F29" s="368">
        <f>'cross border - additional table'!H51</f>
        <v>4.904879</v>
      </c>
      <c r="G29" s="368">
        <f>'cross border - additional table'!I51</f>
        <v>4.362222</v>
      </c>
      <c r="H29" s="368">
        <f>'cross border - additional table'!J51</f>
        <v>4.133661</v>
      </c>
      <c r="I29" s="368">
        <f>'cross border - additional table'!K51</f>
        <v>6.38</v>
      </c>
      <c r="J29" s="368">
        <f>'cross border - additional table'!L51</f>
        <v>8.97</v>
      </c>
      <c r="K29" s="368">
        <f>'cross border - additional table'!M51</f>
        <v>7.13</v>
      </c>
      <c r="L29" s="368">
        <f>'cross border - additional table'!N51</f>
        <v>4.55</v>
      </c>
      <c r="M29" s="368">
        <f>'cross border - additional table'!O51</f>
        <v>3.84</v>
      </c>
      <c r="N29" s="368" t="str">
        <f>'cross border - additional table'!P51</f>
        <v>..</v>
      </c>
    </row>
    <row r="30" spans="2:14" ht="18">
      <c r="B30" s="355"/>
      <c r="C30" s="355" t="s">
        <v>290</v>
      </c>
      <c r="D30" s="368">
        <f>'cross border - additional table'!F73</f>
        <v>33.01</v>
      </c>
      <c r="E30" s="368">
        <f>'cross border - additional table'!G73</f>
        <v>21.65</v>
      </c>
      <c r="F30" s="368">
        <f>'cross border - additional table'!H73</f>
        <v>19.550000000000004</v>
      </c>
      <c r="G30" s="368">
        <f>'cross border - additional table'!I73</f>
        <v>17.549999999999997</v>
      </c>
      <c r="H30" s="368">
        <f>'cross border - additional table'!J73</f>
        <v>17.55</v>
      </c>
      <c r="I30" s="368">
        <f>'cross border - additional table'!K73</f>
        <v>18.69</v>
      </c>
      <c r="J30" s="368">
        <f>'cross border - additional table'!L73</f>
        <v>22.49</v>
      </c>
      <c r="K30" s="368">
        <f>'cross border - additional table'!M73</f>
        <v>17.93</v>
      </c>
      <c r="L30" s="368">
        <f>'cross border - additional table'!N73</f>
        <v>19.66</v>
      </c>
      <c r="M30" s="368">
        <f>'cross border - additional table'!O73</f>
        <v>21</v>
      </c>
      <c r="N30" s="368" t="str">
        <f>'cross border - additional table'!P73</f>
        <v>..</v>
      </c>
    </row>
    <row r="31" spans="2:14" ht="18">
      <c r="B31" s="355"/>
      <c r="C31" s="359" t="s">
        <v>286</v>
      </c>
      <c r="D31" s="370">
        <f aca="true" t="shared" si="7" ref="D31:N31">IF(ISERR(D28+D29+D30),"..",IF((D28+D29+D30)=0,"-",(D28+D29+D30)))</f>
        <v>53.16</v>
      </c>
      <c r="E31" s="370">
        <f t="shared" si="7"/>
        <v>40.239999999999995</v>
      </c>
      <c r="F31" s="370">
        <f t="shared" si="7"/>
        <v>39.854879000000004</v>
      </c>
      <c r="G31" s="370">
        <f t="shared" si="7"/>
        <v>37.112221999999996</v>
      </c>
      <c r="H31" s="370">
        <f t="shared" si="7"/>
        <v>36.483661</v>
      </c>
      <c r="I31" s="370">
        <f t="shared" si="7"/>
        <v>39.370000000000005</v>
      </c>
      <c r="J31" s="370">
        <f t="shared" si="7"/>
        <v>43.959999999999994</v>
      </c>
      <c r="K31" s="371">
        <f t="shared" si="7"/>
        <v>39.46</v>
      </c>
      <c r="L31" s="370">
        <f t="shared" si="7"/>
        <v>41.11</v>
      </c>
      <c r="M31" s="370">
        <f t="shared" si="7"/>
        <v>37.64</v>
      </c>
      <c r="N31" s="370" t="str">
        <f t="shared" si="7"/>
        <v>..</v>
      </c>
    </row>
    <row r="32" spans="2:14" ht="6" customHeight="1">
      <c r="B32" s="355"/>
      <c r="C32" s="355"/>
      <c r="D32" s="366"/>
      <c r="E32" s="366"/>
      <c r="F32" s="366"/>
      <c r="G32" s="366"/>
      <c r="H32" s="366"/>
      <c r="I32" s="366"/>
      <c r="J32" s="366"/>
      <c r="K32" s="372"/>
      <c r="L32" s="366"/>
      <c r="M32" s="366"/>
      <c r="N32" s="366"/>
    </row>
    <row r="33" spans="2:14" ht="18">
      <c r="B33" s="357" t="s">
        <v>291</v>
      </c>
      <c r="C33" s="355"/>
      <c r="D33" s="366"/>
      <c r="E33" s="366"/>
      <c r="F33" s="366"/>
      <c r="G33" s="366"/>
      <c r="H33" s="366"/>
      <c r="I33" s="366"/>
      <c r="J33" s="366"/>
      <c r="K33" s="372"/>
      <c r="L33" s="366"/>
      <c r="M33" s="366"/>
      <c r="N33" s="366"/>
    </row>
    <row r="34" spans="2:14" ht="21">
      <c r="B34" s="355"/>
      <c r="C34" s="355" t="s">
        <v>340</v>
      </c>
      <c r="D34" s="368">
        <f>'cross border - additional table'!F41</f>
        <v>19.2</v>
      </c>
      <c r="E34" s="368">
        <f>'cross border - additional table'!G41</f>
        <v>20.3</v>
      </c>
      <c r="F34" s="368">
        <f>'cross border - additional table'!H41</f>
        <v>19.3</v>
      </c>
      <c r="G34" s="368">
        <f>'cross border - additional table'!I41</f>
        <v>18.3</v>
      </c>
      <c r="H34" s="369">
        <f>'cross border - additional table'!J41</f>
        <v>20.9</v>
      </c>
      <c r="I34" s="368">
        <f>'cross border - additional table'!K41</f>
        <v>17.6</v>
      </c>
      <c r="J34" s="368">
        <f>'cross border - additional table'!L41</f>
        <v>17.4</v>
      </c>
      <c r="K34" s="368">
        <f>'cross border - additional table'!M41</f>
        <v>19.3</v>
      </c>
      <c r="L34" s="368">
        <f>'cross border - additional table'!N41</f>
        <v>22.5</v>
      </c>
      <c r="M34" s="368">
        <f>'cross border - additional table'!O41</f>
        <v>18.5</v>
      </c>
      <c r="N34" s="368" t="str">
        <f>'cross border - additional table'!P41</f>
        <v>..</v>
      </c>
    </row>
    <row r="35" spans="2:14" ht="18">
      <c r="B35" s="355"/>
      <c r="C35" s="355" t="s">
        <v>67</v>
      </c>
      <c r="D35" s="368">
        <f>'cross border - additional table'!F56</f>
        <v>1.138465</v>
      </c>
      <c r="E35" s="368">
        <f>'cross border - additional table'!G56</f>
        <v>1.051128</v>
      </c>
      <c r="F35" s="368">
        <f>'cross border - additional table'!H56</f>
        <v>1.15</v>
      </c>
      <c r="G35" s="368">
        <f>'cross border - additional table'!I56</f>
        <v>1.08</v>
      </c>
      <c r="H35" s="368">
        <f>'cross border - additional table'!J56</f>
        <v>1.040105</v>
      </c>
      <c r="I35" s="368">
        <f>'cross border - additional table'!K56</f>
        <v>0.91</v>
      </c>
      <c r="J35" s="368">
        <f>'cross border - additional table'!L56</f>
        <v>2.08</v>
      </c>
      <c r="K35" s="368">
        <f>'cross border - additional table'!M56</f>
        <v>2.06</v>
      </c>
      <c r="L35" s="368">
        <f>'cross border - additional table'!N56</f>
        <v>2.01</v>
      </c>
      <c r="M35" s="368">
        <f>'cross border - additional table'!O56</f>
        <v>2.01</v>
      </c>
      <c r="N35" s="368" t="str">
        <f>'cross border - additional table'!P56</f>
        <v>..</v>
      </c>
    </row>
    <row r="36" spans="2:14" ht="18">
      <c r="B36" s="355"/>
      <c r="C36" s="355" t="s">
        <v>290</v>
      </c>
      <c r="D36" s="368">
        <f>'cross border - additional table'!F83</f>
        <v>5.98</v>
      </c>
      <c r="E36" s="368">
        <f>'cross border - additional table'!G83</f>
        <v>6.220000000000001</v>
      </c>
      <c r="F36" s="368">
        <f>'cross border - additional table'!H83</f>
        <v>5.0600000000000005</v>
      </c>
      <c r="G36" s="368">
        <f>'cross border - additional table'!I83</f>
        <v>5.05</v>
      </c>
      <c r="H36" s="368">
        <f>'cross border - additional table'!J83</f>
        <v>4.619999999999999</v>
      </c>
      <c r="I36" s="368">
        <f>'cross border - additional table'!K83</f>
        <v>5.35</v>
      </c>
      <c r="J36" s="368">
        <f>'cross border - additional table'!L83</f>
        <v>5.86</v>
      </c>
      <c r="K36" s="368">
        <f>'cross border - additional table'!M83</f>
        <v>5.629999999999999</v>
      </c>
      <c r="L36" s="368">
        <f>'cross border - additional table'!N83</f>
        <v>5.500000000000002</v>
      </c>
      <c r="M36" s="368">
        <f>'cross border - additional table'!O83</f>
        <v>5.06</v>
      </c>
      <c r="N36" s="368" t="str">
        <f>'cross border - additional table'!P83</f>
        <v>..</v>
      </c>
    </row>
    <row r="37" spans="2:14" ht="18">
      <c r="B37" s="355"/>
      <c r="C37" s="359" t="s">
        <v>286</v>
      </c>
      <c r="D37" s="374">
        <f aca="true" t="shared" si="8" ref="D37:N37">IF(ISERR(D34+D35+D36),"..",IF((D34+D35+D36)=0,"-",(D34+D35+D36)))</f>
        <v>26.318465</v>
      </c>
      <c r="E37" s="373">
        <f t="shared" si="8"/>
        <v>27.571128</v>
      </c>
      <c r="F37" s="373">
        <f t="shared" si="8"/>
        <v>25.509999999999998</v>
      </c>
      <c r="G37" s="373">
        <f t="shared" si="8"/>
        <v>24.430000000000003</v>
      </c>
      <c r="H37" s="373">
        <f t="shared" si="8"/>
        <v>26.560105</v>
      </c>
      <c r="I37" s="373">
        <f t="shared" si="8"/>
        <v>23.86</v>
      </c>
      <c r="J37" s="373">
        <f t="shared" si="8"/>
        <v>25.339999999999996</v>
      </c>
      <c r="K37" s="373">
        <f t="shared" si="8"/>
        <v>26.99</v>
      </c>
      <c r="L37" s="370">
        <f t="shared" si="8"/>
        <v>30.009999999999998</v>
      </c>
      <c r="M37" s="370">
        <f t="shared" si="8"/>
        <v>25.569999999999997</v>
      </c>
      <c r="N37" s="370" t="str">
        <f t="shared" si="8"/>
        <v>..</v>
      </c>
    </row>
    <row r="38" spans="2:14" ht="6" customHeight="1">
      <c r="B38" s="355"/>
      <c r="C38" s="355"/>
      <c r="D38" s="366"/>
      <c r="E38" s="366"/>
      <c r="F38" s="366"/>
      <c r="G38" s="366"/>
      <c r="H38" s="366"/>
      <c r="I38" s="366"/>
      <c r="J38" s="366"/>
      <c r="K38" s="372"/>
      <c r="L38" s="366"/>
      <c r="M38" s="366"/>
      <c r="N38" s="366"/>
    </row>
    <row r="39" spans="2:14" ht="18">
      <c r="B39" s="357" t="s">
        <v>292</v>
      </c>
      <c r="C39" s="355"/>
      <c r="D39" s="366"/>
      <c r="E39" s="366"/>
      <c r="F39" s="366"/>
      <c r="G39" s="366"/>
      <c r="H39" s="366"/>
      <c r="I39" s="366"/>
      <c r="J39" s="366"/>
      <c r="K39" s="372"/>
      <c r="L39" s="366"/>
      <c r="M39" s="366"/>
      <c r="N39" s="366"/>
    </row>
    <row r="40" spans="2:14" ht="18">
      <c r="B40" s="355"/>
      <c r="C40" s="355" t="s">
        <v>34</v>
      </c>
      <c r="D40" s="368">
        <f aca="true" t="shared" si="9" ref="D40:K40">D28+D34</f>
        <v>34.9</v>
      </c>
      <c r="E40" s="368">
        <f t="shared" si="9"/>
        <v>35.8</v>
      </c>
      <c r="F40" s="368">
        <f t="shared" si="9"/>
        <v>34.7</v>
      </c>
      <c r="G40" s="368">
        <f t="shared" si="9"/>
        <v>33.5</v>
      </c>
      <c r="H40" s="369">
        <f t="shared" si="9"/>
        <v>35.7</v>
      </c>
      <c r="I40" s="368">
        <f t="shared" si="9"/>
        <v>31.900000000000002</v>
      </c>
      <c r="J40" s="368">
        <f t="shared" si="9"/>
        <v>29.9</v>
      </c>
      <c r="K40" s="368">
        <f t="shared" si="9"/>
        <v>33.7</v>
      </c>
      <c r="L40" s="368">
        <f aca="true" t="shared" si="10" ref="L40:M42">IF(ISERR(L28+L34),"..",IF((L28+L34)=0,"-",(L28+L34)))</f>
        <v>39.4</v>
      </c>
      <c r="M40" s="368">
        <f t="shared" si="10"/>
        <v>31.3</v>
      </c>
      <c r="N40" s="368" t="str">
        <f>IF(ISERR(N28+N34),"..",IF((N28+N34)=0,"-",(N28+N34)))</f>
        <v>..</v>
      </c>
    </row>
    <row r="41" spans="2:14" ht="18">
      <c r="B41" s="355"/>
      <c r="C41" s="355" t="s">
        <v>67</v>
      </c>
      <c r="D41" s="368">
        <f aca="true" t="shared" si="11" ref="D41:K41">D29+D35</f>
        <v>5.588465</v>
      </c>
      <c r="E41" s="368">
        <f t="shared" si="11"/>
        <v>4.141128</v>
      </c>
      <c r="F41" s="368">
        <f t="shared" si="11"/>
        <v>6.054879</v>
      </c>
      <c r="G41" s="368">
        <f t="shared" si="11"/>
        <v>5.442222</v>
      </c>
      <c r="H41" s="368">
        <f t="shared" si="11"/>
        <v>5.1737660000000005</v>
      </c>
      <c r="I41" s="368">
        <f t="shared" si="11"/>
        <v>7.29</v>
      </c>
      <c r="J41" s="368">
        <f t="shared" si="11"/>
        <v>11.05</v>
      </c>
      <c r="K41" s="368">
        <f t="shared" si="11"/>
        <v>9.19</v>
      </c>
      <c r="L41" s="368">
        <f t="shared" si="10"/>
        <v>6.56</v>
      </c>
      <c r="M41" s="368">
        <f t="shared" si="10"/>
        <v>5.85</v>
      </c>
      <c r="N41" s="375" t="str">
        <f>IF(ISERR(N29+N35),"..",IF((N29+N35)=0,"-",(N29+N35)))</f>
        <v>..</v>
      </c>
    </row>
    <row r="42" spans="2:14" ht="18">
      <c r="B42" s="355"/>
      <c r="C42" s="355" t="s">
        <v>290</v>
      </c>
      <c r="D42" s="369">
        <f aca="true" t="shared" si="12" ref="D42:K42">D30+D36</f>
        <v>38.989999999999995</v>
      </c>
      <c r="E42" s="368">
        <f t="shared" si="12"/>
        <v>27.869999999999997</v>
      </c>
      <c r="F42" s="368">
        <f t="shared" si="12"/>
        <v>24.610000000000007</v>
      </c>
      <c r="G42" s="368">
        <f t="shared" si="12"/>
        <v>22.599999999999998</v>
      </c>
      <c r="H42" s="368">
        <f t="shared" si="12"/>
        <v>22.17</v>
      </c>
      <c r="I42" s="368">
        <f t="shared" si="12"/>
        <v>24.04</v>
      </c>
      <c r="J42" s="368">
        <f t="shared" si="12"/>
        <v>28.349999999999998</v>
      </c>
      <c r="K42" s="368">
        <f t="shared" si="12"/>
        <v>23.56</v>
      </c>
      <c r="L42" s="368">
        <f t="shared" si="10"/>
        <v>25.160000000000004</v>
      </c>
      <c r="M42" s="368">
        <f t="shared" si="10"/>
        <v>26.06</v>
      </c>
      <c r="N42" s="368" t="str">
        <f>IF(ISERR(N30+N36),"..",IF((N30+N36)=0,"-",(N30+N36)))</f>
        <v>..</v>
      </c>
    </row>
    <row r="43" spans="2:14" ht="18">
      <c r="B43" s="355"/>
      <c r="C43" s="359" t="s">
        <v>286</v>
      </c>
      <c r="D43" s="374">
        <f aca="true" t="shared" si="13" ref="D43:M43">IF(ISERR(D31+D37),"..",IF((D31+D37)=0,"-",(D31+D37)))</f>
        <v>79.478465</v>
      </c>
      <c r="E43" s="373">
        <f t="shared" si="13"/>
        <v>67.811128</v>
      </c>
      <c r="F43" s="373">
        <f t="shared" si="13"/>
        <v>65.364879</v>
      </c>
      <c r="G43" s="373">
        <f t="shared" si="13"/>
        <v>61.542221999999995</v>
      </c>
      <c r="H43" s="373">
        <f t="shared" si="13"/>
        <v>63.043766</v>
      </c>
      <c r="I43" s="373">
        <f t="shared" si="13"/>
        <v>63.230000000000004</v>
      </c>
      <c r="J43" s="373">
        <f t="shared" si="13"/>
        <v>69.29999999999998</v>
      </c>
      <c r="K43" s="373">
        <f t="shared" si="13"/>
        <v>66.45</v>
      </c>
      <c r="L43" s="370">
        <f t="shared" si="13"/>
        <v>71.12</v>
      </c>
      <c r="M43" s="370">
        <f t="shared" si="13"/>
        <v>63.209999999999994</v>
      </c>
      <c r="N43" s="370" t="str">
        <f>IF(ISERR(N31+N37),"..",IF((N31+N37)=0,"-",(N31+N37)))</f>
        <v>..</v>
      </c>
    </row>
    <row r="44" spans="2:14" ht="6" customHeight="1">
      <c r="B44" s="355"/>
      <c r="C44" s="355"/>
      <c r="D44" s="366"/>
      <c r="E44" s="366"/>
      <c r="F44" s="366"/>
      <c r="G44" s="366"/>
      <c r="H44" s="366"/>
      <c r="I44" s="366"/>
      <c r="J44" s="366"/>
      <c r="K44" s="372"/>
      <c r="L44" s="366"/>
      <c r="M44" s="366"/>
      <c r="N44" s="366"/>
    </row>
    <row r="45" spans="2:14" ht="18">
      <c r="B45" s="357" t="s">
        <v>293</v>
      </c>
      <c r="C45" s="355"/>
      <c r="D45" s="366"/>
      <c r="E45" s="366"/>
      <c r="F45" s="366"/>
      <c r="G45" s="366"/>
      <c r="H45" s="366"/>
      <c r="I45" s="366"/>
      <c r="J45" s="366"/>
      <c r="K45" s="372"/>
      <c r="L45" s="366"/>
      <c r="M45" s="366"/>
      <c r="N45" s="366"/>
    </row>
    <row r="46" spans="2:14" ht="21">
      <c r="B46" s="355"/>
      <c r="C46" s="355" t="s">
        <v>340</v>
      </c>
      <c r="D46" s="368">
        <f>'cross border - additional table'!F37</f>
        <v>0.7</v>
      </c>
      <c r="E46" s="368">
        <f>'cross border - additional table'!G37</f>
        <v>0.5468</v>
      </c>
      <c r="F46" s="368">
        <f>'cross border - additional table'!H37</f>
        <v>0.5</v>
      </c>
      <c r="G46" s="368">
        <f>'cross border - additional table'!I37</f>
        <v>0.6</v>
      </c>
      <c r="H46" s="369">
        <f>'cross border - additional table'!J37</f>
        <v>0.6</v>
      </c>
      <c r="I46" s="368">
        <f>'cross border - additional table'!K37</f>
        <v>0.5</v>
      </c>
      <c r="J46" s="368">
        <f>'cross border - additional table'!L37</f>
        <v>0.4</v>
      </c>
      <c r="K46" s="368">
        <f>'cross border - additional table'!M37</f>
        <v>0.4</v>
      </c>
      <c r="L46" s="368">
        <f>'cross border - additional table'!N37</f>
        <v>0.6</v>
      </c>
      <c r="M46" s="368">
        <f>'cross border - additional table'!O37</f>
        <v>0.6</v>
      </c>
      <c r="N46" s="368" t="str">
        <f>'cross border - additional table'!P37</f>
        <v>..</v>
      </c>
    </row>
    <row r="47" spans="2:14" ht="21">
      <c r="B47" s="355"/>
      <c r="C47" s="355" t="s">
        <v>341</v>
      </c>
      <c r="D47" s="368">
        <f>'cross border - additional table'!F52</f>
        <v>0.91</v>
      </c>
      <c r="E47" s="368">
        <f>'cross border - additional table'!G52</f>
        <v>0.88</v>
      </c>
      <c r="F47" s="368">
        <f>'cross border - additional table'!H52</f>
        <v>0.64</v>
      </c>
      <c r="G47" s="368">
        <f>'cross border - additional table'!I52</f>
        <v>0.49</v>
      </c>
      <c r="H47" s="368">
        <f>'cross border - additional table'!J52</f>
        <v>0.434871</v>
      </c>
      <c r="I47" s="368">
        <f>'cross border - additional table'!K52</f>
        <v>0.51</v>
      </c>
      <c r="J47" s="368">
        <f>'cross border - additional table'!L52</f>
        <v>0.54</v>
      </c>
      <c r="K47" s="368">
        <f>'cross border - additional table'!M52</f>
        <v>0.53</v>
      </c>
      <c r="L47" s="368">
        <f>'cross border - additional table'!N52</f>
        <v>0.5</v>
      </c>
      <c r="M47" s="368">
        <f>'cross border - additional table'!O52</f>
        <v>0.39</v>
      </c>
      <c r="N47" s="368" t="str">
        <f>'cross border - additional table'!P52</f>
        <v>..</v>
      </c>
    </row>
    <row r="48" spans="2:14" ht="21">
      <c r="B48" s="355"/>
      <c r="C48" s="405" t="s">
        <v>342</v>
      </c>
      <c r="D48" s="369">
        <f>'cross border - additional table'!F86/1000</f>
        <v>67.222</v>
      </c>
      <c r="E48" s="368">
        <f>'cross border - additional table'!G86/1000</f>
        <v>73.194</v>
      </c>
      <c r="F48" s="368">
        <f>'cross border - additional table'!H86/1000</f>
        <v>67.003</v>
      </c>
      <c r="G48" s="368">
        <f>'cross border - additional table'!I86/1000</f>
        <v>67.783</v>
      </c>
      <c r="H48" s="368">
        <f>'cross border - additional table'!J86/1000</f>
        <v>58.903</v>
      </c>
      <c r="I48" s="368">
        <f>'cross border - additional table'!K86/1000</f>
        <v>54.454</v>
      </c>
      <c r="J48" s="368">
        <f>'cross border - additional table'!L86/1000</f>
        <v>45.002</v>
      </c>
      <c r="K48" s="368">
        <f>'cross border - additional table'!M86/1000</f>
        <v>43.994</v>
      </c>
      <c r="L48" s="368">
        <f>IF(ISERR('cross border - additional table'!N86/1000),"..",IF(('cross border - additional table'!N86/1000)=0,"-",('cross border - additional table'!N86/1000)))</f>
        <v>45.581</v>
      </c>
      <c r="M48" s="368">
        <f>IF(ISERR('cross border - additional table'!O86/1000),"..",IF(('cross border - additional table'!O86/1000)=0,"-",('cross border - additional table'!O86/1000)))</f>
        <v>42.416</v>
      </c>
      <c r="N48" s="368" t="str">
        <f>IF(ISERR('cross border - additional table'!P86/1000),"..",IF(('cross border - additional table'!P86/1000)=0,"-",('cross border - additional table'!P86/1000)))</f>
        <v>..</v>
      </c>
    </row>
    <row r="49" spans="2:14" ht="18">
      <c r="B49" s="355"/>
      <c r="C49" s="406" t="s">
        <v>286</v>
      </c>
      <c r="D49" s="374">
        <f aca="true" t="shared" si="14" ref="D49:N49">IF(ISERR(D46+D47+D48),"..",IF((D46+D47+D48)=0,"-",(D46+D47+D48)))</f>
        <v>68.832</v>
      </c>
      <c r="E49" s="373">
        <f t="shared" si="14"/>
        <v>74.6208</v>
      </c>
      <c r="F49" s="373">
        <f t="shared" si="14"/>
        <v>68.143</v>
      </c>
      <c r="G49" s="373">
        <f t="shared" si="14"/>
        <v>68.873</v>
      </c>
      <c r="H49" s="373">
        <f t="shared" si="14"/>
        <v>59.937871</v>
      </c>
      <c r="I49" s="373">
        <f t="shared" si="14"/>
        <v>55.464</v>
      </c>
      <c r="J49" s="373">
        <f t="shared" si="14"/>
        <v>45.942</v>
      </c>
      <c r="K49" s="373">
        <f t="shared" si="14"/>
        <v>44.924</v>
      </c>
      <c r="L49" s="370">
        <f t="shared" si="14"/>
        <v>46.681000000000004</v>
      </c>
      <c r="M49" s="370">
        <f t="shared" si="14"/>
        <v>43.406</v>
      </c>
      <c r="N49" s="370" t="str">
        <f t="shared" si="14"/>
        <v>..</v>
      </c>
    </row>
    <row r="50" spans="2:14" ht="6" customHeight="1">
      <c r="B50" s="355"/>
      <c r="C50" s="355"/>
      <c r="D50" s="366"/>
      <c r="E50" s="366"/>
      <c r="F50" s="366"/>
      <c r="G50" s="366"/>
      <c r="H50" s="366"/>
      <c r="I50" s="366"/>
      <c r="J50" s="366"/>
      <c r="K50" s="372"/>
      <c r="L50" s="366"/>
      <c r="M50" s="366"/>
      <c r="N50" s="366"/>
    </row>
    <row r="51" spans="2:14" ht="18">
      <c r="B51" s="357" t="s">
        <v>294</v>
      </c>
      <c r="C51" s="355"/>
      <c r="D51" s="366"/>
      <c r="E51" s="366"/>
      <c r="F51" s="366"/>
      <c r="G51" s="366"/>
      <c r="H51" s="366"/>
      <c r="I51" s="366"/>
      <c r="J51" s="366"/>
      <c r="K51" s="372"/>
      <c r="L51" s="366"/>
      <c r="M51" s="366"/>
      <c r="N51" s="366"/>
    </row>
    <row r="52" spans="2:14" ht="21">
      <c r="B52" s="355"/>
      <c r="C52" s="355" t="s">
        <v>340</v>
      </c>
      <c r="D52" s="368">
        <f>'cross border - additional table'!F42</f>
        <v>0.3</v>
      </c>
      <c r="E52" s="368">
        <f>'cross border - additional table'!G42</f>
        <v>0.2441</v>
      </c>
      <c r="F52" s="368">
        <f>'cross border - additional table'!H42</f>
        <v>0.2</v>
      </c>
      <c r="G52" s="368">
        <f>'cross border - additional table'!I42</f>
        <v>0.2</v>
      </c>
      <c r="H52" s="369">
        <f>'cross border - additional table'!J42</f>
        <v>0.2</v>
      </c>
      <c r="I52" s="368">
        <f>'cross border - additional table'!K42</f>
        <v>0.3</v>
      </c>
      <c r="J52" s="368">
        <f>'cross border - additional table'!L42</f>
        <v>0.3</v>
      </c>
      <c r="K52" s="368">
        <f>'cross border - additional table'!M42</f>
        <v>0.2</v>
      </c>
      <c r="L52" s="368">
        <f>'cross border - additional table'!N42</f>
        <v>0.3</v>
      </c>
      <c r="M52" s="368">
        <f>'cross border - additional table'!O42</f>
        <v>0.3</v>
      </c>
      <c r="N52" s="368" t="str">
        <f>'cross border - additional table'!P42</f>
        <v>..</v>
      </c>
    </row>
    <row r="53" spans="2:14" ht="21">
      <c r="B53" s="355"/>
      <c r="C53" s="355" t="s">
        <v>343</v>
      </c>
      <c r="D53" s="368">
        <f>'cross border - additional table'!F57</f>
        <v>0.89</v>
      </c>
      <c r="E53" s="368">
        <f>'cross border - additional table'!G57</f>
        <v>0.82</v>
      </c>
      <c r="F53" s="368">
        <f>'cross border - additional table'!H57</f>
        <v>0.59</v>
      </c>
      <c r="G53" s="368">
        <f>'cross border - additional table'!I57</f>
        <v>0.64</v>
      </c>
      <c r="H53" s="368">
        <f>'cross border - additional table'!J57</f>
        <v>0.52403</v>
      </c>
      <c r="I53" s="368">
        <f>'cross border - additional table'!K57</f>
        <v>0.54</v>
      </c>
      <c r="J53" s="368">
        <f>'cross border - additional table'!L57</f>
        <v>0.48</v>
      </c>
      <c r="K53" s="368">
        <f>'cross border - additional table'!M57</f>
        <v>0.45</v>
      </c>
      <c r="L53" s="368">
        <f>'cross border - additional table'!N57</f>
        <v>0.41</v>
      </c>
      <c r="M53" s="368">
        <f>'cross border - additional table'!O57</f>
        <v>0.37</v>
      </c>
      <c r="N53" s="368" t="str">
        <f>'cross border - additional table'!P57</f>
        <v>..</v>
      </c>
    </row>
    <row r="54" spans="2:14" ht="21">
      <c r="B54" s="355"/>
      <c r="C54" s="405" t="s">
        <v>342</v>
      </c>
      <c r="D54" s="369">
        <f>'cross border - additional table'!F88/1000</f>
        <v>6.623</v>
      </c>
      <c r="E54" s="368">
        <f>'cross border - additional table'!G88/1000</f>
        <v>10.822</v>
      </c>
      <c r="F54" s="368">
        <f>'cross border - additional table'!H88/1000</f>
        <v>17.467</v>
      </c>
      <c r="G54" s="368">
        <f>'cross border - additional table'!I88/1000</f>
        <v>11.427</v>
      </c>
      <c r="H54" s="368">
        <f>'cross border - additional table'!J88/1000</f>
        <v>9.501</v>
      </c>
      <c r="I54" s="368">
        <f>'cross border - additional table'!K88/1000</f>
        <v>14.995</v>
      </c>
      <c r="J54" s="368">
        <f>'cross border - additional table'!L88/1000</f>
        <v>17.024</v>
      </c>
      <c r="K54" s="368">
        <f>'cross border - additional table'!M88/1000</f>
        <v>17.909</v>
      </c>
      <c r="L54" s="368">
        <f>IF(ISERR('cross border - additional table'!N88/1000),"..",IF(('cross border - additional table'!N88/1000)=0,"-",('cross border - additional table'!N88/1000)))</f>
        <v>14.612</v>
      </c>
      <c r="M54" s="368">
        <f>IF(ISERR('cross border - additional table'!O88/1000),"..",IF(('cross border - additional table'!O88/1000)=0,"-",('cross border - additional table'!O88/1000)))</f>
        <v>16.106</v>
      </c>
      <c r="N54" s="368" t="str">
        <f>IF(ISERR('cross border - additional table'!P88/1000),"..",IF(('cross border - additional table'!P88/1000)=0,"-",('cross border - additional table'!P88/1000)))</f>
        <v>..</v>
      </c>
    </row>
    <row r="55" spans="2:14" ht="18">
      <c r="B55" s="355"/>
      <c r="C55" s="406" t="s">
        <v>286</v>
      </c>
      <c r="D55" s="374">
        <f aca="true" t="shared" si="15" ref="D55:N55">IF(ISERR(D52+D53+D54),"..",IF((D52+D53+D54)=0,"-",(D52+D53+D54)))</f>
        <v>7.813000000000001</v>
      </c>
      <c r="E55" s="373">
        <f t="shared" si="15"/>
        <v>11.886099999999999</v>
      </c>
      <c r="F55" s="373">
        <f t="shared" si="15"/>
        <v>18.256999999999998</v>
      </c>
      <c r="G55" s="373">
        <f t="shared" si="15"/>
        <v>12.267</v>
      </c>
      <c r="H55" s="373">
        <f t="shared" si="15"/>
        <v>10.22503</v>
      </c>
      <c r="I55" s="373">
        <f t="shared" si="15"/>
        <v>15.834999999999999</v>
      </c>
      <c r="J55" s="373">
        <f t="shared" si="15"/>
        <v>17.804000000000002</v>
      </c>
      <c r="K55" s="373">
        <f t="shared" si="15"/>
        <v>18.558999999999997</v>
      </c>
      <c r="L55" s="370">
        <f t="shared" si="15"/>
        <v>15.322</v>
      </c>
      <c r="M55" s="370">
        <f t="shared" si="15"/>
        <v>16.776000000000003</v>
      </c>
      <c r="N55" s="370" t="str">
        <f t="shared" si="15"/>
        <v>..</v>
      </c>
    </row>
    <row r="56" spans="2:14" ht="6" customHeight="1">
      <c r="B56" s="355"/>
      <c r="C56" s="355"/>
      <c r="D56" s="366"/>
      <c r="E56" s="366"/>
      <c r="F56" s="366"/>
      <c r="G56" s="366"/>
      <c r="H56" s="366"/>
      <c r="I56" s="366"/>
      <c r="J56" s="366"/>
      <c r="K56" s="372"/>
      <c r="L56" s="366"/>
      <c r="M56" s="366"/>
      <c r="N56" s="366"/>
    </row>
    <row r="57" spans="2:14" ht="18">
      <c r="B57" s="357" t="s">
        <v>295</v>
      </c>
      <c r="C57" s="355"/>
      <c r="D57" s="366"/>
      <c r="E57" s="366"/>
      <c r="F57" s="366"/>
      <c r="G57" s="366"/>
      <c r="H57" s="366"/>
      <c r="I57" s="366"/>
      <c r="J57" s="366"/>
      <c r="K57" s="372"/>
      <c r="L57" s="366"/>
      <c r="M57" s="366"/>
      <c r="N57" s="366"/>
    </row>
    <row r="58" spans="2:14" ht="18">
      <c r="B58" s="355"/>
      <c r="C58" s="355" t="s">
        <v>34</v>
      </c>
      <c r="D58" s="368">
        <f aca="true" t="shared" si="16" ref="D58:K58">D46+D52</f>
        <v>1</v>
      </c>
      <c r="E58" s="368">
        <f t="shared" si="16"/>
        <v>0.7908999999999999</v>
      </c>
      <c r="F58" s="368">
        <f t="shared" si="16"/>
        <v>0.7</v>
      </c>
      <c r="G58" s="368">
        <f t="shared" si="16"/>
        <v>0.8</v>
      </c>
      <c r="H58" s="369">
        <f t="shared" si="16"/>
        <v>0.8</v>
      </c>
      <c r="I58" s="368">
        <f t="shared" si="16"/>
        <v>0.8</v>
      </c>
      <c r="J58" s="368">
        <f t="shared" si="16"/>
        <v>0.7</v>
      </c>
      <c r="K58" s="368">
        <f t="shared" si="16"/>
        <v>0.6000000000000001</v>
      </c>
      <c r="L58" s="370">
        <f aca="true" t="shared" si="17" ref="L58:M60">IF(ISERR(L46+L52),"..",IF((L46+L52)=0,"-",(L46+L52)))</f>
        <v>0.8999999999999999</v>
      </c>
      <c r="M58" s="370">
        <f t="shared" si="17"/>
        <v>0.8999999999999999</v>
      </c>
      <c r="N58" s="370" t="str">
        <f>IF(ISERR(N46+N52),"..",IF((N46+N52)=0,"-",(N46+N52)))</f>
        <v>..</v>
      </c>
    </row>
    <row r="59" spans="2:14" ht="18">
      <c r="B59" s="355"/>
      <c r="C59" s="355" t="s">
        <v>67</v>
      </c>
      <c r="D59" s="368">
        <f aca="true" t="shared" si="18" ref="D59:K59">D47+D53</f>
        <v>1.8</v>
      </c>
      <c r="E59" s="368">
        <f t="shared" si="18"/>
        <v>1.7</v>
      </c>
      <c r="F59" s="368">
        <f t="shared" si="18"/>
        <v>1.23</v>
      </c>
      <c r="G59" s="368">
        <f t="shared" si="18"/>
        <v>1.13</v>
      </c>
      <c r="H59" s="368">
        <f t="shared" si="18"/>
        <v>0.958901</v>
      </c>
      <c r="I59" s="368">
        <f t="shared" si="18"/>
        <v>1.05</v>
      </c>
      <c r="J59" s="368">
        <f t="shared" si="18"/>
        <v>1.02</v>
      </c>
      <c r="K59" s="368">
        <f t="shared" si="18"/>
        <v>0.98</v>
      </c>
      <c r="L59" s="368">
        <f t="shared" si="17"/>
        <v>0.9099999999999999</v>
      </c>
      <c r="M59" s="368">
        <f t="shared" si="17"/>
        <v>0.76</v>
      </c>
      <c r="N59" s="375" t="str">
        <f>IF(ISERR(N47+N53),"..",IF((N47+N53)=0,"-",(N47+N53)))</f>
        <v>..</v>
      </c>
    </row>
    <row r="60" spans="2:14" ht="18">
      <c r="B60" s="355"/>
      <c r="C60" s="405" t="s">
        <v>290</v>
      </c>
      <c r="D60" s="369">
        <f aca="true" t="shared" si="19" ref="D60:I60">D48+D54</f>
        <v>73.845</v>
      </c>
      <c r="E60" s="368">
        <f t="shared" si="19"/>
        <v>84.016</v>
      </c>
      <c r="F60" s="368">
        <f t="shared" si="19"/>
        <v>84.47</v>
      </c>
      <c r="G60" s="368">
        <f t="shared" si="19"/>
        <v>79.21000000000001</v>
      </c>
      <c r="H60" s="368">
        <f t="shared" si="19"/>
        <v>68.404</v>
      </c>
      <c r="I60" s="368">
        <f t="shared" si="19"/>
        <v>69.449</v>
      </c>
      <c r="J60" s="368">
        <f>J48+J54</f>
        <v>62.026</v>
      </c>
      <c r="K60" s="368">
        <f>K48+K54</f>
        <v>61.903</v>
      </c>
      <c r="L60" s="368">
        <f t="shared" si="17"/>
        <v>60.193000000000005</v>
      </c>
      <c r="M60" s="368">
        <f t="shared" si="17"/>
        <v>58.522</v>
      </c>
      <c r="N60" s="368" t="str">
        <f>IF(ISERR(N48+N54),"..",IF((N48+N54)=0,"-",(N48+N54)))</f>
        <v>..</v>
      </c>
    </row>
    <row r="61" spans="2:14" ht="18">
      <c r="B61" s="355"/>
      <c r="C61" s="405" t="s">
        <v>296</v>
      </c>
      <c r="D61" s="374">
        <f aca="true" t="shared" si="20" ref="D61:M61">IF(ISERR(D49+D55),"..",IF((D49+D55)=0,"-",(D49+D55)))</f>
        <v>76.645</v>
      </c>
      <c r="E61" s="373">
        <f t="shared" si="20"/>
        <v>86.5069</v>
      </c>
      <c r="F61" s="373">
        <f t="shared" si="20"/>
        <v>86.4</v>
      </c>
      <c r="G61" s="373">
        <f t="shared" si="20"/>
        <v>81.14</v>
      </c>
      <c r="H61" s="373">
        <f t="shared" si="20"/>
        <v>70.162901</v>
      </c>
      <c r="I61" s="373">
        <f t="shared" si="20"/>
        <v>71.29899999999999</v>
      </c>
      <c r="J61" s="373">
        <f t="shared" si="20"/>
        <v>63.746</v>
      </c>
      <c r="K61" s="373">
        <f t="shared" si="20"/>
        <v>63.483</v>
      </c>
      <c r="L61" s="370">
        <f t="shared" si="20"/>
        <v>62.003</v>
      </c>
      <c r="M61" s="370">
        <f t="shared" si="20"/>
        <v>60.182</v>
      </c>
      <c r="N61" s="370" t="str">
        <f>IF(ISERR(N49+N55),"..",IF((N49+N55)=0,"-",(N49+N55)))</f>
        <v>..</v>
      </c>
    </row>
    <row r="62" spans="2:14" ht="6" customHeight="1">
      <c r="B62" s="355"/>
      <c r="C62" s="355"/>
      <c r="D62" s="366"/>
      <c r="E62" s="366"/>
      <c r="F62" s="366"/>
      <c r="G62" s="366"/>
      <c r="H62" s="366"/>
      <c r="I62" s="366"/>
      <c r="J62" s="366"/>
      <c r="K62" s="372"/>
      <c r="L62" s="366"/>
      <c r="M62" s="366"/>
      <c r="N62" s="366"/>
    </row>
    <row r="63" spans="2:14" ht="18">
      <c r="B63" s="357" t="s">
        <v>313</v>
      </c>
      <c r="C63" s="355"/>
      <c r="D63" s="366"/>
      <c r="E63" s="366"/>
      <c r="F63" s="366"/>
      <c r="G63" s="366"/>
      <c r="H63" s="366"/>
      <c r="I63" s="366"/>
      <c r="J63" s="366"/>
      <c r="K63" s="372"/>
      <c r="L63" s="366"/>
      <c r="M63" s="366"/>
      <c r="N63" s="366"/>
    </row>
    <row r="64" spans="2:14" ht="18">
      <c r="B64" s="355"/>
      <c r="C64" s="355" t="s">
        <v>34</v>
      </c>
      <c r="D64" s="368">
        <f aca="true" t="shared" si="21" ref="D64:K64">D40+D58</f>
        <v>35.9</v>
      </c>
      <c r="E64" s="368">
        <f t="shared" si="21"/>
        <v>36.5909</v>
      </c>
      <c r="F64" s="368">
        <f t="shared" si="21"/>
        <v>35.400000000000006</v>
      </c>
      <c r="G64" s="368">
        <f t="shared" si="21"/>
        <v>34.3</v>
      </c>
      <c r="H64" s="369">
        <f t="shared" si="21"/>
        <v>36.5</v>
      </c>
      <c r="I64" s="368">
        <f t="shared" si="21"/>
        <v>32.7</v>
      </c>
      <c r="J64" s="368">
        <f t="shared" si="21"/>
        <v>30.599999999999998</v>
      </c>
      <c r="K64" s="368">
        <f t="shared" si="21"/>
        <v>34.300000000000004</v>
      </c>
      <c r="L64" s="370">
        <f aca="true" t="shared" si="22" ref="L64:M66">IF(ISERR(L40+L58),"..",IF((L40+L58)=0,"-",(L40+L58)))</f>
        <v>40.3</v>
      </c>
      <c r="M64" s="370">
        <f t="shared" si="22"/>
        <v>32.2</v>
      </c>
      <c r="N64" s="370" t="str">
        <f>IF(ISERR(N40+N58),"..",IF((N40+N58)=0,"-",(N40+N58)))</f>
        <v>..</v>
      </c>
    </row>
    <row r="65" spans="2:14" ht="18">
      <c r="B65" s="355"/>
      <c r="C65" s="355" t="s">
        <v>67</v>
      </c>
      <c r="D65" s="368">
        <f aca="true" t="shared" si="23" ref="D65:J65">D41+D59</f>
        <v>7.388465</v>
      </c>
      <c r="E65" s="368">
        <f t="shared" si="23"/>
        <v>5.841128</v>
      </c>
      <c r="F65" s="368">
        <f t="shared" si="23"/>
        <v>7.284879</v>
      </c>
      <c r="G65" s="368">
        <f t="shared" si="23"/>
        <v>6.572222</v>
      </c>
      <c r="H65" s="368">
        <f t="shared" si="23"/>
        <v>6.1326670000000005</v>
      </c>
      <c r="I65" s="368">
        <f t="shared" si="23"/>
        <v>8.34</v>
      </c>
      <c r="J65" s="368">
        <f t="shared" si="23"/>
        <v>12.07</v>
      </c>
      <c r="K65" s="371">
        <f>IF(ISERR(K41+K59),"..",IF((K41+K59)=0,"-",(K41+K59)))</f>
        <v>10.17</v>
      </c>
      <c r="L65" s="371">
        <f t="shared" si="22"/>
        <v>7.47</v>
      </c>
      <c r="M65" s="371">
        <f t="shared" si="22"/>
        <v>6.609999999999999</v>
      </c>
      <c r="N65" s="375" t="str">
        <f>IF(ISERR(N41+N59),"..",IF((N41+N59)=0,"-",(N41+N59)))</f>
        <v>..</v>
      </c>
    </row>
    <row r="66" spans="2:14" ht="18">
      <c r="B66" s="355"/>
      <c r="C66" s="405" t="s">
        <v>290</v>
      </c>
      <c r="D66" s="369">
        <f aca="true" t="shared" si="24" ref="D66:K66">D42+D60</f>
        <v>112.835</v>
      </c>
      <c r="E66" s="368">
        <f t="shared" si="24"/>
        <v>111.886</v>
      </c>
      <c r="F66" s="368">
        <f t="shared" si="24"/>
        <v>109.08000000000001</v>
      </c>
      <c r="G66" s="368">
        <f t="shared" si="24"/>
        <v>101.81</v>
      </c>
      <c r="H66" s="368">
        <f t="shared" si="24"/>
        <v>90.574</v>
      </c>
      <c r="I66" s="368">
        <f t="shared" si="24"/>
        <v>93.489</v>
      </c>
      <c r="J66" s="368">
        <f t="shared" si="24"/>
        <v>90.376</v>
      </c>
      <c r="K66" s="368">
        <f t="shared" si="24"/>
        <v>85.463</v>
      </c>
      <c r="L66" s="370">
        <f t="shared" si="22"/>
        <v>85.35300000000001</v>
      </c>
      <c r="M66" s="370">
        <f t="shared" si="22"/>
        <v>84.582</v>
      </c>
      <c r="N66" s="370" t="str">
        <f>IF(ISERR(N42+N60),"..",IF((N42+N60)=0,"-",(N42+N60)))</f>
        <v>..</v>
      </c>
    </row>
    <row r="67" spans="2:14" ht="18">
      <c r="B67" s="355"/>
      <c r="C67" s="406" t="s">
        <v>286</v>
      </c>
      <c r="D67" s="374">
        <f aca="true" t="shared" si="25" ref="D67:M67">IF(ISERR(D43+D61),"..",IF((D43+D61)=0,"-",(D43+D61)))</f>
        <v>156.123465</v>
      </c>
      <c r="E67" s="373">
        <f t="shared" si="25"/>
        <v>154.318028</v>
      </c>
      <c r="F67" s="373">
        <f t="shared" si="25"/>
        <v>151.764879</v>
      </c>
      <c r="G67" s="373">
        <f t="shared" si="25"/>
        <v>142.682222</v>
      </c>
      <c r="H67" s="373">
        <f t="shared" si="25"/>
        <v>133.206667</v>
      </c>
      <c r="I67" s="373">
        <f t="shared" si="25"/>
        <v>134.529</v>
      </c>
      <c r="J67" s="373">
        <f t="shared" si="25"/>
        <v>133.046</v>
      </c>
      <c r="K67" s="373">
        <f t="shared" si="25"/>
        <v>129.933</v>
      </c>
      <c r="L67" s="370">
        <f t="shared" si="25"/>
        <v>133.123</v>
      </c>
      <c r="M67" s="370">
        <f t="shared" si="25"/>
        <v>123.392</v>
      </c>
      <c r="N67" s="370" t="str">
        <f>IF(ISERR(N43+N61),"..",IF((N43+N61)=0,"-",(N43+N61)))</f>
        <v>..</v>
      </c>
    </row>
    <row r="68" spans="1:14" ht="5.25" customHeight="1">
      <c r="A68" s="291"/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</row>
    <row r="69" ht="6" customHeight="1"/>
    <row r="70" spans="2:3" s="118" customFormat="1" ht="14.25">
      <c r="B70" s="376">
        <v>1</v>
      </c>
      <c r="C70" s="118" t="s">
        <v>309</v>
      </c>
    </row>
    <row r="71" spans="2:3" s="118" customFormat="1" ht="14.25">
      <c r="B71" s="376">
        <v>2</v>
      </c>
      <c r="C71" s="118" t="s">
        <v>297</v>
      </c>
    </row>
    <row r="72" spans="2:3" s="118" customFormat="1" ht="14.25">
      <c r="B72" s="376">
        <v>3</v>
      </c>
      <c r="C72" s="118" t="s">
        <v>410</v>
      </c>
    </row>
    <row r="73" spans="2:3" s="118" customFormat="1" ht="14.25">
      <c r="B73" s="376">
        <v>4</v>
      </c>
      <c r="C73" s="118" t="s">
        <v>298</v>
      </c>
    </row>
    <row r="74" spans="2:3" s="118" customFormat="1" ht="14.25">
      <c r="B74" s="376">
        <v>5</v>
      </c>
      <c r="C74" s="118" t="s">
        <v>299</v>
      </c>
    </row>
    <row r="75" spans="2:3" s="118" customFormat="1" ht="14.25">
      <c r="B75" s="376"/>
      <c r="C75" s="118" t="s">
        <v>411</v>
      </c>
    </row>
    <row r="76" spans="2:3" s="118" customFormat="1" ht="14.25">
      <c r="B76" s="376">
        <v>6</v>
      </c>
      <c r="C76" s="118" t="s">
        <v>412</v>
      </c>
    </row>
    <row r="77" spans="2:3" s="118" customFormat="1" ht="14.25">
      <c r="B77" s="376">
        <v>7</v>
      </c>
      <c r="C77" s="118" t="s">
        <v>413</v>
      </c>
    </row>
    <row r="78" spans="2:3" s="118" customFormat="1" ht="14.25">
      <c r="B78" s="376">
        <v>8</v>
      </c>
      <c r="C78" s="118" t="s">
        <v>414</v>
      </c>
    </row>
    <row r="79" s="118" customFormat="1" ht="14.25">
      <c r="B79" s="376"/>
    </row>
    <row r="81" ht="102" customHeight="1"/>
  </sheetData>
  <printOptions/>
  <pageMargins left="0.75" right="0.75" top="0.8" bottom="0.81" header="0.5" footer="0.5"/>
  <pageSetup fitToHeight="1" fitToWidth="1" horizontalDpi="300" verticalDpi="3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X100"/>
  <sheetViews>
    <sheetView workbookViewId="0" topLeftCell="A1">
      <pane ySplit="4" topLeftCell="BM16" activePane="bottomLeft" state="frozen"/>
      <selection pane="topLeft" activeCell="B65" sqref="B65"/>
      <selection pane="bottomLeft" activeCell="A1" sqref="A1"/>
    </sheetView>
  </sheetViews>
  <sheetFormatPr defaultColWidth="9.77734375" defaultRowHeight="15"/>
  <cols>
    <col min="1" max="1" width="2.6640625" style="5" customWidth="1"/>
    <col min="2" max="2" width="1.77734375" style="5" customWidth="1"/>
    <col min="3" max="3" width="7.99609375" style="5" customWidth="1"/>
    <col min="4" max="8" width="6.88671875" style="5" customWidth="1"/>
    <col min="9" max="12" width="6.99609375" style="5" customWidth="1"/>
    <col min="13" max="13" width="6.77734375" style="5" customWidth="1"/>
    <col min="14" max="14" width="6.99609375" style="5" customWidth="1"/>
    <col min="15" max="15" width="1.2265625" style="5" customWidth="1"/>
    <col min="16" max="16" width="9.77734375" style="5" customWidth="1"/>
    <col min="17" max="24" width="9.77734375" style="181" customWidth="1"/>
    <col min="25" max="16384" width="9.77734375" style="5" customWidth="1"/>
  </cols>
  <sheetData>
    <row r="1" ht="15.75">
      <c r="A1" s="170" t="s">
        <v>315</v>
      </c>
    </row>
    <row r="2" spans="1:15" ht="15">
      <c r="A2" s="280" t="s">
        <v>64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8"/>
    </row>
    <row r="3" spans="1:24" s="24" customFormat="1" ht="15.75">
      <c r="A3" s="282"/>
      <c r="B3" s="282"/>
      <c r="C3" s="282"/>
      <c r="D3" s="282">
        <v>1999</v>
      </c>
      <c r="E3" s="282">
        <v>2000</v>
      </c>
      <c r="F3" s="282">
        <v>2001</v>
      </c>
      <c r="G3" s="282">
        <v>2002</v>
      </c>
      <c r="H3" s="282">
        <v>2003</v>
      </c>
      <c r="I3" s="282">
        <v>2004</v>
      </c>
      <c r="J3" s="282">
        <v>2005</v>
      </c>
      <c r="K3" s="282">
        <v>2006</v>
      </c>
      <c r="L3" s="282">
        <v>2007</v>
      </c>
      <c r="M3" s="282">
        <v>2008</v>
      </c>
      <c r="N3" s="282">
        <v>2009</v>
      </c>
      <c r="Q3" s="469"/>
      <c r="R3" s="469"/>
      <c r="S3" s="469"/>
      <c r="T3" s="469"/>
      <c r="U3" s="469"/>
      <c r="V3" s="469"/>
      <c r="W3" s="469"/>
      <c r="X3" s="469"/>
    </row>
    <row r="4" spans="1:24" s="24" customFormat="1" ht="6" customHeight="1">
      <c r="A4" s="21"/>
      <c r="B4" s="21"/>
      <c r="C4" s="21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Q4" s="469"/>
      <c r="R4" s="469"/>
      <c r="S4" s="469"/>
      <c r="T4" s="469"/>
      <c r="U4" s="469"/>
      <c r="V4" s="469"/>
      <c r="W4" s="469"/>
      <c r="X4" s="469"/>
    </row>
    <row r="5" spans="1:15" ht="15">
      <c r="A5" s="10" t="s">
        <v>227</v>
      </c>
      <c r="B5" s="9"/>
      <c r="C5" s="7"/>
      <c r="E5" s="14"/>
      <c r="F5" s="14"/>
      <c r="G5" s="14"/>
      <c r="H5" s="14"/>
      <c r="I5" s="14"/>
      <c r="J5" s="14"/>
      <c r="K5" s="14"/>
      <c r="L5" s="14"/>
      <c r="M5" s="14"/>
      <c r="N5" s="14" t="s">
        <v>23</v>
      </c>
      <c r="O5" s="8"/>
    </row>
    <row r="6" spans="1:15" ht="15">
      <c r="A6" s="8"/>
      <c r="B6" s="7"/>
      <c r="C6" s="31" t="s">
        <v>24</v>
      </c>
      <c r="D6" s="200">
        <f>'S1 Numbers'!C7</f>
        <v>2131</v>
      </c>
      <c r="E6" s="200">
        <f>'S1 Numbers'!D7</f>
        <v>2188</v>
      </c>
      <c r="F6" s="200">
        <f>'S1 Numbers'!E7</f>
        <v>2262</v>
      </c>
      <c r="G6" s="200">
        <f>'S1 Numbers'!F7</f>
        <v>2330</v>
      </c>
      <c r="H6" s="200">
        <f>'S1 Numbers'!G7</f>
        <v>2383</v>
      </c>
      <c r="I6" s="200">
        <f>'S1 Numbers'!H7</f>
        <v>2448</v>
      </c>
      <c r="J6" s="200">
        <f>'S1 Numbers'!I7</f>
        <v>2531.334</v>
      </c>
      <c r="K6" s="200">
        <f>'S1 Numbers'!J7</f>
        <v>2586.505</v>
      </c>
      <c r="L6" s="200">
        <f>'S1 Numbers'!K7</f>
        <v>2648</v>
      </c>
      <c r="M6" s="200">
        <f>'S1 Numbers'!L7</f>
        <v>2688</v>
      </c>
      <c r="N6" s="200">
        <f>'S1 Numbers'!M7</f>
        <v>2707</v>
      </c>
      <c r="O6" s="8"/>
    </row>
    <row r="7" spans="1:15" ht="15">
      <c r="A7" s="8"/>
      <c r="B7" s="7"/>
      <c r="C7" s="31" t="s">
        <v>25</v>
      </c>
      <c r="D7" s="41">
        <v>28368</v>
      </c>
      <c r="E7" s="41">
        <v>28898</v>
      </c>
      <c r="F7" s="47">
        <v>29747</v>
      </c>
      <c r="G7" s="47">
        <v>30557</v>
      </c>
      <c r="H7" s="47">
        <v>31207</v>
      </c>
      <c r="I7" s="47">
        <v>32259</v>
      </c>
      <c r="J7" s="47">
        <v>32897</v>
      </c>
      <c r="K7" s="47">
        <v>33369</v>
      </c>
      <c r="L7" s="47">
        <v>33956.832</v>
      </c>
      <c r="M7" s="47">
        <v>34206</v>
      </c>
      <c r="N7" s="47">
        <v>34257.529</v>
      </c>
      <c r="O7" s="8"/>
    </row>
    <row r="8" spans="1:15" ht="6" customHeight="1">
      <c r="A8" s="8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5">
      <c r="A9" s="9" t="s">
        <v>415</v>
      </c>
      <c r="B9" s="8"/>
      <c r="C9" s="8"/>
      <c r="E9" s="27"/>
      <c r="F9" s="27"/>
      <c r="G9" s="27"/>
      <c r="H9" s="27"/>
      <c r="I9" s="27"/>
      <c r="J9" s="27"/>
      <c r="K9" s="27"/>
      <c r="L9" s="27"/>
      <c r="M9" s="27"/>
      <c r="N9" s="27" t="s">
        <v>26</v>
      </c>
      <c r="O9" s="8"/>
    </row>
    <row r="10" spans="3:15" ht="15">
      <c r="C10" s="8" t="s">
        <v>24</v>
      </c>
      <c r="D10" s="34">
        <v>66.49122807017544</v>
      </c>
      <c r="E10" s="58">
        <v>65.77464788732394</v>
      </c>
      <c r="F10" s="136">
        <v>64.96133254015467</v>
      </c>
      <c r="G10" s="54">
        <v>66</v>
      </c>
      <c r="H10" s="54">
        <v>69</v>
      </c>
      <c r="I10" s="335">
        <v>69</v>
      </c>
      <c r="J10" s="54">
        <v>68</v>
      </c>
      <c r="K10" s="54">
        <v>71</v>
      </c>
      <c r="L10" s="54">
        <v>71</v>
      </c>
      <c r="M10" s="54" t="s">
        <v>12</v>
      </c>
      <c r="N10" s="54" t="s">
        <v>12</v>
      </c>
      <c r="O10" s="8"/>
    </row>
    <row r="11" spans="1:15" ht="15">
      <c r="A11" s="8"/>
      <c r="B11" s="8"/>
      <c r="C11" s="8" t="s">
        <v>25</v>
      </c>
      <c r="D11" s="34">
        <v>71.55216498988123</v>
      </c>
      <c r="E11" s="13">
        <v>72</v>
      </c>
      <c r="F11" s="22">
        <v>73.77393782055043</v>
      </c>
      <c r="G11" s="54">
        <v>73</v>
      </c>
      <c r="H11" s="54">
        <v>73</v>
      </c>
      <c r="I11" s="335">
        <v>74</v>
      </c>
      <c r="J11" s="54">
        <v>75</v>
      </c>
      <c r="K11" s="54">
        <v>76</v>
      </c>
      <c r="L11" s="54">
        <v>76</v>
      </c>
      <c r="M11" s="54" t="s">
        <v>12</v>
      </c>
      <c r="N11" s="54" t="s">
        <v>12</v>
      </c>
      <c r="O11" s="8"/>
    </row>
    <row r="12" spans="1:15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5">
      <c r="A13" s="10" t="s">
        <v>42</v>
      </c>
      <c r="B13" s="8"/>
      <c r="C13" s="7"/>
      <c r="E13" s="27"/>
      <c r="F13" s="27"/>
      <c r="G13" s="27"/>
      <c r="H13" s="27"/>
      <c r="I13" s="27"/>
      <c r="J13" s="27"/>
      <c r="K13" s="27"/>
      <c r="L13" s="27"/>
      <c r="M13" s="27"/>
      <c r="N13" s="27" t="s">
        <v>27</v>
      </c>
      <c r="O13" s="8"/>
    </row>
    <row r="14" spans="1:15" ht="15">
      <c r="A14" s="8"/>
      <c r="B14" s="7"/>
      <c r="C14" s="130" t="s">
        <v>416</v>
      </c>
      <c r="D14" s="198">
        <f>'S1 Numbers'!C28/1000</f>
        <v>53.523</v>
      </c>
      <c r="E14" s="198">
        <f>'S1 Numbers'!D28/1000</f>
        <v>53.886</v>
      </c>
      <c r="F14" s="198">
        <f>'S1 Numbers'!E28/1000</f>
        <v>54.05367</v>
      </c>
      <c r="G14" s="198">
        <f>'S1 Numbers'!F28/1000</f>
        <v>54.592</v>
      </c>
      <c r="H14" s="198">
        <f>'S1 Numbers'!G28/1000</f>
        <v>54.509</v>
      </c>
      <c r="I14" s="198">
        <f>'S1 Numbers'!H28/1000</f>
        <v>54.543</v>
      </c>
      <c r="J14" s="198">
        <f>'S1 Numbers'!I28/1000</f>
        <v>54.776</v>
      </c>
      <c r="K14" s="198">
        <f>'S1 Numbers'!J28/1000</f>
        <v>54.85779</v>
      </c>
      <c r="L14" s="198">
        <f>'S1 Numbers'!K28/1000</f>
        <v>55.08877699999999</v>
      </c>
      <c r="M14" s="198">
        <f>'S1 Numbers'!L28/1000</f>
        <v>55.246487</v>
      </c>
      <c r="N14" s="198">
        <f>'S1 Numbers'!M28/1000</f>
        <v>55.427487</v>
      </c>
      <c r="O14" s="8"/>
    </row>
    <row r="15" spans="1:15" ht="15">
      <c r="A15" s="8"/>
      <c r="B15" s="8"/>
      <c r="C15" s="130" t="s">
        <v>417</v>
      </c>
      <c r="D15" s="123">
        <v>389.5</v>
      </c>
      <c r="E15" s="39">
        <v>390.2</v>
      </c>
      <c r="F15" s="39">
        <v>391</v>
      </c>
      <c r="G15" s="132">
        <v>391.6</v>
      </c>
      <c r="H15" s="222">
        <v>392.3</v>
      </c>
      <c r="I15" s="132">
        <v>387.7</v>
      </c>
      <c r="J15" s="132">
        <v>388</v>
      </c>
      <c r="K15" s="132">
        <v>398.4</v>
      </c>
      <c r="L15" s="132">
        <v>398.9</v>
      </c>
      <c r="M15" s="132">
        <v>394.5</v>
      </c>
      <c r="N15" s="132">
        <v>394.428</v>
      </c>
      <c r="O15" s="8"/>
    </row>
    <row r="16" spans="1:15" ht="6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5">
      <c r="A17" s="9" t="s">
        <v>213</v>
      </c>
      <c r="B17" s="8"/>
      <c r="C17" s="7"/>
      <c r="E17" s="30"/>
      <c r="F17" s="30"/>
      <c r="G17" s="30"/>
      <c r="H17" s="30"/>
      <c r="I17" s="30"/>
      <c r="J17" s="30"/>
      <c r="K17" s="30"/>
      <c r="L17" s="30"/>
      <c r="M17" s="30"/>
      <c r="N17" s="30" t="s">
        <v>29</v>
      </c>
      <c r="O17" s="8"/>
    </row>
    <row r="18" spans="1:15" ht="15">
      <c r="A18" s="9"/>
      <c r="B18" s="8" t="s">
        <v>30</v>
      </c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5">
      <c r="A19" s="8"/>
      <c r="C19" s="130" t="s">
        <v>24</v>
      </c>
      <c r="D19" s="216">
        <f>'S1 Numbers'!C31/1000</f>
        <v>5.164</v>
      </c>
      <c r="E19" s="216">
        <f>'S1 Numbers'!D31/1000</f>
        <v>5.405</v>
      </c>
      <c r="F19" s="216">
        <f>'S1 Numbers'!E31/1000</f>
        <v>5.567</v>
      </c>
      <c r="G19" s="216">
        <f>'S1 Numbers'!F31/1000</f>
        <v>5.73</v>
      </c>
      <c r="H19" s="216">
        <f>'S1 Numbers'!G31/1000</f>
        <v>5.856</v>
      </c>
      <c r="I19" s="216">
        <f>'S1 Numbers'!H31/1000</f>
        <v>6.094203</v>
      </c>
      <c r="J19" s="216">
        <f>'S1 Numbers'!I31/1000</f>
        <v>6.15079</v>
      </c>
      <c r="K19" s="246">
        <f>'S1 Numbers'!J31/1000</f>
        <v>6.433</v>
      </c>
      <c r="L19" s="246">
        <f>'S1 Numbers'!K31/1000</f>
        <v>6.577</v>
      </c>
      <c r="M19" s="246">
        <f>'S1 Numbers'!L31/1000</f>
        <v>6.683</v>
      </c>
      <c r="N19" s="246">
        <f>'S1 Numbers'!M31/1000</f>
        <v>6.653</v>
      </c>
      <c r="O19" s="8"/>
    </row>
    <row r="20" spans="1:15" ht="15">
      <c r="A20" s="8"/>
      <c r="B20" s="8"/>
      <c r="C20" s="130" t="s">
        <v>214</v>
      </c>
      <c r="D20" s="125">
        <v>87.8</v>
      </c>
      <c r="E20" s="39">
        <v>88.4</v>
      </c>
      <c r="F20" s="124">
        <v>90.8</v>
      </c>
      <c r="G20" s="124">
        <v>92.6</v>
      </c>
      <c r="H20" s="124">
        <v>93</v>
      </c>
      <c r="I20" s="124">
        <v>96.6</v>
      </c>
      <c r="J20" s="124">
        <v>97</v>
      </c>
      <c r="K20" s="124">
        <v>99.4</v>
      </c>
      <c r="L20" s="124">
        <v>100.6</v>
      </c>
      <c r="M20" s="124">
        <v>100.1</v>
      </c>
      <c r="N20" s="124">
        <v>99.5</v>
      </c>
      <c r="O20" s="8"/>
    </row>
    <row r="21" spans="1:15" ht="15">
      <c r="A21" s="8"/>
      <c r="B21" s="8" t="s">
        <v>135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5">
      <c r="A22" s="8"/>
      <c r="C22" s="130" t="s">
        <v>24</v>
      </c>
      <c r="D22" s="199">
        <f>'S1 Numbers'!C32/1000</f>
        <v>21.021</v>
      </c>
      <c r="E22" s="199">
        <f>'S1 Numbers'!D32/1000</f>
        <v>20.531</v>
      </c>
      <c r="F22" s="199">
        <f>'S1 Numbers'!E32/1000</f>
        <v>20.775</v>
      </c>
      <c r="G22" s="199">
        <f>'S1 Numbers'!F32/1000</f>
        <v>21.533</v>
      </c>
      <c r="H22" s="199">
        <f>'S1 Numbers'!G32/1000</f>
        <v>21.826</v>
      </c>
      <c r="I22" s="199">
        <f>'S1 Numbers'!H32/1000</f>
        <v>22.114</v>
      </c>
      <c r="J22" s="199">
        <f>'S1 Numbers'!I32/1000</f>
        <v>21.904106</v>
      </c>
      <c r="K22" s="199">
        <f>'S1 Numbers'!J32/1000</f>
        <v>22.465</v>
      </c>
      <c r="L22" s="199">
        <f>'S1 Numbers'!K32/1000</f>
        <v>22.408</v>
      </c>
      <c r="M22" s="199">
        <f>'S1 Numbers'!L32/1000</f>
        <v>22.127</v>
      </c>
      <c r="N22" s="199">
        <f>'S1 Numbers'!M32/1000</f>
        <v>22.327</v>
      </c>
      <c r="O22" s="8"/>
    </row>
    <row r="23" spans="1:15" ht="15">
      <c r="A23" s="8"/>
      <c r="B23" s="8"/>
      <c r="C23" s="130" t="s">
        <v>310</v>
      </c>
      <c r="D23" s="451">
        <v>212.6</v>
      </c>
      <c r="E23" s="116">
        <v>211.7</v>
      </c>
      <c r="F23" s="124">
        <v>215.1</v>
      </c>
      <c r="G23" s="124">
        <v>218.6</v>
      </c>
      <c r="H23" s="453">
        <v>221</v>
      </c>
      <c r="I23" s="124">
        <v>224.1</v>
      </c>
      <c r="J23" s="124">
        <v>223.1</v>
      </c>
      <c r="K23" s="124">
        <v>226.1</v>
      </c>
      <c r="L23" s="124">
        <v>224.9</v>
      </c>
      <c r="M23" s="124">
        <v>222.8</v>
      </c>
      <c r="N23" s="124">
        <v>222.4</v>
      </c>
      <c r="O23" s="130"/>
    </row>
    <row r="24" spans="1:15" ht="15">
      <c r="A24" s="8"/>
      <c r="B24" s="8" t="s">
        <v>136</v>
      </c>
      <c r="C24" s="130"/>
      <c r="D24" s="123"/>
      <c r="E24" s="39"/>
      <c r="F24" s="124"/>
      <c r="G24" s="124"/>
      <c r="H24" s="124"/>
      <c r="I24" s="124"/>
      <c r="J24" s="124"/>
      <c r="K24" s="124"/>
      <c r="L24" s="124"/>
      <c r="M24" s="124"/>
      <c r="N24" s="124"/>
      <c r="O24" s="8"/>
    </row>
    <row r="25" spans="1:15" ht="15">
      <c r="A25" s="8"/>
      <c r="B25" s="8"/>
      <c r="C25" s="130" t="s">
        <v>24</v>
      </c>
      <c r="D25" s="237">
        <f>'S1 Numbers'!C33/1000</f>
        <v>39.77</v>
      </c>
      <c r="E25" s="237">
        <f>'S1 Numbers'!D33/1000</f>
        <v>39.561</v>
      </c>
      <c r="F25" s="237">
        <f>'S1 Numbers'!E33/1000</f>
        <v>40.065</v>
      </c>
      <c r="G25" s="237">
        <f>'S1 Numbers'!F33/1000</f>
        <v>41.535</v>
      </c>
      <c r="H25" s="237">
        <f>'S1 Numbers'!G33/1000</f>
        <v>42.038</v>
      </c>
      <c r="I25" s="237">
        <f>'S1 Numbers'!H33/1000</f>
        <v>42.705288</v>
      </c>
      <c r="J25" s="237">
        <f>'S1 Numbers'!I33/1000</f>
        <v>42.717842000000005</v>
      </c>
      <c r="K25" s="237">
        <f>'S1 Numbers'!J33/1000</f>
        <v>44.119</v>
      </c>
      <c r="L25" s="237">
        <f>'S1 Numbers'!K33/1000</f>
        <v>44.666</v>
      </c>
      <c r="M25" s="237">
        <f>'S1 Numbers'!L33/1000</f>
        <v>44.47</v>
      </c>
      <c r="N25" s="237">
        <f>'S1 Numbers'!M33/1000</f>
        <v>44.219</v>
      </c>
      <c r="O25" s="8"/>
    </row>
    <row r="26" spans="1:15" ht="15">
      <c r="A26" s="8"/>
      <c r="B26" s="8"/>
      <c r="C26" s="130" t="s">
        <v>310</v>
      </c>
      <c r="D26" s="124">
        <v>467</v>
      </c>
      <c r="E26" s="124">
        <v>467.1</v>
      </c>
      <c r="F26" s="124">
        <v>474.4</v>
      </c>
      <c r="G26" s="124">
        <v>486.5</v>
      </c>
      <c r="H26" s="124">
        <v>490.4</v>
      </c>
      <c r="I26" s="124">
        <v>498.6</v>
      </c>
      <c r="J26" s="124">
        <v>499.4</v>
      </c>
      <c r="K26" s="124">
        <v>507.5</v>
      </c>
      <c r="L26" s="124">
        <v>513</v>
      </c>
      <c r="M26" s="124">
        <v>508.9</v>
      </c>
      <c r="N26" s="124">
        <v>504</v>
      </c>
      <c r="O26" s="8"/>
    </row>
    <row r="27" spans="1:15" ht="6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5">
      <c r="A28" s="10" t="s">
        <v>418</v>
      </c>
      <c r="B28" s="8"/>
      <c r="C28" s="8"/>
      <c r="E28" s="30"/>
      <c r="F28" s="30"/>
      <c r="G28" s="30"/>
      <c r="H28" s="30"/>
      <c r="I28" s="30"/>
      <c r="J28" s="30"/>
      <c r="K28" s="30"/>
      <c r="L28" s="30"/>
      <c r="M28" s="30"/>
      <c r="N28" s="30" t="s">
        <v>23</v>
      </c>
      <c r="O28" s="8"/>
    </row>
    <row r="29" spans="1:15" ht="15">
      <c r="A29" s="8"/>
      <c r="B29" s="7"/>
      <c r="C29" s="8" t="s">
        <v>416</v>
      </c>
      <c r="D29" s="215">
        <f>'S1 Numbers'!C37/1000</f>
        <v>4.075</v>
      </c>
      <c r="E29" s="215">
        <f>'S1 Numbers'!D37/1000</f>
        <v>3.894</v>
      </c>
      <c r="F29" s="215">
        <f>'S1 Numbers'!E37/1000</f>
        <v>3.758</v>
      </c>
      <c r="G29" s="215">
        <f>'S1 Numbers'!F37/1000</f>
        <v>3.533</v>
      </c>
      <c r="H29" s="215">
        <f>'S1 Numbers'!G37/1000</f>
        <v>3.294</v>
      </c>
      <c r="I29" s="215">
        <f>'S1 Numbers'!H37/1000</f>
        <v>3.074</v>
      </c>
      <c r="J29" s="215">
        <f>'S1 Numbers'!I37/1000</f>
        <v>2.951</v>
      </c>
      <c r="K29" s="215">
        <f>'S1 Numbers'!J37/1000</f>
        <v>2.948</v>
      </c>
      <c r="L29" s="215">
        <f>'S1 Numbers'!K37/1000</f>
        <v>2.666</v>
      </c>
      <c r="M29" s="215">
        <f>'S1 Numbers'!L37/1000</f>
        <v>2.84</v>
      </c>
      <c r="N29" s="215">
        <f>'S1 Numbers'!M37/1000</f>
        <v>2.485</v>
      </c>
      <c r="O29" s="8"/>
    </row>
    <row r="30" spans="1:15" ht="15">
      <c r="A30" s="8"/>
      <c r="B30" s="8"/>
      <c r="C30" s="8" t="s">
        <v>25</v>
      </c>
      <c r="D30" s="19">
        <v>42.545</v>
      </c>
      <c r="E30" s="19">
        <v>41.564</v>
      </c>
      <c r="F30" s="19">
        <v>40.56</v>
      </c>
      <c r="G30" s="124">
        <v>39.407</v>
      </c>
      <c r="H30" s="124">
        <v>37.215</v>
      </c>
      <c r="I30" s="124">
        <v>34.351</v>
      </c>
      <c r="J30" s="124">
        <v>32.155</v>
      </c>
      <c r="K30" s="124">
        <v>31.845</v>
      </c>
      <c r="L30" s="124">
        <v>30.7</v>
      </c>
      <c r="M30" s="124">
        <v>28.572</v>
      </c>
      <c r="N30" s="124">
        <v>26.096</v>
      </c>
      <c r="O30" s="8"/>
    </row>
    <row r="31" spans="1:15" ht="6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5">
      <c r="A32" s="10" t="s">
        <v>434</v>
      </c>
      <c r="B32" s="9"/>
      <c r="C32" s="9"/>
      <c r="E32" s="27"/>
      <c r="F32" s="27"/>
      <c r="G32" s="27"/>
      <c r="H32" s="27"/>
      <c r="I32" s="27"/>
      <c r="J32" s="27"/>
      <c r="K32" s="27"/>
      <c r="L32" s="27"/>
      <c r="M32" s="27"/>
      <c r="N32" s="27" t="s">
        <v>31</v>
      </c>
      <c r="O32" s="8"/>
    </row>
    <row r="33" spans="1:16" ht="15">
      <c r="A33" s="8"/>
      <c r="B33" s="7"/>
      <c r="C33" s="8" t="s">
        <v>24</v>
      </c>
      <c r="D33" s="200">
        <f>'S1 Numbers'!C11</f>
        <v>454.784</v>
      </c>
      <c r="E33" s="200">
        <f>'S1 Numbers'!D11</f>
        <v>457.949</v>
      </c>
      <c r="F33" s="200">
        <f>'S1 Numbers'!E11</f>
        <v>465.849</v>
      </c>
      <c r="G33" s="200">
        <f>'S1 Numbers'!F11</f>
        <v>470.74</v>
      </c>
      <c r="H33" s="200">
        <f>'S1 Numbers'!G11</f>
        <v>477.582</v>
      </c>
      <c r="I33" s="414">
        <f>'S1 Numbers'!H11</f>
        <v>461</v>
      </c>
      <c r="J33" s="200">
        <f>'S1 Numbers'!I11</f>
        <v>467</v>
      </c>
      <c r="K33" s="217">
        <f>'S1 Numbers'!J11</f>
        <v>482</v>
      </c>
      <c r="L33" s="415">
        <f>'S1 Numbers'!K11</f>
        <v>497</v>
      </c>
      <c r="M33" s="217">
        <f>'S1 Numbers'!L11</f>
        <v>493</v>
      </c>
      <c r="N33" s="217" t="str">
        <f>'S1 Numbers'!M11</f>
        <v>..</v>
      </c>
      <c r="O33" s="8"/>
      <c r="P33" s="398"/>
    </row>
    <row r="34" spans="1:15" ht="15">
      <c r="A34" s="8"/>
      <c r="B34" s="7"/>
      <c r="C34" s="8" t="s">
        <v>25</v>
      </c>
      <c r="D34" s="226">
        <v>4376</v>
      </c>
      <c r="E34" s="226">
        <v>4420</v>
      </c>
      <c r="F34" s="226">
        <v>4455</v>
      </c>
      <c r="G34" s="135">
        <v>4550</v>
      </c>
      <c r="H34" s="48">
        <v>4681</v>
      </c>
      <c r="I34" s="404">
        <v>4606</v>
      </c>
      <c r="J34" s="48">
        <v>4649</v>
      </c>
      <c r="K34" s="48">
        <v>4892</v>
      </c>
      <c r="L34" s="416">
        <v>5078</v>
      </c>
      <c r="M34" s="48">
        <v>5174</v>
      </c>
      <c r="N34" s="48" t="s">
        <v>12</v>
      </c>
      <c r="O34" s="8"/>
    </row>
    <row r="35" spans="1:15" ht="6" customHeight="1">
      <c r="A35" s="8"/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5">
      <c r="A36" s="10" t="s">
        <v>430</v>
      </c>
      <c r="B36" s="8"/>
      <c r="C36" s="7"/>
      <c r="E36" s="27"/>
      <c r="F36" s="27"/>
      <c r="G36" s="27"/>
      <c r="H36" s="27"/>
      <c r="I36" s="27"/>
      <c r="J36" s="27"/>
      <c r="K36" s="27"/>
      <c r="L36" s="27"/>
      <c r="M36" s="27"/>
      <c r="N36" s="27" t="s">
        <v>31</v>
      </c>
      <c r="O36" s="8"/>
    </row>
    <row r="37" spans="1:22" ht="15">
      <c r="A37" s="8"/>
      <c r="B37" s="7"/>
      <c r="C37" s="130" t="s">
        <v>24</v>
      </c>
      <c r="D37" s="203">
        <f>'S1 Numbers'!C43</f>
        <v>64.88</v>
      </c>
      <c r="E37" s="203">
        <f>'S1 Numbers'!D43</f>
        <v>64.79</v>
      </c>
      <c r="F37" s="203">
        <f>'S1 Numbers'!E43</f>
        <v>64.57</v>
      </c>
      <c r="G37" s="203">
        <f>'S1 Numbers'!F43</f>
        <v>61.36</v>
      </c>
      <c r="H37" s="457">
        <f>'S1 Numbers'!G43</f>
        <v>61.181</v>
      </c>
      <c r="I37" s="458">
        <f>'S1 Numbers'!H43</f>
        <v>68.203</v>
      </c>
      <c r="J37" s="459">
        <f>'S1 Numbers'!I43</f>
        <v>72.4</v>
      </c>
      <c r="K37" s="459">
        <f>'S1 Numbers'!J43</f>
        <v>73.79599999999999</v>
      </c>
      <c r="L37" s="459">
        <f>'S1 Numbers'!K43</f>
        <v>80.828</v>
      </c>
      <c r="M37" s="459">
        <f>'S1 Numbers'!L43</f>
        <v>76.989</v>
      </c>
      <c r="N37" s="459" t="str">
        <f>'S1 Numbers'!M43</f>
        <v>..</v>
      </c>
      <c r="O37" s="8"/>
      <c r="Q37" s="470"/>
      <c r="R37" s="470"/>
      <c r="S37" s="470"/>
      <c r="T37" s="470"/>
      <c r="U37" s="470"/>
      <c r="V37" s="470"/>
    </row>
    <row r="38" spans="1:15" ht="15">
      <c r="A38" s="8"/>
      <c r="B38" s="8"/>
      <c r="C38" s="31" t="s">
        <v>25</v>
      </c>
      <c r="D38" s="407">
        <v>931</v>
      </c>
      <c r="E38" s="28">
        <v>957</v>
      </c>
      <c r="F38" s="28">
        <v>960</v>
      </c>
      <c r="G38" s="122">
        <v>976</v>
      </c>
      <c r="H38" s="460">
        <v>1007.131</v>
      </c>
      <c r="I38" s="135">
        <v>1040.283</v>
      </c>
      <c r="J38" s="135">
        <v>1076.3</v>
      </c>
      <c r="K38" s="135">
        <v>1145.296</v>
      </c>
      <c r="L38" s="135">
        <v>1218.128</v>
      </c>
      <c r="M38" s="135">
        <v>1266.489</v>
      </c>
      <c r="N38" s="460">
        <v>1258</v>
      </c>
      <c r="O38" s="252"/>
    </row>
    <row r="39" spans="1:15" ht="6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5">
      <c r="A40" s="10" t="s">
        <v>419</v>
      </c>
      <c r="B40" s="8"/>
      <c r="C40" s="7"/>
      <c r="E40" s="27"/>
      <c r="F40" s="27"/>
      <c r="G40" s="27"/>
      <c r="H40" s="135"/>
      <c r="I40" s="135"/>
      <c r="J40" s="135"/>
      <c r="K40" s="135"/>
      <c r="L40" s="135"/>
      <c r="M40" s="18"/>
      <c r="N40" s="48"/>
      <c r="O40" s="8"/>
    </row>
    <row r="41" spans="1:15" ht="15">
      <c r="A41" s="8"/>
      <c r="B41" s="7"/>
      <c r="C41" s="8" t="s">
        <v>24</v>
      </c>
      <c r="D41" s="232">
        <f>'S1 Numbers'!C48/1000</f>
        <v>15.941</v>
      </c>
      <c r="E41" s="232">
        <f>'S1 Numbers'!D48/1000</f>
        <v>16.787</v>
      </c>
      <c r="F41" s="232">
        <f>'S1 Numbers'!E48/1000</f>
        <v>18.081</v>
      </c>
      <c r="G41" s="232">
        <f>'S1 Numbers'!F48/1000</f>
        <v>19.783</v>
      </c>
      <c r="H41" s="232">
        <f>'S1 Numbers'!G48/1000</f>
        <v>21.084</v>
      </c>
      <c r="I41" s="232">
        <f>'S1 Numbers'!H48/1000</f>
        <v>22.555</v>
      </c>
      <c r="J41" s="232">
        <f>'S1 Numbers'!I48/1000</f>
        <v>23.795</v>
      </c>
      <c r="K41" s="232">
        <f>'S1 Numbers'!J48/1000</f>
        <v>24.437</v>
      </c>
      <c r="L41" s="232">
        <f>'S1 Numbers'!K48/1000</f>
        <v>25.132</v>
      </c>
      <c r="M41" s="232">
        <f>'S1 Numbers'!L48/1000</f>
        <v>24.348</v>
      </c>
      <c r="N41" s="232">
        <f>'S1 Numbers'!M48/1000</f>
        <v>22.496</v>
      </c>
      <c r="O41" s="8"/>
    </row>
    <row r="42" spans="1:15" ht="15">
      <c r="A42" s="8"/>
      <c r="B42" s="8"/>
      <c r="C42" s="8" t="s">
        <v>44</v>
      </c>
      <c r="D42" s="39">
        <v>168.4</v>
      </c>
      <c r="E42" s="39">
        <v>179.885213</v>
      </c>
      <c r="F42" s="39">
        <v>181.230875</v>
      </c>
      <c r="G42" s="116">
        <v>188.8</v>
      </c>
      <c r="H42" s="116">
        <v>200</v>
      </c>
      <c r="I42" s="240">
        <v>215.7</v>
      </c>
      <c r="J42" s="240">
        <v>228.217</v>
      </c>
      <c r="K42" s="240">
        <v>235.199</v>
      </c>
      <c r="L42" s="240">
        <v>240.722</v>
      </c>
      <c r="M42" s="240">
        <v>235.4</v>
      </c>
      <c r="N42" s="240">
        <v>218.1</v>
      </c>
      <c r="O42" s="207"/>
    </row>
    <row r="43" spans="17:24" s="40" customFormat="1" ht="11.25">
      <c r="Q43" s="471"/>
      <c r="R43" s="471"/>
      <c r="S43" s="471"/>
      <c r="T43" s="471"/>
      <c r="U43" s="471"/>
      <c r="V43" s="471"/>
      <c r="W43" s="471"/>
      <c r="X43" s="471"/>
    </row>
    <row r="44" spans="1:15" ht="15">
      <c r="A44" s="10" t="s">
        <v>33</v>
      </c>
      <c r="B44" s="8"/>
      <c r="C44" s="7"/>
      <c r="E44" s="27"/>
      <c r="F44" s="27"/>
      <c r="G44" s="27"/>
      <c r="H44" s="27"/>
      <c r="I44" s="27"/>
      <c r="J44" s="27"/>
      <c r="K44" s="27"/>
      <c r="L44" s="27"/>
      <c r="M44" s="27"/>
      <c r="N44" s="27" t="s">
        <v>16</v>
      </c>
      <c r="O44" s="8"/>
    </row>
    <row r="45" spans="1:15" ht="15">
      <c r="A45" s="10"/>
      <c r="B45" s="7" t="s">
        <v>432</v>
      </c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5">
      <c r="A46" s="8"/>
      <c r="C46" s="8" t="s">
        <v>24</v>
      </c>
      <c r="D46" s="200">
        <f>'S1 Numbers'!C17</f>
        <v>155.8</v>
      </c>
      <c r="E46" s="200">
        <f>'S1 Numbers'!D17</f>
        <v>158.5</v>
      </c>
      <c r="F46" s="200">
        <f>'S1 Numbers'!E17</f>
        <v>150.8</v>
      </c>
      <c r="G46" s="200">
        <f>'S1 Numbers'!F17</f>
        <v>154.4</v>
      </c>
      <c r="H46" s="200">
        <f>'S1 Numbers'!G17</f>
        <v>153.4</v>
      </c>
      <c r="I46" s="200">
        <f>'S1 Numbers'!H17</f>
        <v>173.1</v>
      </c>
      <c r="J46" s="200">
        <f>'S1 Numbers'!I17</f>
        <v>165.6</v>
      </c>
      <c r="K46" s="217">
        <f>'S1 Numbers'!J17</f>
        <v>173.7</v>
      </c>
      <c r="L46" s="217">
        <f>'S1 Numbers'!K17</f>
        <v>181.8</v>
      </c>
      <c r="M46" s="217">
        <f>'S1 Numbers'!L17</f>
        <v>163.6</v>
      </c>
      <c r="N46" s="217" t="str">
        <f>'S1 Numbers'!M17</f>
        <v>..</v>
      </c>
      <c r="O46" s="31"/>
    </row>
    <row r="47" spans="1:15" ht="15">
      <c r="A47" s="8"/>
      <c r="B47" s="7"/>
      <c r="C47" s="8" t="s">
        <v>25</v>
      </c>
      <c r="D47" s="18">
        <v>1567</v>
      </c>
      <c r="E47" s="18">
        <v>1593</v>
      </c>
      <c r="F47" s="18">
        <v>1581</v>
      </c>
      <c r="G47" s="48">
        <v>1627</v>
      </c>
      <c r="H47" s="175">
        <v>1643</v>
      </c>
      <c r="I47" s="48">
        <v>1744</v>
      </c>
      <c r="J47" s="48">
        <v>1746</v>
      </c>
      <c r="K47" s="18">
        <v>1813</v>
      </c>
      <c r="L47" s="18">
        <v>1869</v>
      </c>
      <c r="M47" s="18">
        <v>1734</v>
      </c>
      <c r="N47" s="217" t="s">
        <v>12</v>
      </c>
      <c r="O47" s="8"/>
    </row>
    <row r="48" spans="1:15" ht="15">
      <c r="A48" s="8"/>
      <c r="B48" s="7" t="s">
        <v>436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15">
      <c r="A49" s="8"/>
      <c r="C49" s="8" t="s">
        <v>24</v>
      </c>
      <c r="D49" s="233">
        <f>'S1 Numbers'!C18</f>
        <v>8.24</v>
      </c>
      <c r="E49" s="233">
        <f>'S1 Numbers'!D18</f>
        <v>8.25</v>
      </c>
      <c r="F49" s="233">
        <f>'S1 Numbers'!E18</f>
        <v>9.570161</v>
      </c>
      <c r="G49" s="233">
        <f>'S1 Numbers'!F18</f>
        <v>9.119996</v>
      </c>
      <c r="H49" s="233">
        <f>'S1 Numbers'!G18</f>
        <v>8.318532</v>
      </c>
      <c r="I49" s="233">
        <f>'S1 Numbers'!H18</f>
        <v>11.25</v>
      </c>
      <c r="J49" s="233">
        <f>'S1 Numbers'!I18</f>
        <v>14.32</v>
      </c>
      <c r="K49" s="234">
        <f>'S1 Numbers'!J18</f>
        <v>12.96</v>
      </c>
      <c r="L49" s="234">
        <f>'S1 Numbers'!K18</f>
        <v>11.35</v>
      </c>
      <c r="M49" s="234">
        <f>'S1 Numbers'!L18</f>
        <v>10.36</v>
      </c>
      <c r="N49" s="234" t="str">
        <f>'S1 Numbers'!M18</f>
        <v>..</v>
      </c>
      <c r="O49" s="8"/>
    </row>
    <row r="50" spans="1:15" ht="15">
      <c r="A50" s="8"/>
      <c r="B50" s="7"/>
      <c r="C50" s="31" t="s">
        <v>25</v>
      </c>
      <c r="D50" s="69">
        <v>91.9</v>
      </c>
      <c r="E50" s="6">
        <v>95.4</v>
      </c>
      <c r="F50" s="52">
        <v>94.4</v>
      </c>
      <c r="G50" s="52">
        <v>87</v>
      </c>
      <c r="H50" s="223">
        <v>88.9</v>
      </c>
      <c r="I50" s="347">
        <v>100.1</v>
      </c>
      <c r="J50" s="347">
        <v>105.3</v>
      </c>
      <c r="K50" s="52">
        <v>108.4</v>
      </c>
      <c r="L50" s="136">
        <v>102.4</v>
      </c>
      <c r="M50" s="136">
        <v>103.4</v>
      </c>
      <c r="N50" s="234" t="s">
        <v>12</v>
      </c>
      <c r="O50" s="8"/>
    </row>
    <row r="51" spans="1:15" ht="15">
      <c r="A51" s="8"/>
      <c r="B51" s="7" t="s">
        <v>153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5">
      <c r="A52" s="8"/>
      <c r="C52" s="8" t="s">
        <v>24</v>
      </c>
      <c r="D52" s="204">
        <f>'S1 Numbers'!C19</f>
        <v>35.3</v>
      </c>
      <c r="E52" s="203">
        <f>'S1 Numbers'!D19</f>
        <v>24.7</v>
      </c>
      <c r="F52" s="203">
        <f>'S1 Numbers'!E19</f>
        <v>20.6</v>
      </c>
      <c r="G52" s="203">
        <f>'S1 Numbers'!F19</f>
        <v>19.2</v>
      </c>
      <c r="H52" s="203">
        <f>'S1 Numbers'!G19</f>
        <v>19.51</v>
      </c>
      <c r="I52" s="203">
        <f>'S1 Numbers'!H19</f>
        <v>20.49</v>
      </c>
      <c r="J52" s="203">
        <f>'S1 Numbers'!I19</f>
        <v>25.53</v>
      </c>
      <c r="K52" s="205">
        <f>'S1 Numbers'!J19</f>
        <v>20.58</v>
      </c>
      <c r="L52" s="205">
        <f>'S1 Numbers'!K19</f>
        <v>22.79</v>
      </c>
      <c r="M52" s="205">
        <f>'S1 Numbers'!L19</f>
        <v>23.28</v>
      </c>
      <c r="N52" s="205" t="str">
        <f>'S1 Numbers'!M19</f>
        <v>..</v>
      </c>
      <c r="O52" s="8"/>
    </row>
    <row r="53" spans="1:15" ht="15">
      <c r="A53" s="8"/>
      <c r="B53" s="7"/>
      <c r="C53" s="8" t="s">
        <v>44</v>
      </c>
      <c r="D53" s="29">
        <v>73</v>
      </c>
      <c r="E53" s="53">
        <v>63.1</v>
      </c>
      <c r="F53" s="26">
        <v>58.5</v>
      </c>
      <c r="G53" s="132">
        <v>59.5</v>
      </c>
      <c r="H53" s="132">
        <v>58.5</v>
      </c>
      <c r="I53" s="227">
        <v>59.79</v>
      </c>
      <c r="J53" s="29">
        <v>65.1</v>
      </c>
      <c r="K53" s="29">
        <v>56.7</v>
      </c>
      <c r="L53" s="29">
        <v>57.6</v>
      </c>
      <c r="M53" s="29">
        <v>58.1</v>
      </c>
      <c r="N53" s="29" t="s">
        <v>12</v>
      </c>
      <c r="O53" s="8"/>
    </row>
    <row r="54" spans="1:15" ht="15">
      <c r="A54" s="8"/>
      <c r="B54" s="7" t="s">
        <v>427</v>
      </c>
      <c r="C54" s="8"/>
      <c r="D54" s="3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5">
      <c r="A55" s="8"/>
      <c r="C55" s="8" t="s">
        <v>24</v>
      </c>
      <c r="D55" s="203">
        <f>'S1 Numbers'!C22</f>
        <v>28.025</v>
      </c>
      <c r="E55" s="203">
        <f>'S1 Numbers'!D22</f>
        <v>28.149</v>
      </c>
      <c r="F55" s="203">
        <f>'S1 Numbers'!E22</f>
        <v>28.132</v>
      </c>
      <c r="G55" s="203">
        <f>'S1 Numbers'!F22</f>
        <v>28.042</v>
      </c>
      <c r="H55" s="203">
        <f>'S1 Numbers'!G22</f>
        <v>27.701</v>
      </c>
      <c r="I55" s="203">
        <f>'S1 Numbers'!H22</f>
        <v>27.649039</v>
      </c>
      <c r="J55" s="203">
        <f>'S1 Numbers'!I22</f>
        <v>27.6</v>
      </c>
      <c r="K55" s="203">
        <f>'S1 Numbers'!J22</f>
        <v>27.8</v>
      </c>
      <c r="L55" s="205">
        <f>'S1 Numbers'!K22</f>
        <v>27.5</v>
      </c>
      <c r="M55" s="205">
        <f>'S1 Numbers'!L22</f>
        <v>27.6</v>
      </c>
      <c r="N55" s="205">
        <f>'S1 Numbers'!M22</f>
        <v>27.6</v>
      </c>
      <c r="O55" s="8"/>
    </row>
    <row r="56" spans="1:15" ht="15">
      <c r="A56" s="8"/>
      <c r="B56" s="8"/>
      <c r="C56" s="31" t="s">
        <v>25</v>
      </c>
      <c r="D56" s="29">
        <v>64.776427</v>
      </c>
      <c r="E56" s="17">
        <v>63.584265</v>
      </c>
      <c r="F56" s="17">
        <v>62.975619</v>
      </c>
      <c r="G56" s="132">
        <v>58.407</v>
      </c>
      <c r="H56" s="132">
        <v>54.898</v>
      </c>
      <c r="I56" s="132">
        <v>56.0877</v>
      </c>
      <c r="J56" s="132">
        <v>55.4</v>
      </c>
      <c r="K56" s="132">
        <v>54.5</v>
      </c>
      <c r="L56" s="257">
        <v>53.1</v>
      </c>
      <c r="M56" s="257">
        <v>53.3</v>
      </c>
      <c r="N56" s="257">
        <v>53.3</v>
      </c>
      <c r="O56" s="8"/>
    </row>
    <row r="57" spans="1:15" ht="6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ht="15" hidden="1">
      <c r="A58" s="10" t="s">
        <v>35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ht="15" hidden="1">
      <c r="A59" s="10" t="s">
        <v>43</v>
      </c>
      <c r="B59" s="8"/>
      <c r="C59" s="8"/>
      <c r="D59" s="27" t="s">
        <v>36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ht="15" hidden="1">
      <c r="A60" s="10"/>
      <c r="B60" s="8"/>
      <c r="C60" s="8" t="s">
        <v>24</v>
      </c>
      <c r="D60" s="29" t="s">
        <v>12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ht="15" hidden="1">
      <c r="A61" s="10"/>
      <c r="B61" s="31"/>
      <c r="C61" s="31" t="s">
        <v>25</v>
      </c>
      <c r="D61" s="29" t="s">
        <v>12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ht="6" customHeight="1" hidden="1">
      <c r="A62" s="31"/>
      <c r="B62" s="31"/>
      <c r="C62" s="31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ht="15">
      <c r="A63" s="21" t="s">
        <v>215</v>
      </c>
      <c r="B63" s="31"/>
      <c r="C63" s="31"/>
      <c r="E63" s="27"/>
      <c r="F63" s="27"/>
      <c r="G63" s="27"/>
      <c r="H63" s="27"/>
      <c r="I63" s="27"/>
      <c r="J63" s="27"/>
      <c r="K63" s="27"/>
      <c r="L63" s="27"/>
      <c r="M63" s="27"/>
      <c r="N63" s="27" t="s">
        <v>26</v>
      </c>
      <c r="O63" s="8"/>
    </row>
    <row r="64" spans="1:15" ht="15">
      <c r="A64" s="21"/>
      <c r="B64" s="31" t="s">
        <v>37</v>
      </c>
      <c r="C64" s="31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5">
      <c r="A65" s="31"/>
      <c r="B65" s="31"/>
      <c r="C65" s="8" t="s">
        <v>24</v>
      </c>
      <c r="D65" s="32">
        <v>69.4</v>
      </c>
      <c r="E65" s="32">
        <v>67.2</v>
      </c>
      <c r="F65" s="32">
        <v>69</v>
      </c>
      <c r="G65" s="32">
        <v>69.6</v>
      </c>
      <c r="H65" s="32">
        <v>70.01399700369385</v>
      </c>
      <c r="I65" s="32">
        <v>69</v>
      </c>
      <c r="J65" s="32">
        <v>68</v>
      </c>
      <c r="K65" s="32">
        <v>69</v>
      </c>
      <c r="L65" s="32">
        <v>69</v>
      </c>
      <c r="M65" s="32">
        <v>68.8</v>
      </c>
      <c r="N65" s="32">
        <v>69.5</v>
      </c>
      <c r="O65" s="8"/>
    </row>
    <row r="66" spans="1:15" ht="15">
      <c r="A66" s="31"/>
      <c r="B66" s="8"/>
      <c r="C66" s="31" t="s">
        <v>25</v>
      </c>
      <c r="D66" s="5">
        <v>70</v>
      </c>
      <c r="E66" s="32">
        <v>70</v>
      </c>
      <c r="F66" s="32">
        <v>70</v>
      </c>
      <c r="G66" s="32">
        <v>71</v>
      </c>
      <c r="H66" s="32">
        <v>71.07132385410083</v>
      </c>
      <c r="I66" s="32">
        <v>71</v>
      </c>
      <c r="J66" s="32">
        <v>70.8</v>
      </c>
      <c r="K66" s="32">
        <v>70</v>
      </c>
      <c r="L66" s="32">
        <v>69</v>
      </c>
      <c r="M66" s="32">
        <v>69.6</v>
      </c>
      <c r="N66" s="32">
        <v>70.3</v>
      </c>
      <c r="O66" s="8"/>
    </row>
    <row r="67" spans="1:15" ht="15">
      <c r="A67" s="31"/>
      <c r="B67" s="8" t="s">
        <v>38</v>
      </c>
      <c r="C67" s="31"/>
      <c r="D67" s="8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8"/>
    </row>
    <row r="68" spans="1:15" ht="15">
      <c r="A68" s="31"/>
      <c r="B68" s="31"/>
      <c r="C68" s="31" t="s">
        <v>24</v>
      </c>
      <c r="D68" s="32">
        <v>14.8</v>
      </c>
      <c r="E68" s="32">
        <v>16.2</v>
      </c>
      <c r="F68" s="32">
        <v>16</v>
      </c>
      <c r="G68" s="32">
        <v>14.7</v>
      </c>
      <c r="H68" s="32">
        <v>15.020029554390016</v>
      </c>
      <c r="I68" s="32">
        <v>15</v>
      </c>
      <c r="J68" s="32">
        <v>16</v>
      </c>
      <c r="K68" s="32">
        <v>17</v>
      </c>
      <c r="L68" s="32">
        <v>16</v>
      </c>
      <c r="M68" s="32">
        <v>16.1</v>
      </c>
      <c r="N68" s="32">
        <v>14.3</v>
      </c>
      <c r="O68" s="8"/>
    </row>
    <row r="69" spans="1:15" ht="15">
      <c r="A69" s="284"/>
      <c r="B69" s="284"/>
      <c r="C69" s="284" t="s">
        <v>25</v>
      </c>
      <c r="D69" s="293">
        <v>14</v>
      </c>
      <c r="E69" s="292">
        <v>13.99</v>
      </c>
      <c r="F69" s="292">
        <v>15</v>
      </c>
      <c r="G69" s="292">
        <v>14</v>
      </c>
      <c r="H69" s="292">
        <v>13.73351194461584</v>
      </c>
      <c r="I69" s="292">
        <v>14</v>
      </c>
      <c r="J69" s="292">
        <v>14.12</v>
      </c>
      <c r="K69" s="292">
        <v>15</v>
      </c>
      <c r="L69" s="292">
        <v>16</v>
      </c>
      <c r="M69" s="292">
        <v>15.2</v>
      </c>
      <c r="N69" s="292">
        <v>14.6</v>
      </c>
      <c r="O69" s="8"/>
    </row>
    <row r="70" spans="1:15" ht="15">
      <c r="A70" s="464">
        <v>1</v>
      </c>
      <c r="B70" s="401" t="s">
        <v>420</v>
      </c>
      <c r="C70" s="8"/>
      <c r="D70" s="32"/>
      <c r="E70" s="32"/>
      <c r="F70" s="32"/>
      <c r="G70" s="32"/>
      <c r="H70" s="32"/>
      <c r="I70" s="8"/>
      <c r="J70" s="8"/>
      <c r="K70" s="8"/>
      <c r="M70" s="8"/>
      <c r="N70" s="8"/>
      <c r="O70" s="8"/>
    </row>
    <row r="71" spans="1:15" ht="15">
      <c r="A71" s="464"/>
      <c r="B71" s="401" t="s">
        <v>364</v>
      </c>
      <c r="C71" s="8"/>
      <c r="D71" s="32"/>
      <c r="E71" s="32"/>
      <c r="F71" s="32"/>
      <c r="G71" s="32"/>
      <c r="H71" s="32"/>
      <c r="I71" s="8"/>
      <c r="J71" s="8"/>
      <c r="K71" s="8"/>
      <c r="M71" s="8"/>
      <c r="N71" s="8"/>
      <c r="O71" s="8"/>
    </row>
    <row r="72" spans="1:24" s="8" customFormat="1" ht="12.75">
      <c r="A72" s="99">
        <v>2</v>
      </c>
      <c r="B72" s="31" t="s">
        <v>421</v>
      </c>
      <c r="C72" s="31"/>
      <c r="D72" s="330"/>
      <c r="E72" s="330"/>
      <c r="F72" s="330"/>
      <c r="G72" s="330"/>
      <c r="H72" s="330"/>
      <c r="I72" s="31"/>
      <c r="J72" s="31"/>
      <c r="K72" s="31"/>
      <c r="L72" s="31"/>
      <c r="M72" s="31"/>
      <c r="N72" s="31"/>
      <c r="Q72" s="130"/>
      <c r="R72" s="130"/>
      <c r="S72" s="130"/>
      <c r="T72" s="130"/>
      <c r="U72" s="130"/>
      <c r="V72" s="130"/>
      <c r="W72" s="130"/>
      <c r="X72" s="130"/>
    </row>
    <row r="73" spans="1:15" ht="15">
      <c r="A73" s="464">
        <v>3</v>
      </c>
      <c r="B73" s="31" t="s">
        <v>431</v>
      </c>
      <c r="C73" s="31"/>
      <c r="D73" s="32"/>
      <c r="E73" s="32"/>
      <c r="F73" s="32"/>
      <c r="G73" s="32"/>
      <c r="H73" s="32"/>
      <c r="I73" s="8"/>
      <c r="J73" s="8"/>
      <c r="K73" s="8"/>
      <c r="M73" s="8"/>
      <c r="N73" s="8"/>
      <c r="O73" s="8"/>
    </row>
    <row r="74" spans="1:24" s="8" customFormat="1" ht="12.75">
      <c r="A74" s="464">
        <v>4</v>
      </c>
      <c r="B74" s="130" t="s">
        <v>422</v>
      </c>
      <c r="C74" s="131"/>
      <c r="D74" s="330"/>
      <c r="E74" s="330"/>
      <c r="F74" s="330"/>
      <c r="G74" s="330"/>
      <c r="H74" s="330"/>
      <c r="I74" s="130"/>
      <c r="J74" s="130"/>
      <c r="K74" s="130"/>
      <c r="L74" s="130"/>
      <c r="M74" s="130"/>
      <c r="N74" s="130"/>
      <c r="Q74" s="130"/>
      <c r="R74" s="130"/>
      <c r="S74" s="130"/>
      <c r="T74" s="130"/>
      <c r="U74" s="130"/>
      <c r="V74" s="130"/>
      <c r="W74" s="130"/>
      <c r="X74" s="130"/>
    </row>
    <row r="75" spans="1:24" s="8" customFormat="1" ht="12.75">
      <c r="A75" s="99">
        <v>5</v>
      </c>
      <c r="B75" s="31" t="s">
        <v>393</v>
      </c>
      <c r="C75" s="131"/>
      <c r="D75" s="330"/>
      <c r="E75" s="330"/>
      <c r="F75" s="330"/>
      <c r="G75" s="330"/>
      <c r="H75" s="330"/>
      <c r="I75" s="130"/>
      <c r="J75" s="130"/>
      <c r="K75" s="130"/>
      <c r="L75" s="130"/>
      <c r="M75" s="130"/>
      <c r="N75" s="130"/>
      <c r="Q75" s="130"/>
      <c r="R75" s="130"/>
      <c r="S75" s="130"/>
      <c r="T75" s="130"/>
      <c r="U75" s="130"/>
      <c r="V75" s="130"/>
      <c r="W75" s="130"/>
      <c r="X75" s="130"/>
    </row>
    <row r="80" spans="3:24" s="8" customFormat="1" ht="12.75">
      <c r="C80" s="31"/>
      <c r="D80" s="330"/>
      <c r="E80" s="330"/>
      <c r="F80" s="330"/>
      <c r="G80" s="330"/>
      <c r="H80" s="330"/>
      <c r="Q80" s="130"/>
      <c r="R80" s="130"/>
      <c r="S80" s="130"/>
      <c r="T80" s="130"/>
      <c r="U80" s="130"/>
      <c r="V80" s="130"/>
      <c r="W80" s="130"/>
      <c r="X80" s="130"/>
    </row>
    <row r="81" spans="2:24" s="8" customFormat="1" ht="12.75">
      <c r="B81" s="31"/>
      <c r="C81" s="31"/>
      <c r="D81" s="330"/>
      <c r="E81" s="330"/>
      <c r="F81" s="330"/>
      <c r="G81" s="330"/>
      <c r="H81" s="330"/>
      <c r="Q81" s="130"/>
      <c r="R81" s="130"/>
      <c r="S81" s="130"/>
      <c r="T81" s="130"/>
      <c r="U81" s="130"/>
      <c r="V81" s="130"/>
      <c r="W81" s="130"/>
      <c r="X81" s="130"/>
    </row>
    <row r="84" spans="2:15" ht="15">
      <c r="B84" s="8"/>
      <c r="C84" s="8"/>
      <c r="D84" s="8"/>
      <c r="E84" s="8"/>
      <c r="F84" s="8"/>
      <c r="G84" s="8"/>
      <c r="H84" s="8"/>
      <c r="I84" s="8"/>
      <c r="J84" s="8"/>
      <c r="K84" s="8"/>
      <c r="M84" s="8"/>
      <c r="N84" s="8"/>
      <c r="O84" s="8"/>
    </row>
    <row r="87" spans="1:15" ht="15">
      <c r="A87" s="401"/>
      <c r="B87" s="8"/>
      <c r="C87" s="8"/>
      <c r="D87" s="32"/>
      <c r="E87" s="32"/>
      <c r="F87" s="32"/>
      <c r="G87" s="32"/>
      <c r="H87" s="32"/>
      <c r="I87" s="8"/>
      <c r="J87" s="8"/>
      <c r="K87" s="8"/>
      <c r="L87" s="8"/>
      <c r="M87" s="8"/>
      <c r="N87" s="8"/>
      <c r="O87" s="8"/>
    </row>
    <row r="88" spans="1:15" ht="15">
      <c r="A88" s="401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ht="15">
      <c r="A89" s="31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</sheetData>
  <printOptions/>
  <pageMargins left="0.7480314960629921" right="0.7874015748031497" top="0.7086614173228347" bottom="0.5511811023622047" header="0.5118110236220472" footer="0.5118110236220472"/>
  <pageSetup horizontalDpi="300" verticalDpi="3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77"/>
  <sheetViews>
    <sheetView workbookViewId="0" topLeftCell="A1">
      <selection activeCell="A1" sqref="A1"/>
    </sheetView>
  </sheetViews>
  <sheetFormatPr defaultColWidth="9.77734375" defaultRowHeight="15"/>
  <cols>
    <col min="1" max="1" width="2.10546875" style="5" customWidth="1"/>
    <col min="2" max="2" width="1.77734375" style="5" customWidth="1"/>
    <col min="3" max="3" width="9.77734375" style="5" customWidth="1"/>
    <col min="4" max="8" width="6.88671875" style="5" customWidth="1"/>
    <col min="9" max="10" width="6.99609375" style="5" customWidth="1"/>
    <col min="11" max="11" width="6.77734375" style="5" customWidth="1"/>
    <col min="12" max="12" width="6.4453125" style="5" customWidth="1"/>
    <col min="13" max="13" width="6.21484375" style="5" customWidth="1"/>
    <col min="14" max="14" width="6.5546875" style="5" customWidth="1"/>
    <col min="15" max="15" width="0.88671875" style="5" customWidth="1"/>
    <col min="16" max="16384" width="9.77734375" style="5" customWidth="1"/>
  </cols>
  <sheetData>
    <row r="1" ht="15.75">
      <c r="A1" s="170" t="s">
        <v>316</v>
      </c>
    </row>
    <row r="2" spans="1:14" ht="15">
      <c r="A2" s="280" t="s">
        <v>435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24" customFormat="1" ht="15.75">
      <c r="A3" s="282"/>
      <c r="B3" s="282"/>
      <c r="C3" s="282"/>
      <c r="D3" s="282">
        <v>1999</v>
      </c>
      <c r="E3" s="282">
        <v>2000</v>
      </c>
      <c r="F3" s="282">
        <v>2001</v>
      </c>
      <c r="G3" s="282">
        <v>2002</v>
      </c>
      <c r="H3" s="282">
        <v>2003</v>
      </c>
      <c r="I3" s="282">
        <v>2004</v>
      </c>
      <c r="J3" s="282">
        <v>2005</v>
      </c>
      <c r="K3" s="282">
        <v>2006</v>
      </c>
      <c r="L3" s="282">
        <v>2007</v>
      </c>
      <c r="M3" s="282">
        <v>2008</v>
      </c>
      <c r="N3" s="282">
        <v>2009</v>
      </c>
    </row>
    <row r="4" spans="1:14" s="24" customFormat="1" ht="15.75">
      <c r="A4" s="21"/>
      <c r="B4" s="21"/>
      <c r="C4" s="21"/>
      <c r="D4" s="21"/>
      <c r="E4" s="21"/>
      <c r="F4" s="21"/>
      <c r="G4" s="9"/>
      <c r="H4" s="9"/>
      <c r="I4" s="9"/>
      <c r="J4" s="9"/>
      <c r="K4" s="9"/>
      <c r="L4" s="9"/>
      <c r="M4" s="9"/>
      <c r="N4" s="9"/>
    </row>
    <row r="5" spans="1:14" ht="15">
      <c r="A5" s="10" t="s">
        <v>227</v>
      </c>
      <c r="B5" s="9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5">
      <c r="A6" s="8"/>
      <c r="B6" s="7"/>
      <c r="C6" s="8" t="s">
        <v>24</v>
      </c>
      <c r="D6" s="203">
        <f>'Table SGB1 comp num'!D6/'Table SGB1 comp num'!$D6*100</f>
        <v>100</v>
      </c>
      <c r="E6" s="203">
        <f>'Table SGB1 comp num'!E6/'Table SGB1 comp num'!$D6*100</f>
        <v>102.67480056311591</v>
      </c>
      <c r="F6" s="203">
        <f>'Table SGB1 comp num'!F6/'Table SGB1 comp num'!$D6*100</f>
        <v>106.14734866259971</v>
      </c>
      <c r="G6" s="203">
        <f>'Table SGB1 comp num'!G6/'Table SGB1 comp num'!$D6*100</f>
        <v>109.33833880807133</v>
      </c>
      <c r="H6" s="203">
        <f>'Table SGB1 comp num'!H6/'Table SGB1 comp num'!$D6*100</f>
        <v>111.82543406851244</v>
      </c>
      <c r="I6" s="203">
        <f>'Table SGB1 comp num'!I6/'Table SGB1 comp num'!$D6*100</f>
        <v>114.87564523697796</v>
      </c>
      <c r="J6" s="203">
        <f>'Table SGB1 comp num'!J6/'Table SGB1 comp num'!$D6*100</f>
        <v>118.78620366025339</v>
      </c>
      <c r="K6" s="203">
        <f>'Table SGB1 comp num'!K6/'Table SGB1 comp num'!$D6*100</f>
        <v>121.37517597372127</v>
      </c>
      <c r="L6" s="203">
        <f>'Table SGB1 comp num'!L6/'Table SGB1 comp num'!$D6*100</f>
        <v>124.26091037071798</v>
      </c>
      <c r="M6" s="203">
        <f>'Table SGB1 comp num'!M6/'Table SGB1 comp num'!$D6*100</f>
        <v>126.13796339746597</v>
      </c>
      <c r="N6" s="203">
        <f>'Table SGB1 comp num'!N6/'Table SGB1 comp num'!$D6*100</f>
        <v>127.02956358517127</v>
      </c>
    </row>
    <row r="7" spans="1:14" ht="15">
      <c r="A7" s="8"/>
      <c r="B7" s="7"/>
      <c r="C7" s="8" t="s">
        <v>25</v>
      </c>
      <c r="D7" s="203">
        <f>'Table SGB1 comp num'!D7/'Table SGB1 comp num'!$D7*100</f>
        <v>100</v>
      </c>
      <c r="E7" s="203">
        <f>'Table SGB1 comp num'!E7/'Table SGB1 comp num'!$D7*100</f>
        <v>101.86830231246475</v>
      </c>
      <c r="F7" s="203">
        <f>'Table SGB1 comp num'!F7/'Table SGB1 comp num'!$D7*100</f>
        <v>104.86111111111111</v>
      </c>
      <c r="G7" s="203">
        <f>'Table SGB1 comp num'!G7/'Table SGB1 comp num'!$D7*100</f>
        <v>107.7164410603497</v>
      </c>
      <c r="H7" s="203">
        <f>'Table SGB1 comp num'!H7/'Table SGB1 comp num'!$D7*100</f>
        <v>110.00775521714607</v>
      </c>
      <c r="I7" s="203">
        <f>'Table SGB1 comp num'!I7/'Table SGB1 comp num'!$D7*100</f>
        <v>113.71615905245346</v>
      </c>
      <c r="J7" s="203">
        <f>'Table SGB1 comp num'!J7/'Table SGB1 comp num'!$D7*100</f>
        <v>115.96517202481668</v>
      </c>
      <c r="K7" s="203">
        <f>'Table SGB1 comp num'!K7/'Table SGB1 comp num'!$D7*100</f>
        <v>117.62901861252115</v>
      </c>
      <c r="L7" s="203">
        <f>'Table SGB1 comp num'!L7/'Table SGB1 comp num'!$D7*100</f>
        <v>119.70118443316413</v>
      </c>
      <c r="M7" s="203">
        <f>'Table SGB1 comp num'!M7/'Table SGB1 comp num'!$D7*100</f>
        <v>120.57952622673436</v>
      </c>
      <c r="N7" s="203">
        <f>'Table SGB1 comp num'!N7/'Table SGB1 comp num'!$D7*100</f>
        <v>120.76117103778907</v>
      </c>
    </row>
    <row r="8" spans="1:14" ht="15">
      <c r="A8" s="8"/>
      <c r="B8" s="7"/>
      <c r="C8" s="8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</row>
    <row r="9" spans="1:14" ht="15">
      <c r="A9" s="9" t="s">
        <v>428</v>
      </c>
      <c r="B9" s="8"/>
      <c r="C9" s="8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</row>
    <row r="10" spans="3:14" ht="15">
      <c r="C10" s="8" t="s">
        <v>24</v>
      </c>
      <c r="D10" s="203">
        <f>'Table SGB1 comp num'!D10/'Table SGB1 comp num'!$D10*100</f>
        <v>100</v>
      </c>
      <c r="E10" s="203">
        <f>'Table SGB1 comp num'!E10/'Table SGB1 comp num'!$D10*100</f>
        <v>98.92229365639747</v>
      </c>
      <c r="F10" s="203">
        <f>'Table SGB1 comp num'!F10/'Table SGB1 comp num'!$D10*100</f>
        <v>97.69910170946746</v>
      </c>
      <c r="G10" s="203">
        <f>'Table SGB1 comp num'!G10/'Table SGB1 comp num'!$D10*100</f>
        <v>99.26121372031662</v>
      </c>
      <c r="H10" s="203">
        <f>'Table SGB1 comp num'!H10/'Table SGB1 comp num'!$D10*100</f>
        <v>103.77308707124011</v>
      </c>
      <c r="I10" s="204">
        <f>'Table SGB1 comp num'!I10/'Table SGB1 comp num'!$D10*100</f>
        <v>103.77308707124011</v>
      </c>
      <c r="J10" s="203">
        <f>'Table SGB1 comp num'!J10/'Table SGB1 comp num'!$D10*100</f>
        <v>102.26912928759894</v>
      </c>
      <c r="K10" s="203">
        <f>'Table SGB1 comp num'!K10/'Table SGB1 comp num'!$D10*100</f>
        <v>106.78100263852244</v>
      </c>
      <c r="L10" s="203">
        <f>'Table SGB1 comp num'!L10/'Table SGB1 comp num'!$D10*100</f>
        <v>106.78100263852244</v>
      </c>
      <c r="M10" s="249" t="s">
        <v>12</v>
      </c>
      <c r="N10" s="249" t="s">
        <v>12</v>
      </c>
    </row>
    <row r="11" spans="1:14" ht="15">
      <c r="A11" s="8"/>
      <c r="B11" s="8"/>
      <c r="C11" s="8" t="s">
        <v>25</v>
      </c>
      <c r="D11" s="203">
        <f>'Table SGB1 comp num'!D11/'Table SGB1 comp num'!$D11*100</f>
        <v>100</v>
      </c>
      <c r="E11" s="203">
        <f>'Table SGB1 comp num'!E11/'Table SGB1 comp num'!$D11*100</f>
        <v>100.62588603738558</v>
      </c>
      <c r="F11" s="203">
        <f>'Table SGB1 comp num'!F11/'Table SGB1 comp num'!$D11*100</f>
        <v>103.10510916194275</v>
      </c>
      <c r="G11" s="203">
        <f>'Table SGB1 comp num'!G11/'Table SGB1 comp num'!$D11*100</f>
        <v>102.02346778790483</v>
      </c>
      <c r="H11" s="203">
        <f>'Table SGB1 comp num'!H11/'Table SGB1 comp num'!$D11*100</f>
        <v>102.02346778790483</v>
      </c>
      <c r="I11" s="204">
        <f>'Table SGB1 comp num'!I11/'Table SGB1 comp num'!$D11*100</f>
        <v>103.42104953842409</v>
      </c>
      <c r="J11" s="203">
        <f>'Table SGB1 comp num'!J11/'Table SGB1 comp num'!$D11*100</f>
        <v>104.81863128894334</v>
      </c>
      <c r="K11" s="203">
        <f>'Table SGB1 comp num'!K11/'Table SGB1 comp num'!$D11*100</f>
        <v>106.21621303946256</v>
      </c>
      <c r="L11" s="203">
        <f>'Table SGB1 comp num'!L11/'Table SGB1 comp num'!$D11*100</f>
        <v>106.21621303946256</v>
      </c>
      <c r="M11" s="249" t="s">
        <v>12</v>
      </c>
      <c r="N11" s="249" t="s">
        <v>12</v>
      </c>
    </row>
    <row r="12" spans="1:14" ht="15">
      <c r="A12" s="8"/>
      <c r="B12" s="8"/>
      <c r="C12" s="8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</row>
    <row r="13" spans="1:14" ht="15">
      <c r="A13" s="10" t="s">
        <v>433</v>
      </c>
      <c r="B13" s="8"/>
      <c r="C13" s="7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</row>
    <row r="14" spans="1:14" ht="15">
      <c r="A14" s="8"/>
      <c r="B14" s="7"/>
      <c r="C14" s="8" t="s">
        <v>416</v>
      </c>
      <c r="D14" s="203">
        <f>'Table SGB1 comp num'!D14/'Table SGB1 comp num'!$D14*100</f>
        <v>100</v>
      </c>
      <c r="E14" s="203">
        <f>'Table SGB1 comp num'!E14/'Table SGB1 comp num'!$D14*100</f>
        <v>100.6782131046466</v>
      </c>
      <c r="F14" s="203">
        <f>'Table SGB1 comp num'!F14/'Table SGB1 comp num'!$D14*100</f>
        <v>100.99148029818956</v>
      </c>
      <c r="G14" s="203">
        <f>'Table SGB1 comp num'!G14/'Table SGB1 comp num'!$D14*100</f>
        <v>101.99727220073613</v>
      </c>
      <c r="H14" s="203">
        <f>'Table SGB1 comp num'!H14/'Table SGB1 comp num'!$D14*100</f>
        <v>101.84219868094088</v>
      </c>
      <c r="I14" s="203">
        <f>'Table SGB1 comp num'!I14/'Table SGB1 comp num'!$D14*100</f>
        <v>101.90572277338714</v>
      </c>
      <c r="J14" s="203">
        <f>'Table SGB1 comp num'!J14/'Table SGB1 comp num'!$D14*100</f>
        <v>102.3410496422099</v>
      </c>
      <c r="K14" s="203">
        <f>'Table SGB1 comp num'!K14/'Table SGB1 comp num'!$D14*100</f>
        <v>102.4938624516563</v>
      </c>
      <c r="L14" s="203">
        <f>'Table SGB1 comp num'!L14/'Table SGB1 comp num'!$D14*100</f>
        <v>102.92542832053509</v>
      </c>
      <c r="M14" s="203">
        <f>'Table SGB1 comp num'!M14/'Table SGB1 comp num'!$D14*100</f>
        <v>103.22008669170263</v>
      </c>
      <c r="N14" s="203">
        <f>'Table SGB1 comp num'!N14/'Table SGB1 comp num'!$D14*100</f>
        <v>103.55825906619583</v>
      </c>
    </row>
    <row r="15" spans="1:14" ht="15">
      <c r="A15" s="8"/>
      <c r="B15" s="8"/>
      <c r="C15" s="8" t="s">
        <v>429</v>
      </c>
      <c r="D15" s="203">
        <f>'Table SGB1 comp num'!D15/'Table SGB1 comp num'!$D15*100</f>
        <v>100</v>
      </c>
      <c r="E15" s="203">
        <f>'Table SGB1 comp num'!E15/'Table SGB1 comp num'!$D15*100</f>
        <v>100.17971758664955</v>
      </c>
      <c r="F15" s="203">
        <f>'Table SGB1 comp num'!F15/'Table SGB1 comp num'!$D15*100</f>
        <v>100.38510911424903</v>
      </c>
      <c r="G15" s="203">
        <f>'Table SGB1 comp num'!G15/'Table SGB1 comp num'!$D15*100</f>
        <v>100.53915275994866</v>
      </c>
      <c r="H15" s="203">
        <f>'Table SGB1 comp num'!H15/'Table SGB1 comp num'!$D15*100</f>
        <v>100.71887034659821</v>
      </c>
      <c r="I15" s="203">
        <f>'Table SGB1 comp num'!I15/'Table SGB1 comp num'!$D15*100</f>
        <v>99.53786906290115</v>
      </c>
      <c r="J15" s="203">
        <f>'Table SGB1 comp num'!J15/'Table SGB1 comp num'!$D15*100</f>
        <v>99.61489088575097</v>
      </c>
      <c r="K15" s="203">
        <f>'Table SGB1 comp num'!K15/'Table SGB1 comp num'!$D15*100</f>
        <v>102.28498074454428</v>
      </c>
      <c r="L15" s="203">
        <f>'Table SGB1 comp num'!L15/'Table SGB1 comp num'!$D15*100</f>
        <v>102.41335044929396</v>
      </c>
      <c r="M15" s="203">
        <f>'Table SGB1 comp num'!M15/'Table SGB1 comp num'!$D15*100</f>
        <v>101.2836970474968</v>
      </c>
      <c r="N15" s="203">
        <f>'Table SGB1 comp num'!N15/'Table SGB1 comp num'!$D15*100</f>
        <v>101.26521181001284</v>
      </c>
    </row>
    <row r="16" spans="1:14" ht="15">
      <c r="A16" s="8"/>
      <c r="B16" s="8"/>
      <c r="C16" s="8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</row>
    <row r="17" spans="1:14" ht="15">
      <c r="A17" s="9" t="s">
        <v>213</v>
      </c>
      <c r="B17" s="8"/>
      <c r="C17" s="7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</row>
    <row r="18" spans="1:14" ht="15">
      <c r="A18" s="9"/>
      <c r="B18" s="8" t="s">
        <v>30</v>
      </c>
      <c r="C18" s="7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</row>
    <row r="19" spans="1:14" ht="15">
      <c r="A19" s="8"/>
      <c r="C19" s="8" t="s">
        <v>24</v>
      </c>
      <c r="D19" s="203">
        <f>'Table SGB1 comp num'!D19/'Table SGB1 comp num'!$D19*100</f>
        <v>100</v>
      </c>
      <c r="E19" s="203">
        <f>'Table SGB1 comp num'!E19/'Table SGB1 comp num'!$D19*100</f>
        <v>104.66692486444617</v>
      </c>
      <c r="F19" s="203">
        <f>'Table SGB1 comp num'!F19/'Table SGB1 comp num'!$D19*100</f>
        <v>107.80402788536018</v>
      </c>
      <c r="G19" s="203">
        <f>'Table SGB1 comp num'!G19/'Table SGB1 comp num'!$D19*100</f>
        <v>110.96049573973666</v>
      </c>
      <c r="H19" s="203">
        <f>'Table SGB1 comp num'!H19/'Table SGB1 comp num'!$D19*100</f>
        <v>113.40046475600309</v>
      </c>
      <c r="I19" s="203">
        <f>'Table SGB1 comp num'!I19/'Table SGB1 comp num'!$D19*100</f>
        <v>118.01322618125485</v>
      </c>
      <c r="J19" s="203">
        <f>'Table SGB1 comp num'!J19/'Table SGB1 comp num'!$D19*100</f>
        <v>119.10902401239349</v>
      </c>
      <c r="K19" s="203">
        <f>'Table SGB1 comp num'!K19/'Table SGB1 comp num'!$D19*100</f>
        <v>124.5739736638265</v>
      </c>
      <c r="L19" s="203">
        <f>'Table SGB1 comp num'!L19/'Table SGB1 comp num'!$D19*100</f>
        <v>127.36250968241674</v>
      </c>
      <c r="M19" s="203">
        <f>'Table SGB1 comp num'!M19/'Table SGB1 comp num'!$D19*100</f>
        <v>129.41518202943456</v>
      </c>
      <c r="N19" s="203">
        <f>'Table SGB1 comp num'!N19/'Table SGB1 comp num'!$D19*100</f>
        <v>128.83423702556158</v>
      </c>
    </row>
    <row r="20" spans="1:14" ht="15">
      <c r="A20" s="8"/>
      <c r="B20" s="8"/>
      <c r="C20" s="8" t="s">
        <v>25</v>
      </c>
      <c r="D20" s="203">
        <f>'Table SGB1 comp num'!D20/'Table SGB1 comp num'!$D20*100</f>
        <v>100</v>
      </c>
      <c r="E20" s="203">
        <f>'Table SGB1 comp num'!E20/'Table SGB1 comp num'!$D20*100</f>
        <v>100.68337129840548</v>
      </c>
      <c r="F20" s="203">
        <f>'Table SGB1 comp num'!F20/'Table SGB1 comp num'!$D20*100</f>
        <v>103.41685649202734</v>
      </c>
      <c r="G20" s="203">
        <f>'Table SGB1 comp num'!G20/'Table SGB1 comp num'!$D20*100</f>
        <v>105.46697038724373</v>
      </c>
      <c r="H20" s="203">
        <f>'Table SGB1 comp num'!H20/'Table SGB1 comp num'!$D20*100</f>
        <v>105.92255125284737</v>
      </c>
      <c r="I20" s="203">
        <f>'Table SGB1 comp num'!I20/'Table SGB1 comp num'!$D20*100</f>
        <v>110.02277904328017</v>
      </c>
      <c r="J20" s="203">
        <f>'Table SGB1 comp num'!J20/'Table SGB1 comp num'!$D20*100</f>
        <v>110.47835990888385</v>
      </c>
      <c r="K20" s="203">
        <f>'Table SGB1 comp num'!K20/'Table SGB1 comp num'!$D20*100</f>
        <v>113.2118451025057</v>
      </c>
      <c r="L20" s="203">
        <f>'Table SGB1 comp num'!L20/'Table SGB1 comp num'!$D20*100</f>
        <v>114.57858769931664</v>
      </c>
      <c r="M20" s="203">
        <f>'Table SGB1 comp num'!M20/'Table SGB1 comp num'!$D20*100</f>
        <v>114.00911161731206</v>
      </c>
      <c r="N20" s="203">
        <f>'Table SGB1 comp num'!N20/'Table SGB1 comp num'!$D20*100</f>
        <v>113.32574031890661</v>
      </c>
    </row>
    <row r="21" spans="1:14" ht="15">
      <c r="A21" s="8"/>
      <c r="B21" s="8" t="s">
        <v>135</v>
      </c>
      <c r="C21" s="8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</row>
    <row r="22" spans="1:14" ht="15">
      <c r="A22" s="8"/>
      <c r="C22" s="8" t="s">
        <v>24</v>
      </c>
      <c r="D22" s="203">
        <f>'Table SGB1 comp num'!D22/'Table SGB1 comp num'!$D22*100</f>
        <v>100</v>
      </c>
      <c r="E22" s="203">
        <f>'Table SGB1 comp num'!E22/'Table SGB1 comp num'!$D22*100</f>
        <v>97.66899766899766</v>
      </c>
      <c r="F22" s="203">
        <f>'Table SGB1 comp num'!F22/'Table SGB1 comp num'!$D22*100</f>
        <v>98.82974168688453</v>
      </c>
      <c r="G22" s="203">
        <f>'Table SGB1 comp num'!G22/'Table SGB1 comp num'!$D22*100</f>
        <v>102.43565957851672</v>
      </c>
      <c r="H22" s="203">
        <f>'Table SGB1 comp num'!H22/'Table SGB1 comp num'!$D22*100</f>
        <v>103.82950382950382</v>
      </c>
      <c r="I22" s="203">
        <f>'Table SGB1 comp num'!I22/'Table SGB1 comp num'!$D22*100</f>
        <v>105.1995623424195</v>
      </c>
      <c r="J22" s="203">
        <f>'Table SGB1 comp num'!J22/'Table SGB1 comp num'!$D22*100</f>
        <v>104.2010656010656</v>
      </c>
      <c r="K22" s="203">
        <f>'Table SGB1 comp num'!K22/'Table SGB1 comp num'!$D22*100</f>
        <v>106.86932115503545</v>
      </c>
      <c r="L22" s="203">
        <f>'Table SGB1 comp num'!L22/'Table SGB1 comp num'!$D22*100</f>
        <v>106.5981637410209</v>
      </c>
      <c r="M22" s="203">
        <f>'Table SGB1 comp num'!M22/'Table SGB1 comp num'!$D22*100</f>
        <v>105.26140526140526</v>
      </c>
      <c r="N22" s="203">
        <f>'Table SGB1 comp num'!N22/'Table SGB1 comp num'!$D22*100</f>
        <v>106.21283478426335</v>
      </c>
    </row>
    <row r="23" spans="1:14" ht="15">
      <c r="A23" s="8"/>
      <c r="B23" s="8"/>
      <c r="C23" s="8" t="s">
        <v>310</v>
      </c>
      <c r="D23" s="203">
        <f>'Table SGB1 comp num'!D23/'Table SGB1 comp num'!$D23*100</f>
        <v>100</v>
      </c>
      <c r="E23" s="203">
        <f>'Table SGB1 comp num'!E23/'Table SGB1 comp num'!$D23*100</f>
        <v>99.5766698024459</v>
      </c>
      <c r="F23" s="203">
        <f>'Table SGB1 comp num'!F23/'Table SGB1 comp num'!$D23*100</f>
        <v>101.17591721542803</v>
      </c>
      <c r="G23" s="203">
        <f>'Table SGB1 comp num'!G23/'Table SGB1 comp num'!$D23*100</f>
        <v>102.82220131702728</v>
      </c>
      <c r="H23" s="203">
        <f>'Table SGB1 comp num'!H23/'Table SGB1 comp num'!$D23*100</f>
        <v>103.95108184383818</v>
      </c>
      <c r="I23" s="203">
        <f>'Table SGB1 comp num'!I23/'Table SGB1 comp num'!$D23*100</f>
        <v>105.40921919096895</v>
      </c>
      <c r="J23" s="203">
        <f>'Table SGB1 comp num'!J23/'Table SGB1 comp num'!$D23*100</f>
        <v>104.93885230479773</v>
      </c>
      <c r="K23" s="203">
        <f>'Table SGB1 comp num'!K23/'Table SGB1 comp num'!$D23*100</f>
        <v>106.34995296331138</v>
      </c>
      <c r="L23" s="203">
        <f>'Table SGB1 comp num'!L23/'Table SGB1 comp num'!$D23*100</f>
        <v>105.78551269990592</v>
      </c>
      <c r="M23" s="203">
        <f>'Table SGB1 comp num'!M23/'Table SGB1 comp num'!$D23*100</f>
        <v>104.79774223894638</v>
      </c>
      <c r="N23" s="203">
        <f>'Table SGB1 comp num'!N23/'Table SGB1 comp num'!$D23*100</f>
        <v>104.60959548447791</v>
      </c>
    </row>
    <row r="24" spans="1:14" ht="15">
      <c r="A24" s="8"/>
      <c r="B24" s="8" t="s">
        <v>136</v>
      </c>
      <c r="C24" s="8"/>
      <c r="D24" s="197"/>
      <c r="E24" s="197"/>
      <c r="F24" s="196"/>
      <c r="G24" s="197"/>
      <c r="H24" s="197"/>
      <c r="I24" s="197"/>
      <c r="J24" s="197"/>
      <c r="K24" s="197"/>
      <c r="L24" s="197"/>
      <c r="M24" s="197"/>
      <c r="N24" s="197"/>
    </row>
    <row r="25" spans="1:15" ht="15">
      <c r="A25" s="8"/>
      <c r="B25" s="8"/>
      <c r="C25" s="8" t="s">
        <v>24</v>
      </c>
      <c r="D25" s="203">
        <f>'Table SGB1 comp num'!D25/'Table SGB1 comp num'!$D25*100</f>
        <v>100</v>
      </c>
      <c r="E25" s="203">
        <f>'Table SGB1 comp num'!E25/'Table SGB1 comp num'!$D25*100</f>
        <v>99.47447824993712</v>
      </c>
      <c r="F25" s="203">
        <f>'Table SGB1 comp num'!F25/'Table SGB1 comp num'!$D25*100</f>
        <v>100.74176514961025</v>
      </c>
      <c r="G25" s="203">
        <f>'Table SGB1 comp num'!G25/'Table SGB1 comp num'!$D25*100</f>
        <v>104.43801860699018</v>
      </c>
      <c r="H25" s="203">
        <f>'Table SGB1 comp num'!H25/'Table SGB1 comp num'!$D25*100</f>
        <v>105.70279104852902</v>
      </c>
      <c r="I25" s="203">
        <f>'Table SGB1 comp num'!I25/'Table SGB1 comp num'!$D25*100</f>
        <v>107.38065878803118</v>
      </c>
      <c r="J25" s="203">
        <f>'Table SGB1 comp num'!J25/'Table SGB1 comp num'!$D25*100</f>
        <v>107.41222529544882</v>
      </c>
      <c r="K25" s="203">
        <f>'Table SGB1 comp num'!K25/'Table SGB1 comp num'!$D25*100</f>
        <v>110.93537842594921</v>
      </c>
      <c r="L25" s="203">
        <f>'Table SGB1 comp num'!L25/'Table SGB1 comp num'!$D25*100</f>
        <v>112.31078702539601</v>
      </c>
      <c r="M25" s="203">
        <f>'Table SGB1 comp num'!M25/'Table SGB1 comp num'!$D25*100</f>
        <v>111.81795323107868</v>
      </c>
      <c r="N25" s="203">
        <f>'Table SGB1 comp num'!N25/'Table SGB1 comp num'!$D25*100</f>
        <v>111.1868242393764</v>
      </c>
      <c r="O25" s="203"/>
    </row>
    <row r="26" spans="1:15" ht="15">
      <c r="A26" s="8"/>
      <c r="B26" s="8"/>
      <c r="C26" s="8" t="s">
        <v>310</v>
      </c>
      <c r="D26" s="203">
        <f>'Table SGB1 comp num'!D26/'Table SGB1 comp num'!$D26*100</f>
        <v>100</v>
      </c>
      <c r="E26" s="203">
        <f>'Table SGB1 comp num'!E26/'Table SGB1 comp num'!$D26*100</f>
        <v>100.02141327623126</v>
      </c>
      <c r="F26" s="203">
        <f>'Table SGB1 comp num'!F26/'Table SGB1 comp num'!$D26*100</f>
        <v>101.58458244111348</v>
      </c>
      <c r="G26" s="203">
        <f>'Table SGB1 comp num'!G26/'Table SGB1 comp num'!$D26*100</f>
        <v>104.17558886509637</v>
      </c>
      <c r="H26" s="203">
        <f>'Table SGB1 comp num'!H26/'Table SGB1 comp num'!$D26*100</f>
        <v>105.01070663811562</v>
      </c>
      <c r="I26" s="203">
        <f>'Table SGB1 comp num'!I26/'Table SGB1 comp num'!$D26*100</f>
        <v>106.76659528907923</v>
      </c>
      <c r="J26" s="203">
        <f>'Table SGB1 comp num'!J26/'Table SGB1 comp num'!$D26*100</f>
        <v>106.93790149892932</v>
      </c>
      <c r="K26" s="203">
        <f>'Table SGB1 comp num'!K26/'Table SGB1 comp num'!$D26*100</f>
        <v>108.67237687366168</v>
      </c>
      <c r="L26" s="203">
        <f>'Table SGB1 comp num'!L26/'Table SGB1 comp num'!$D26*100</f>
        <v>109.85010706638117</v>
      </c>
      <c r="M26" s="203">
        <f>'Table SGB1 comp num'!M26/'Table SGB1 comp num'!$D26*100</f>
        <v>108.97216274089936</v>
      </c>
      <c r="N26" s="203">
        <f>'Table SGB1 comp num'!N26/'Table SGB1 comp num'!$D26*100</f>
        <v>107.92291220556744</v>
      </c>
      <c r="O26" s="203"/>
    </row>
    <row r="27" spans="1:14" ht="15">
      <c r="A27" s="8"/>
      <c r="B27" s="8"/>
      <c r="C27" s="8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</row>
    <row r="28" spans="1:14" ht="15">
      <c r="A28" s="10" t="s">
        <v>349</v>
      </c>
      <c r="B28" s="8"/>
      <c r="C28" s="8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</row>
    <row r="29" spans="1:14" ht="15">
      <c r="A29" s="8"/>
      <c r="B29" s="7"/>
      <c r="C29" s="8" t="s">
        <v>416</v>
      </c>
      <c r="D29" s="203">
        <f>'Table SGB1 comp num'!D29/'Table SGB1 comp num'!$D29*100</f>
        <v>100</v>
      </c>
      <c r="E29" s="203">
        <f>'Table SGB1 comp num'!E29/'Table SGB1 comp num'!$D29*100</f>
        <v>95.55828220858895</v>
      </c>
      <c r="F29" s="203">
        <f>'Table SGB1 comp num'!F29/'Table SGB1 comp num'!$D29*100</f>
        <v>92.22085889570552</v>
      </c>
      <c r="G29" s="203">
        <f>'Table SGB1 comp num'!G29/'Table SGB1 comp num'!$D29*100</f>
        <v>86.69938650306747</v>
      </c>
      <c r="H29" s="203">
        <f>'Table SGB1 comp num'!H29/'Table SGB1 comp num'!$D29*100</f>
        <v>80.83435582822086</v>
      </c>
      <c r="I29" s="203">
        <f>'Table SGB1 comp num'!I29/'Table SGB1 comp num'!$D29*100</f>
        <v>75.43558282208588</v>
      </c>
      <c r="J29" s="203">
        <f>'Table SGB1 comp num'!J29/'Table SGB1 comp num'!$D29*100</f>
        <v>72.41717791411043</v>
      </c>
      <c r="K29" s="203">
        <f>'Table SGB1 comp num'!K29/'Table SGB1 comp num'!$D29*100</f>
        <v>72.34355828220859</v>
      </c>
      <c r="L29" s="203">
        <f>'Table SGB1 comp num'!L29/'Table SGB1 comp num'!$D29*100</f>
        <v>65.42331288343559</v>
      </c>
      <c r="M29" s="203">
        <f>'Table SGB1 comp num'!M29/'Table SGB1 comp num'!$D29*100</f>
        <v>69.69325153374233</v>
      </c>
      <c r="N29" s="203">
        <f>'Table SGB1 comp num'!N29/'Table SGB1 comp num'!$D29*100</f>
        <v>60.981595092024534</v>
      </c>
    </row>
    <row r="30" spans="1:14" ht="15">
      <c r="A30" s="8"/>
      <c r="B30" s="8"/>
      <c r="C30" s="8" t="s">
        <v>25</v>
      </c>
      <c r="D30" s="203">
        <f>'Table SGB1 comp num'!D30/'Table SGB1 comp num'!$D30*100</f>
        <v>100</v>
      </c>
      <c r="E30" s="203">
        <f>'Table SGB1 comp num'!E30/'Table SGB1 comp num'!$D30*100</f>
        <v>97.69420613468093</v>
      </c>
      <c r="F30" s="203">
        <f>'Table SGB1 comp num'!F30/'Table SGB1 comp num'!$D30*100</f>
        <v>95.33435186273358</v>
      </c>
      <c r="G30" s="203">
        <f>'Table SGB1 comp num'!G30/'Table SGB1 comp num'!$D30*100</f>
        <v>92.62428017393347</v>
      </c>
      <c r="H30" s="203">
        <f>'Table SGB1 comp num'!H30/'Table SGB1 comp num'!$D30*100</f>
        <v>87.47208837701258</v>
      </c>
      <c r="I30" s="203">
        <f>'Table SGB1 comp num'!I30/'Table SGB1 comp num'!$D30*100</f>
        <v>80.74039252556116</v>
      </c>
      <c r="J30" s="203">
        <f>'Table SGB1 comp num'!J30/'Table SGB1 comp num'!$D30*100</f>
        <v>75.57879891879186</v>
      </c>
      <c r="K30" s="203">
        <f>'Table SGB1 comp num'!K30/'Table SGB1 comp num'!$D30*100</f>
        <v>74.8501586555412</v>
      </c>
      <c r="L30" s="203">
        <f>'Table SGB1 comp num'!L30/'Table SGB1 comp num'!$D30*100</f>
        <v>72.15889058643789</v>
      </c>
      <c r="M30" s="203">
        <f>'Table SGB1 comp num'!M30/'Table SGB1 comp num'!$D30*100</f>
        <v>67.15712774709131</v>
      </c>
      <c r="N30" s="203">
        <f>'Table SGB1 comp num'!N30/'Table SGB1 comp num'!$D30*100</f>
        <v>61.3374074509343</v>
      </c>
    </row>
    <row r="31" spans="1:14" ht="15">
      <c r="A31" s="8"/>
      <c r="B31" s="8"/>
      <c r="C31" s="8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</row>
    <row r="32" spans="1:14" ht="15">
      <c r="A32" s="10" t="s">
        <v>434</v>
      </c>
      <c r="B32" s="9"/>
      <c r="C32" s="9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</row>
    <row r="33" spans="1:14" ht="15">
      <c r="A33" s="8"/>
      <c r="B33" s="7"/>
      <c r="C33" s="8" t="s">
        <v>24</v>
      </c>
      <c r="D33" s="203">
        <f>'Table SGB1 comp num'!D33/'Table SGB1 comp num'!$D33*100</f>
        <v>100</v>
      </c>
      <c r="E33" s="203">
        <f>'Table SGB1 comp num'!E33/'Table SGB1 comp num'!$D33*100</f>
        <v>100.6959347734309</v>
      </c>
      <c r="F33" s="203">
        <f>'Table SGB1 comp num'!F33/'Table SGB1 comp num'!$D33*100</f>
        <v>102.43302314945117</v>
      </c>
      <c r="G33" s="203">
        <f>'Table SGB1 comp num'!G33/'Table SGB1 comp num'!$D33*100</f>
        <v>103.50847875035183</v>
      </c>
      <c r="H33" s="337">
        <f>'Table SGB1 comp num'!H33/'Table SGB1 comp num'!$D33*100</f>
        <v>105.0129292147481</v>
      </c>
      <c r="I33" s="203">
        <f>'Table SGB1 comp num'!I33/'Table SGB1 comp num'!$D33*100</f>
        <v>101.36680270194202</v>
      </c>
      <c r="J33" s="203">
        <f>'Table SGB1 comp num'!J33/'Table SGB1 comp num'!$D33*100</f>
        <v>102.6861103292992</v>
      </c>
      <c r="K33" s="203">
        <f>'Table SGB1 comp num'!K33/'Table SGB1 comp num'!$D33*100</f>
        <v>105.9843793976921</v>
      </c>
      <c r="L33" s="337">
        <f>'Table SGB1 comp num'!L33/'Table SGB1 comp num'!$D33*100</f>
        <v>109.28264846608499</v>
      </c>
      <c r="M33" s="203">
        <f>'Table SGB1 comp num'!M33/'Table SGB1 comp num'!$D33*100</f>
        <v>108.40311004784688</v>
      </c>
      <c r="N33" s="205" t="s">
        <v>12</v>
      </c>
    </row>
    <row r="34" spans="1:14" ht="15">
      <c r="A34" s="8"/>
      <c r="B34" s="7"/>
      <c r="C34" s="8" t="s">
        <v>25</v>
      </c>
      <c r="D34" s="203">
        <f>'Table SGB1 comp num'!D34/'Table SGB1 comp num'!$D34*100</f>
        <v>100</v>
      </c>
      <c r="E34" s="203">
        <f>'Table SGB1 comp num'!E34/'Table SGB1 comp num'!$D34*100</f>
        <v>101.0054844606947</v>
      </c>
      <c r="F34" s="203">
        <f>'Table SGB1 comp num'!F34/'Table SGB1 comp num'!$D34*100</f>
        <v>101.8053016453382</v>
      </c>
      <c r="G34" s="203">
        <f>'Table SGB1 comp num'!G34/'Table SGB1 comp num'!$D34*100</f>
        <v>103.9762340036563</v>
      </c>
      <c r="H34" s="203">
        <f>'Table SGB1 comp num'!H34/'Table SGB1 comp num'!$D34*100</f>
        <v>106.96983546617915</v>
      </c>
      <c r="I34" s="203">
        <f>'Table SGB1 comp num'!I34/'Table SGB1 comp num'!$D34*100</f>
        <v>105.25594149908592</v>
      </c>
      <c r="J34" s="203">
        <f>'Table SGB1 comp num'!J34/'Table SGB1 comp num'!$D34*100</f>
        <v>106.23857404021936</v>
      </c>
      <c r="K34" s="203">
        <f>'Table SGB1 comp num'!K34/'Table SGB1 comp num'!$D34*100</f>
        <v>111.79159049360146</v>
      </c>
      <c r="L34" s="337">
        <f>'Table SGB1 comp num'!L34/'Table SGB1 comp num'!$D34*100</f>
        <v>116.0420475319927</v>
      </c>
      <c r="M34" s="203">
        <f>'Table SGB1 comp num'!M34/'Table SGB1 comp num'!$D34*100</f>
        <v>118.23583180987202</v>
      </c>
      <c r="N34" s="205" t="s">
        <v>12</v>
      </c>
    </row>
    <row r="35" spans="1:14" ht="15">
      <c r="A35" s="8"/>
      <c r="B35" s="7"/>
      <c r="C35" s="8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</row>
    <row r="36" spans="1:14" ht="15">
      <c r="A36" s="10" t="s">
        <v>430</v>
      </c>
      <c r="B36" s="8"/>
      <c r="C36" s="7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</row>
    <row r="37" spans="1:14" ht="15">
      <c r="A37" s="8"/>
      <c r="B37" s="7"/>
      <c r="C37" s="8" t="s">
        <v>24</v>
      </c>
      <c r="D37" s="203">
        <f>'Table SGB1 comp num'!D37/'Table SGB1 comp num'!$D37*100</f>
        <v>100</v>
      </c>
      <c r="E37" s="203">
        <f>'Table SGB1 comp num'!E37/'Table SGB1 comp num'!$D37*100</f>
        <v>99.86128236744761</v>
      </c>
      <c r="F37" s="203">
        <f>'Table SGB1 comp num'!F37/'Table SGB1 comp num'!$D37*100</f>
        <v>99.52219482120837</v>
      </c>
      <c r="G37" s="203">
        <f>'Table SGB1 comp num'!G37/'Table SGB1 comp num'!$D37*100</f>
        <v>94.57459926017263</v>
      </c>
      <c r="H37" s="337">
        <f>'Table SGB1 comp num'!H37/'Table SGB1 comp num'!$D37*100</f>
        <v>94.29870530209618</v>
      </c>
      <c r="I37" s="203">
        <f>'Table SGB1 comp num'!I37/'Table SGB1 comp num'!$D37*100</f>
        <v>105.12176325524045</v>
      </c>
      <c r="J37" s="203">
        <f>'Table SGB1 comp num'!J37/'Table SGB1 comp num'!$D37*100</f>
        <v>111.59062885326759</v>
      </c>
      <c r="K37" s="203">
        <f>'Table SGB1 comp num'!K37/'Table SGB1 comp num'!$D37*100</f>
        <v>113.74229346485821</v>
      </c>
      <c r="L37" s="203">
        <f>'Table SGB1 comp num'!L37/'Table SGB1 comp num'!$D37*100</f>
        <v>124.58076448828608</v>
      </c>
      <c r="M37" s="203">
        <f>'Table SGB1 comp num'!M37/'Table SGB1 comp num'!$D37*100</f>
        <v>118.66368680641186</v>
      </c>
      <c r="N37" s="29" t="s">
        <v>12</v>
      </c>
    </row>
    <row r="38" spans="1:14" ht="15">
      <c r="A38" s="8"/>
      <c r="B38" s="8"/>
      <c r="C38" s="8" t="s">
        <v>25</v>
      </c>
      <c r="D38" s="203">
        <f>'Table SGB1 comp num'!D38/'Table SGB1 comp num'!$D38*100</f>
        <v>100</v>
      </c>
      <c r="E38" s="203">
        <f>'Table SGB1 comp num'!E38/'Table SGB1 comp num'!$D38*100</f>
        <v>102.79269602577874</v>
      </c>
      <c r="F38" s="203">
        <f>'Table SGB1 comp num'!F38/'Table SGB1 comp num'!$D38*100</f>
        <v>103.11493018259937</v>
      </c>
      <c r="G38" s="203">
        <f>'Table SGB1 comp num'!G38/'Table SGB1 comp num'!$D38*100</f>
        <v>104.83351235230936</v>
      </c>
      <c r="H38" s="457">
        <f>'Table SGB1 comp num'!H38/'Table SGB1 comp num'!$D38*100</f>
        <v>108.17733619763695</v>
      </c>
      <c r="I38" s="458">
        <f>'Table SGB1 comp num'!I38/'Table SGB1 comp num'!$D38*100</f>
        <v>111.73823845327604</v>
      </c>
      <c r="J38" s="458">
        <f>'Table SGB1 comp num'!J38/'Table SGB1 comp num'!$D38*100</f>
        <v>115.60687432867884</v>
      </c>
      <c r="K38" s="458">
        <f>'Table SGB1 comp num'!K38/'Table SGB1 comp num'!$D38*100</f>
        <v>123.01783029001075</v>
      </c>
      <c r="L38" s="458">
        <f>'Table SGB1 comp num'!L38/'Table SGB1 comp num'!$D38*100</f>
        <v>130.8408163265306</v>
      </c>
      <c r="M38" s="458">
        <f>'Table SGB1 comp num'!M38/'Table SGB1 comp num'!$D38*100</f>
        <v>136.0353383458647</v>
      </c>
      <c r="N38" s="457">
        <f>'Table SGB1 comp num'!N38/'Table SGB1 comp num'!$D38*100</f>
        <v>135.12352309344791</v>
      </c>
    </row>
    <row r="39" spans="1:14" ht="15">
      <c r="A39" s="8"/>
      <c r="B39" s="8"/>
      <c r="C39" s="8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</row>
    <row r="40" spans="1:14" ht="15">
      <c r="A40" s="10" t="s">
        <v>419</v>
      </c>
      <c r="B40" s="8"/>
      <c r="C40" s="7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</row>
    <row r="41" spans="1:14" ht="15">
      <c r="A41" s="8"/>
      <c r="B41" s="7"/>
      <c r="C41" s="8" t="s">
        <v>24</v>
      </c>
      <c r="D41" s="203">
        <f>'Table SGB1 comp num'!D41/'Table SGB1 comp num'!$D41*100</f>
        <v>100</v>
      </c>
      <c r="E41" s="203">
        <f>'Table SGB1 comp num'!E41/'Table SGB1 comp num'!$D41*100</f>
        <v>105.3070698199611</v>
      </c>
      <c r="F41" s="203">
        <f>'Table SGB1 comp num'!F41/'Table SGB1 comp num'!$D41*100</f>
        <v>113.42450285427512</v>
      </c>
      <c r="G41" s="203">
        <f>'Table SGB1 comp num'!G41/'Table SGB1 comp num'!$D41*100</f>
        <v>124.1013738159463</v>
      </c>
      <c r="H41" s="203">
        <f>'Table SGB1 comp num'!H41/'Table SGB1 comp num'!$D41*100</f>
        <v>132.2627187754846</v>
      </c>
      <c r="I41" s="203">
        <f>'Table SGB1 comp num'!I41/'Table SGB1 comp num'!$D41*100</f>
        <v>141.49049620475503</v>
      </c>
      <c r="J41" s="203">
        <f>'Table SGB1 comp num'!J41/'Table SGB1 comp num'!$D41*100</f>
        <v>149.26918010162476</v>
      </c>
      <c r="K41" s="203">
        <f>'Table SGB1 comp num'!K41/'Table SGB1 comp num'!$D41*100</f>
        <v>153.29653095790727</v>
      </c>
      <c r="L41" s="203">
        <f>'Table SGB1 comp num'!L41/'Table SGB1 comp num'!$D41*100</f>
        <v>157.65635781945926</v>
      </c>
      <c r="M41" s="203">
        <f>'Table SGB1 comp num'!M41/'Table SGB1 comp num'!$D41*100</f>
        <v>152.7382221943416</v>
      </c>
      <c r="N41" s="203">
        <f>'Table SGB1 comp num'!N41/'Table SGB1 comp num'!$D41*100</f>
        <v>141.12038140643622</v>
      </c>
    </row>
    <row r="42" spans="1:14" ht="15">
      <c r="A42" s="8"/>
      <c r="B42" s="8"/>
      <c r="C42" s="8" t="s">
        <v>44</v>
      </c>
      <c r="D42" s="203">
        <f>'Table SGB1 comp num'!D42/'Table SGB1 comp num'!$D42*100</f>
        <v>100</v>
      </c>
      <c r="E42" s="203">
        <f>'Table SGB1 comp num'!E42/'Table SGB1 comp num'!$D42*100</f>
        <v>106.82019774346792</v>
      </c>
      <c r="F42" s="203">
        <f>'Table SGB1 comp num'!F42/'Table SGB1 comp num'!$D42*100</f>
        <v>107.61928444180522</v>
      </c>
      <c r="G42" s="203">
        <f>'Table SGB1 comp num'!G42/'Table SGB1 comp num'!$D42*100</f>
        <v>112.11401425178147</v>
      </c>
      <c r="H42" s="203">
        <f>'Table SGB1 comp num'!H42/'Table SGB1 comp num'!$D42*100</f>
        <v>118.76484560570071</v>
      </c>
      <c r="I42" s="203">
        <f>'Table SGB1 comp num'!I42/'Table SGB1 comp num'!$D42*100</f>
        <v>128.08788598574822</v>
      </c>
      <c r="J42" s="203">
        <f>'Table SGB1 comp num'!J42/'Table SGB1 comp num'!$D42*100</f>
        <v>135.52078384798102</v>
      </c>
      <c r="K42" s="203">
        <f>'Table SGB1 comp num'!K42/'Table SGB1 comp num'!$D42*100</f>
        <v>139.666864608076</v>
      </c>
      <c r="L42" s="203">
        <f>'Table SGB1 comp num'!L42/'Table SGB1 comp num'!$D42*100</f>
        <v>142.94655581947745</v>
      </c>
      <c r="M42" s="203">
        <f>'Table SGB1 comp num'!M42/'Table SGB1 comp num'!$D42*100</f>
        <v>139.78622327790973</v>
      </c>
      <c r="N42" s="203">
        <f>'Table SGB1 comp num'!N42/'Table SGB1 comp num'!$D42*100</f>
        <v>129.51306413301663</v>
      </c>
    </row>
    <row r="43" spans="1:14" ht="15">
      <c r="A43" s="40"/>
      <c r="B43" s="40"/>
      <c r="C43" s="40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</row>
    <row r="44" spans="1:15" ht="12.75" customHeight="1">
      <c r="A44" s="10" t="s">
        <v>33</v>
      </c>
      <c r="B44" s="8"/>
      <c r="C44" s="7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6"/>
    </row>
    <row r="45" spans="1:14" ht="15">
      <c r="A45" s="10"/>
      <c r="B45" s="7" t="s">
        <v>432</v>
      </c>
      <c r="C45" s="7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</row>
    <row r="46" spans="1:14" ht="15">
      <c r="A46" s="8"/>
      <c r="C46" s="8" t="s">
        <v>24</v>
      </c>
      <c r="D46" s="203">
        <f>'Table SGB1 comp num'!D46/'Table SGB1 comp num'!$D46*100</f>
        <v>100</v>
      </c>
      <c r="E46" s="203">
        <f>'Table SGB1 comp num'!E46/'Table SGB1 comp num'!$D46*100</f>
        <v>101.73299101412066</v>
      </c>
      <c r="F46" s="203">
        <f>'Table SGB1 comp num'!F46/'Table SGB1 comp num'!$D46*100</f>
        <v>96.79075738125802</v>
      </c>
      <c r="G46" s="203">
        <f>'Table SGB1 comp num'!G46/'Table SGB1 comp num'!$D46*100</f>
        <v>99.10141206675225</v>
      </c>
      <c r="H46" s="203">
        <f>'Table SGB1 comp num'!H46/'Table SGB1 comp num'!$D46*100</f>
        <v>98.45956354300385</v>
      </c>
      <c r="I46" s="203">
        <f>'Table SGB1 comp num'!I46/'Table SGB1 comp num'!$D46*100</f>
        <v>111.10397946084723</v>
      </c>
      <c r="J46" s="203">
        <f>'Table SGB1 comp num'!J46/'Table SGB1 comp num'!$D46*100</f>
        <v>106.29011553273426</v>
      </c>
      <c r="K46" s="203">
        <f>'Table SGB1 comp num'!K46/'Table SGB1 comp num'!$D46*100</f>
        <v>111.48908857509625</v>
      </c>
      <c r="L46" s="203">
        <f>'Table SGB1 comp num'!L46/'Table SGB1 comp num'!$D46*100</f>
        <v>116.68806161745829</v>
      </c>
      <c r="M46" s="203">
        <f>'Table SGB1 comp num'!M46/'Table SGB1 comp num'!$D46*100</f>
        <v>105.00641848523746</v>
      </c>
      <c r="N46" s="205" t="s">
        <v>12</v>
      </c>
    </row>
    <row r="47" spans="1:14" ht="15">
      <c r="A47" s="8"/>
      <c r="B47" s="7"/>
      <c r="C47" s="8" t="s">
        <v>25</v>
      </c>
      <c r="D47" s="203">
        <f>'Table SGB1 comp num'!D47/'Table SGB1 comp num'!$D47*100</f>
        <v>100</v>
      </c>
      <c r="E47" s="203">
        <f>'Table SGB1 comp num'!E47/'Table SGB1 comp num'!$D47*100</f>
        <v>101.65922144224633</v>
      </c>
      <c r="F47" s="203">
        <f>'Table SGB1 comp num'!F47/'Table SGB1 comp num'!$D47*100</f>
        <v>100.89342693044033</v>
      </c>
      <c r="G47" s="203">
        <f>'Table SGB1 comp num'!G47/'Table SGB1 comp num'!$D47*100</f>
        <v>103.82897255902999</v>
      </c>
      <c r="H47" s="204">
        <f>'Table SGB1 comp num'!H47/'Table SGB1 comp num'!$D47*100</f>
        <v>104.85003190810467</v>
      </c>
      <c r="I47" s="203">
        <f>'Table SGB1 comp num'!I47/'Table SGB1 comp num'!$D47*100</f>
        <v>111.29546904913848</v>
      </c>
      <c r="J47" s="203">
        <f>'Table SGB1 comp num'!J47/'Table SGB1 comp num'!$D47*100</f>
        <v>111.42310146777281</v>
      </c>
      <c r="K47" s="203">
        <f>'Table SGB1 comp num'!K47/'Table SGB1 comp num'!$D47*100</f>
        <v>115.69878749202299</v>
      </c>
      <c r="L47" s="203">
        <f>'Table SGB1 comp num'!L47/'Table SGB1 comp num'!$D47*100</f>
        <v>119.2724952137843</v>
      </c>
      <c r="M47" s="203">
        <f>'Table SGB1 comp num'!M47/'Table SGB1 comp num'!$D47*100</f>
        <v>110.6573069559668</v>
      </c>
      <c r="N47" s="205" t="s">
        <v>12</v>
      </c>
    </row>
    <row r="48" spans="1:14" ht="15">
      <c r="A48" s="8"/>
      <c r="B48" s="7" t="s">
        <v>436</v>
      </c>
      <c r="C48" s="8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</row>
    <row r="49" spans="1:14" ht="15">
      <c r="A49" s="8"/>
      <c r="C49" s="8" t="s">
        <v>24</v>
      </c>
      <c r="D49" s="203">
        <f>'Table SGB1 comp num'!D49/'Table SGB1 comp num'!$D49*100</f>
        <v>100</v>
      </c>
      <c r="E49" s="203">
        <f>'Table SGB1 comp num'!E49/'Table SGB1 comp num'!$D49*100</f>
        <v>100.12135922330097</v>
      </c>
      <c r="F49" s="203">
        <f>'Table SGB1 comp num'!F49/'Table SGB1 comp num'!$D49*100</f>
        <v>116.14273058252427</v>
      </c>
      <c r="G49" s="203">
        <f>'Table SGB1 comp num'!G49/'Table SGB1 comp num'!$D49*100</f>
        <v>110.67956310679612</v>
      </c>
      <c r="H49" s="203">
        <f>'Table SGB1 comp num'!H49/'Table SGB1 comp num'!$D49*100</f>
        <v>100.95305825242717</v>
      </c>
      <c r="I49" s="203">
        <f>'Table SGB1 comp num'!I49/'Table SGB1 comp num'!$D49*100</f>
        <v>136.52912621359224</v>
      </c>
      <c r="J49" s="203">
        <f>'Table SGB1 comp num'!J49/'Table SGB1 comp num'!$D49*100</f>
        <v>173.7864077669903</v>
      </c>
      <c r="K49" s="203">
        <f>'Table SGB1 comp num'!K49/'Table SGB1 comp num'!$D49*100</f>
        <v>157.28155339805824</v>
      </c>
      <c r="L49" s="203">
        <f>'Table SGB1 comp num'!L49/'Table SGB1 comp num'!$D49*100</f>
        <v>137.74271844660194</v>
      </c>
      <c r="M49" s="203">
        <f>'Table SGB1 comp num'!M49/'Table SGB1 comp num'!$D49*100</f>
        <v>125.72815533980581</v>
      </c>
      <c r="N49" s="205" t="s">
        <v>12</v>
      </c>
    </row>
    <row r="50" spans="1:14" ht="15">
      <c r="A50" s="8"/>
      <c r="B50" s="7"/>
      <c r="C50" s="31" t="s">
        <v>25</v>
      </c>
      <c r="D50" s="206">
        <f>'Table SGB1 comp num'!D50/'Table SGB1 comp num'!$D50*100</f>
        <v>100</v>
      </c>
      <c r="E50" s="203">
        <f>'Table SGB1 comp num'!E50/'Table SGB1 comp num'!$D50*100</f>
        <v>103.80848748639826</v>
      </c>
      <c r="F50" s="203">
        <f>'Table SGB1 comp num'!F50/'Table SGB1 comp num'!$D50*100</f>
        <v>102.72034820457019</v>
      </c>
      <c r="G50" s="203">
        <f>'Table SGB1 comp num'!G50/'Table SGB1 comp num'!$D50*100</f>
        <v>94.66811751904243</v>
      </c>
      <c r="H50" s="204">
        <f>'Table SGB1 comp num'!H50/'Table SGB1 comp num'!$D50*100</f>
        <v>96.73558215451578</v>
      </c>
      <c r="I50" s="206">
        <f>'Table SGB1 comp num'!I50/'Table SGB1 comp num'!$D50*100</f>
        <v>108.9227421109902</v>
      </c>
      <c r="J50" s="206">
        <f>'Table SGB1 comp num'!J50/'Table SGB1 comp num'!$D50*100</f>
        <v>114.58106637649618</v>
      </c>
      <c r="K50" s="203">
        <f>'Table SGB1 comp num'!K50/'Table SGB1 comp num'!$D50*100</f>
        <v>117.95429815016323</v>
      </c>
      <c r="L50" s="203">
        <f>'Table SGB1 comp num'!L50/'Table SGB1 comp num'!$D50*100</f>
        <v>111.42546245919478</v>
      </c>
      <c r="M50" s="203">
        <f>'Table SGB1 comp num'!M50/'Table SGB1 comp num'!$D50*100</f>
        <v>112.51360174102285</v>
      </c>
      <c r="N50" s="205" t="s">
        <v>12</v>
      </c>
    </row>
    <row r="51" spans="1:14" ht="15">
      <c r="A51" s="8"/>
      <c r="B51" s="7" t="s">
        <v>153</v>
      </c>
      <c r="C51" s="8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</row>
    <row r="52" spans="1:14" ht="15">
      <c r="A52" s="8"/>
      <c r="C52" s="8" t="s">
        <v>24</v>
      </c>
      <c r="D52" s="204">
        <f>'Table SGB1 comp num'!D52/'Table SGB1 comp num'!$D52*100</f>
        <v>100</v>
      </c>
      <c r="E52" s="206">
        <f>'Table SGB1 comp num'!E52/'Table SGB1 comp num'!$D52*100</f>
        <v>69.97167138810198</v>
      </c>
      <c r="F52" s="203">
        <f>'Table SGB1 comp num'!F52/'Table SGB1 comp num'!$D52*100</f>
        <v>58.35694050991502</v>
      </c>
      <c r="G52" s="203">
        <f>'Table SGB1 comp num'!G52/'Table SGB1 comp num'!$D52*100</f>
        <v>54.39093484419264</v>
      </c>
      <c r="H52" s="203">
        <f>'Table SGB1 comp num'!H52/'Table SGB1 comp num'!$D52*100</f>
        <v>55.26912181303118</v>
      </c>
      <c r="I52" s="203">
        <f>'Table SGB1 comp num'!I52/'Table SGB1 comp num'!$D52*100</f>
        <v>58.04532577903683</v>
      </c>
      <c r="J52" s="203">
        <f>'Table SGB1 comp num'!J52/'Table SGB1 comp num'!$D52*100</f>
        <v>72.3229461756374</v>
      </c>
      <c r="K52" s="203">
        <f>'Table SGB1 comp num'!K52/'Table SGB1 comp num'!$D52*100</f>
        <v>58.30028328611898</v>
      </c>
      <c r="L52" s="203">
        <f>'Table SGB1 comp num'!L52/'Table SGB1 comp num'!$D52*100</f>
        <v>64.56090651558074</v>
      </c>
      <c r="M52" s="203">
        <f>'Table SGB1 comp num'!M52/'Table SGB1 comp num'!$D52*100</f>
        <v>65.94900849858358</v>
      </c>
      <c r="N52" s="205" t="s">
        <v>12</v>
      </c>
    </row>
    <row r="53" spans="1:14" ht="15">
      <c r="A53" s="8"/>
      <c r="B53" s="7"/>
      <c r="C53" s="8" t="s">
        <v>44</v>
      </c>
      <c r="D53" s="204">
        <f>'Table SGB1 comp num'!D53/'Table SGB1 comp num'!$D53*100</f>
        <v>100</v>
      </c>
      <c r="E53" s="206">
        <f>'Table SGB1 comp num'!E53/'Table SGB1 comp num'!$D53*100</f>
        <v>86.43835616438356</v>
      </c>
      <c r="F53" s="203">
        <f>'Table SGB1 comp num'!F53/'Table SGB1 comp num'!$D53*100</f>
        <v>80.13698630136986</v>
      </c>
      <c r="G53" s="203">
        <f>'Table SGB1 comp num'!G53/'Table SGB1 comp num'!$D53*100</f>
        <v>81.5068493150685</v>
      </c>
      <c r="H53" s="203">
        <f>'Table SGB1 comp num'!H53/'Table SGB1 comp num'!$D53*100</f>
        <v>80.13698630136986</v>
      </c>
      <c r="I53" s="203">
        <f>'Table SGB1 comp num'!I53/'Table SGB1 comp num'!$D53*100</f>
        <v>81.9041095890411</v>
      </c>
      <c r="J53" s="203">
        <f>'Table SGB1 comp num'!J53/'Table SGB1 comp num'!$D53*100</f>
        <v>89.17808219178082</v>
      </c>
      <c r="K53" s="203">
        <f>'Table SGB1 comp num'!K53/'Table SGB1 comp num'!$D53*100</f>
        <v>77.67123287671234</v>
      </c>
      <c r="L53" s="203">
        <f>'Table SGB1 comp num'!L53/'Table SGB1 comp num'!$D53*100</f>
        <v>78.9041095890411</v>
      </c>
      <c r="M53" s="203">
        <f>'Table SGB1 comp num'!M53/'Table SGB1 comp num'!$D53*100</f>
        <v>79.58904109589041</v>
      </c>
      <c r="N53" s="205" t="s">
        <v>12</v>
      </c>
    </row>
    <row r="54" spans="1:14" ht="15">
      <c r="A54" s="8"/>
      <c r="B54" s="7" t="s">
        <v>427</v>
      </c>
      <c r="C54" s="8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</row>
    <row r="55" spans="1:14" ht="15">
      <c r="A55" s="8"/>
      <c r="C55" s="8" t="s">
        <v>24</v>
      </c>
      <c r="D55" s="203">
        <f>'Table SGB1 comp num'!D55/'Table SGB1 comp num'!$D55*100</f>
        <v>100</v>
      </c>
      <c r="E55" s="203">
        <f>'Table SGB1 comp num'!E55/'Table SGB1 comp num'!$D55*100</f>
        <v>100.44246208742196</v>
      </c>
      <c r="F55" s="203">
        <f>'Table SGB1 comp num'!F55/'Table SGB1 comp num'!$D55*100</f>
        <v>100.38180196253346</v>
      </c>
      <c r="G55" s="203">
        <f>'Table SGB1 comp num'!G55/'Table SGB1 comp num'!$D55*100</f>
        <v>100.0606601248885</v>
      </c>
      <c r="H55" s="203">
        <f>'Table SGB1 comp num'!H55/'Table SGB1 comp num'!$D55*100</f>
        <v>98.84388938447816</v>
      </c>
      <c r="I55" s="203">
        <f>'Table SGB1 comp num'!I55/'Table SGB1 comp num'!$D55*100</f>
        <v>98.65847992863515</v>
      </c>
      <c r="J55" s="203">
        <f>'Table SGB1 comp num'!J55/'Table SGB1 comp num'!$D55*100</f>
        <v>98.4834968777877</v>
      </c>
      <c r="K55" s="203">
        <f>'Table SGB1 comp num'!K55/'Table SGB1 comp num'!$D55*100</f>
        <v>99.19714540588761</v>
      </c>
      <c r="L55" s="203">
        <f>'Table SGB1 comp num'!L55/'Table SGB1 comp num'!$D55*100</f>
        <v>98.12667261373774</v>
      </c>
      <c r="M55" s="203">
        <f>'Table SGB1 comp num'!M55/'Table SGB1 comp num'!$D55*100</f>
        <v>98.4834968777877</v>
      </c>
      <c r="N55" s="203">
        <f>'Table SGB1 comp num'!N55/'Table SGB1 comp num'!$D55*100</f>
        <v>98.4834968777877</v>
      </c>
    </row>
    <row r="56" spans="1:14" ht="15">
      <c r="A56" s="8"/>
      <c r="B56" s="8"/>
      <c r="C56" s="31" t="s">
        <v>25</v>
      </c>
      <c r="D56" s="203">
        <f>'Table SGB1 comp num'!D56/'Table SGB1 comp num'!$D56*100</f>
        <v>100</v>
      </c>
      <c r="E56" s="203">
        <f>'Table SGB1 comp num'!E56/'Table SGB1 comp num'!$D56*100</f>
        <v>98.1595743155145</v>
      </c>
      <c r="F56" s="203">
        <f>'Table SGB1 comp num'!F56/'Table SGB1 comp num'!$D56*100</f>
        <v>97.21996398473784</v>
      </c>
      <c r="G56" s="203">
        <f>'Table SGB1 comp num'!G56/'Table SGB1 comp num'!$D56*100</f>
        <v>90.16706031038112</v>
      </c>
      <c r="H56" s="203">
        <f>'Table SGB1 comp num'!H56/'Table SGB1 comp num'!$D56*100</f>
        <v>84.7499662184208</v>
      </c>
      <c r="I56" s="203">
        <f>'Table SGB1 comp num'!I56/'Table SGB1 comp num'!$D56*100</f>
        <v>86.58659113754452</v>
      </c>
      <c r="J56" s="203">
        <f>'Table SGB1 comp num'!J56/'Table SGB1 comp num'!$D56*100</f>
        <v>85.52493949689445</v>
      </c>
      <c r="K56" s="203">
        <f>'Table SGB1 comp num'!K56/'Table SGB1 comp num'!$D56*100</f>
        <v>84.13554517293768</v>
      </c>
      <c r="L56" s="203">
        <f>'Table SGB1 comp num'!L56/'Table SGB1 comp num'!$D56*100</f>
        <v>81.97426511344938</v>
      </c>
      <c r="M56" s="203">
        <f>'Table SGB1 comp num'!M56/'Table SGB1 comp num'!$D56*100</f>
        <v>82.28301940766198</v>
      </c>
      <c r="N56" s="203">
        <f>'Table SGB1 comp num'!N56/'Table SGB1 comp num'!$D56*100</f>
        <v>82.28301940766198</v>
      </c>
    </row>
    <row r="57" spans="1:14" ht="15">
      <c r="A57" s="8"/>
      <c r="B57" s="8"/>
      <c r="C57" s="8"/>
      <c r="D57" s="26"/>
      <c r="E57" s="26"/>
      <c r="F57" s="26"/>
      <c r="G57" s="26"/>
      <c r="H57" s="26"/>
      <c r="I57" s="8"/>
      <c r="J57" s="8"/>
      <c r="K57" s="8"/>
      <c r="L57" s="8"/>
      <c r="M57" s="8"/>
      <c r="N57" s="8"/>
    </row>
    <row r="58" spans="1:14" ht="15" hidden="1">
      <c r="A58" s="10" t="s">
        <v>39</v>
      </c>
      <c r="B58" s="8"/>
      <c r="C58" s="8"/>
      <c r="D58" s="26"/>
      <c r="E58" s="26"/>
      <c r="F58" s="26"/>
      <c r="G58" s="26"/>
      <c r="H58" s="26"/>
      <c r="I58" s="8"/>
      <c r="J58" s="8"/>
      <c r="K58" s="8"/>
      <c r="L58" s="8"/>
      <c r="M58" s="8"/>
      <c r="N58" s="8"/>
    </row>
    <row r="59" spans="1:14" ht="15" hidden="1">
      <c r="A59" s="10" t="s">
        <v>43</v>
      </c>
      <c r="B59" s="8"/>
      <c r="C59" s="8"/>
      <c r="D59" s="26"/>
      <c r="E59" s="26"/>
      <c r="F59" s="26"/>
      <c r="G59" s="26"/>
      <c r="H59" s="26"/>
      <c r="I59" s="8"/>
      <c r="J59" s="8"/>
      <c r="K59" s="8"/>
      <c r="L59" s="8"/>
      <c r="M59" s="8"/>
      <c r="N59" s="8"/>
    </row>
    <row r="60" spans="1:9" ht="15" hidden="1">
      <c r="A60" s="10"/>
      <c r="B60" s="8"/>
      <c r="C60" s="8" t="s">
        <v>24</v>
      </c>
      <c r="D60" s="26" t="e">
        <f>'Table SGB1 comp num'!D60/'Table SGB1 comp num'!#REF!*100</f>
        <v>#REF!</v>
      </c>
      <c r="E60" s="26" t="e">
        <f>'Table SGB1 comp num'!E60/'Table SGB1 comp num'!#REF!*100</f>
        <v>#REF!</v>
      </c>
      <c r="F60" s="26" t="e">
        <f>'Table SGB1 comp num'!F60/'Table SGB1 comp num'!#REF!*100</f>
        <v>#REF!</v>
      </c>
      <c r="G60" s="26" t="e">
        <f>'Table SGB1 comp num'!G60/'Table SGB1 comp num'!#REF!*100</f>
        <v>#REF!</v>
      </c>
      <c r="H60" s="29" t="s">
        <v>12</v>
      </c>
      <c r="I60" s="29" t="s">
        <v>12</v>
      </c>
    </row>
    <row r="61" spans="1:9" ht="15" hidden="1">
      <c r="A61" s="10"/>
      <c r="B61" s="31"/>
      <c r="C61" s="31" t="s">
        <v>25</v>
      </c>
      <c r="D61" s="26" t="e">
        <f>'Table SGB1 comp num'!D61/'Table SGB1 comp num'!#REF!*100</f>
        <v>#REF!</v>
      </c>
      <c r="E61" s="26" t="e">
        <f>'Table SGB1 comp num'!E61/'Table SGB1 comp num'!#REF!*100</f>
        <v>#REF!</v>
      </c>
      <c r="F61" s="26" t="e">
        <f>'Table SGB1 comp num'!F61/'Table SGB1 comp num'!#REF!*100</f>
        <v>#REF!</v>
      </c>
      <c r="G61" s="26" t="e">
        <f>'Table SGB1 comp num'!G61/'Table SGB1 comp num'!#REF!*100</f>
        <v>#REF!</v>
      </c>
      <c r="H61" s="29" t="s">
        <v>12</v>
      </c>
      <c r="I61" s="29" t="s">
        <v>12</v>
      </c>
    </row>
    <row r="62" spans="1:14" ht="15" hidden="1">
      <c r="A62" s="31"/>
      <c r="B62" s="31"/>
      <c r="C62" s="31"/>
      <c r="D62" s="26"/>
      <c r="E62" s="26"/>
      <c r="F62" s="26"/>
      <c r="G62" s="26"/>
      <c r="H62" s="26"/>
      <c r="I62" s="8"/>
      <c r="J62" s="8"/>
      <c r="K62" s="8"/>
      <c r="L62" s="8"/>
      <c r="M62" s="8"/>
      <c r="N62" s="8"/>
    </row>
    <row r="63" spans="1:19" ht="15">
      <c r="A63" s="284"/>
      <c r="B63" s="284"/>
      <c r="C63" s="284"/>
      <c r="D63" s="294"/>
      <c r="E63" s="294"/>
      <c r="F63" s="294"/>
      <c r="G63" s="294"/>
      <c r="H63" s="294"/>
      <c r="I63" s="284"/>
      <c r="J63" s="284"/>
      <c r="K63" s="284"/>
      <c r="L63" s="284"/>
      <c r="M63" s="284"/>
      <c r="N63" s="284"/>
      <c r="S63" s="257" t="s">
        <v>49</v>
      </c>
    </row>
    <row r="64" s="8" customFormat="1" ht="12.75"/>
    <row r="65" spans="1:2" ht="15">
      <c r="A65" s="464">
        <v>6</v>
      </c>
      <c r="B65" s="31" t="s">
        <v>423</v>
      </c>
    </row>
    <row r="66" spans="1:15" ht="15">
      <c r="A66" s="464">
        <v>7</v>
      </c>
      <c r="B66" s="31" t="s">
        <v>425</v>
      </c>
      <c r="C66" s="8"/>
      <c r="D66" s="32"/>
      <c r="E66" s="32"/>
      <c r="F66" s="32"/>
      <c r="G66" s="32"/>
      <c r="H66" s="32"/>
      <c r="I66" s="8"/>
      <c r="J66" s="8"/>
      <c r="K66" s="8"/>
      <c r="M66" s="8"/>
      <c r="N66" s="8"/>
      <c r="O66" s="8"/>
    </row>
    <row r="67" spans="1:15" ht="15">
      <c r="A67" s="8"/>
      <c r="B67" s="225" t="s">
        <v>426</v>
      </c>
      <c r="C67" s="8"/>
      <c r="D67" s="32"/>
      <c r="E67" s="32"/>
      <c r="F67" s="32"/>
      <c r="G67" s="32"/>
      <c r="H67" s="32"/>
      <c r="I67" s="8"/>
      <c r="J67" s="8"/>
      <c r="K67" s="8"/>
      <c r="M67" s="8"/>
      <c r="N67" s="8"/>
      <c r="O67" s="8"/>
    </row>
    <row r="68" spans="1:2" ht="15">
      <c r="A68" s="8">
        <v>8</v>
      </c>
      <c r="B68" s="8" t="s">
        <v>424</v>
      </c>
    </row>
    <row r="69" s="8" customFormat="1" ht="12.75"/>
    <row r="70" s="8" customFormat="1" ht="12.75"/>
    <row r="71" spans="4:14" ht="11.25" customHeight="1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4:14" ht="15" customHeight="1"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4:14" ht="15"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4:14" ht="15"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4:14" ht="14.25" customHeight="1"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4:14" ht="15"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</sheetData>
  <printOptions/>
  <pageMargins left="0.7480314960629921" right="0.7874015748031497" top="0.7086614173228347" bottom="0.5511811023622047" header="0.5118110236220472" footer="0.5118110236220472"/>
  <pageSetup fitToHeight="1" fitToWidth="1" horizontalDpi="300" verticalDpi="3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2"/>
  <sheetViews>
    <sheetView zoomScale="80" zoomScaleNormal="80" workbookViewId="0" topLeftCell="A1">
      <selection activeCell="B1" sqref="B1"/>
    </sheetView>
  </sheetViews>
  <sheetFormatPr defaultColWidth="9.77734375" defaultRowHeight="15"/>
  <cols>
    <col min="1" max="1" width="2.3359375" style="5" customWidth="1"/>
    <col min="2" max="2" width="1.77734375" style="5" customWidth="1"/>
    <col min="3" max="3" width="7.5546875" style="5" customWidth="1"/>
    <col min="4" max="7" width="6.88671875" style="5" customWidth="1"/>
    <col min="8" max="8" width="6.99609375" style="5" customWidth="1"/>
    <col min="9" max="9" width="6.88671875" style="5" customWidth="1"/>
    <col min="10" max="14" width="6.99609375" style="5" customWidth="1"/>
    <col min="15" max="15" width="1.1171875" style="5" customWidth="1"/>
    <col min="16" max="16384" width="9.77734375" style="5" customWidth="1"/>
  </cols>
  <sheetData>
    <row r="1" ht="15.75">
      <c r="A1" s="170" t="s">
        <v>317</v>
      </c>
    </row>
    <row r="2" spans="1:14" ht="18">
      <c r="A2" s="280" t="s">
        <v>437</v>
      </c>
      <c r="B2" s="31"/>
      <c r="C2" s="31"/>
      <c r="D2" s="31"/>
      <c r="E2" s="31"/>
      <c r="F2" s="31"/>
      <c r="G2" s="31"/>
      <c r="H2" s="8"/>
      <c r="I2" s="8"/>
      <c r="J2" s="8"/>
      <c r="K2" s="8"/>
      <c r="L2" s="8"/>
      <c r="M2" s="284"/>
      <c r="N2" s="8"/>
    </row>
    <row r="3" spans="1:14" s="24" customFormat="1" ht="21" customHeight="1">
      <c r="A3" s="295"/>
      <c r="B3" s="295"/>
      <c r="C3" s="295"/>
      <c r="D3" s="296">
        <v>1999</v>
      </c>
      <c r="E3" s="297">
        <v>2000</v>
      </c>
      <c r="F3" s="297">
        <v>2001</v>
      </c>
      <c r="G3" s="297">
        <v>2002</v>
      </c>
      <c r="H3" s="297">
        <v>2003</v>
      </c>
      <c r="I3" s="297">
        <v>2004</v>
      </c>
      <c r="J3" s="297">
        <v>2005</v>
      </c>
      <c r="K3" s="297">
        <v>2006</v>
      </c>
      <c r="L3" s="282">
        <v>2007</v>
      </c>
      <c r="M3" s="297">
        <v>2008</v>
      </c>
      <c r="N3" s="297">
        <v>2009</v>
      </c>
    </row>
    <row r="4" spans="1:14" s="24" customFormat="1" ht="21" customHeight="1">
      <c r="A4" s="35"/>
      <c r="B4" s="35"/>
      <c r="C4" s="35" t="s">
        <v>49</v>
      </c>
      <c r="D4" s="36"/>
      <c r="E4" s="9"/>
      <c r="F4" s="9"/>
      <c r="G4" s="9"/>
      <c r="H4" s="9"/>
      <c r="I4" s="9"/>
      <c r="J4" s="9"/>
      <c r="K4" s="9"/>
      <c r="M4" s="9"/>
      <c r="N4" s="9"/>
    </row>
    <row r="5" spans="1:14" ht="15">
      <c r="A5" s="10" t="s">
        <v>228</v>
      </c>
      <c r="B5" s="9"/>
      <c r="C5" s="7"/>
      <c r="D5" s="27"/>
      <c r="F5" s="27"/>
      <c r="G5" s="27"/>
      <c r="H5" s="27"/>
      <c r="I5" s="27"/>
      <c r="J5" s="27"/>
      <c r="K5" s="27"/>
      <c r="M5" s="27"/>
      <c r="N5" s="27" t="s">
        <v>40</v>
      </c>
    </row>
    <row r="6" spans="1:14" ht="15">
      <c r="A6" s="8"/>
      <c r="B6" s="7"/>
      <c r="C6" s="8" t="s">
        <v>24</v>
      </c>
      <c r="D6" s="197">
        <f>100000*'Table SGB1 comp num'!D6/pop!M$5</f>
        <v>42.0153984167825</v>
      </c>
      <c r="E6" s="197">
        <f>100000*'Table SGB1 comp num'!E6/pop!N$5</f>
        <v>43.21599702939399</v>
      </c>
      <c r="F6" s="197">
        <f>100000*'Table SGB1 comp num'!F6/pop!O$5</f>
        <v>44.66648236641523</v>
      </c>
      <c r="G6" s="197">
        <f>100000*'Table SGB1 comp num'!G6/pop!P$5</f>
        <v>46.09480098124555</v>
      </c>
      <c r="H6" s="197">
        <f>100000*'Table SGB1 comp num'!H6/pop!Q$5</f>
        <v>47.119073041483766</v>
      </c>
      <c r="I6" s="197">
        <f>100000*'Table SGB1 comp num'!I6/pop!R$5</f>
        <v>48.20415879017013</v>
      </c>
      <c r="J6" s="197">
        <f>100000*'Table SGB1 comp num'!J6/pop!S$5</f>
        <v>49.68465886786527</v>
      </c>
      <c r="K6" s="197">
        <f>100000*'Table SGB1 comp num'!K6/pop!T$5</f>
        <v>50.54828118587426</v>
      </c>
      <c r="L6" s="197">
        <f>100000*'Table SGB1 comp num'!L6/pop!U$5</f>
        <v>51.475448077446444</v>
      </c>
      <c r="M6" s="197">
        <f>100000*'Table SGB1 comp num'!M6/pop!V$5</f>
        <v>52.00735222985392</v>
      </c>
      <c r="N6" s="197">
        <f>100000*'Table SGB1 comp num'!N6/pop!W$5</f>
        <v>52.11782826338082</v>
      </c>
    </row>
    <row r="7" spans="1:14" ht="15">
      <c r="A7" s="8"/>
      <c r="B7" s="7"/>
      <c r="C7" s="8" t="s">
        <v>25</v>
      </c>
      <c r="D7" s="197">
        <f>100000*'Table SGB1 comp num'!D7/pop!M$6</f>
        <v>49.809535765926086</v>
      </c>
      <c r="E7" s="197">
        <f>100000*'Table SGB1 comp num'!E7/pop!N$6</f>
        <v>50.583288435369866</v>
      </c>
      <c r="F7" s="197">
        <f>100000*'Table SGB1 comp num'!F7/pop!O$6</f>
        <v>51.85819232874611</v>
      </c>
      <c r="G7" s="197">
        <f>100000*'Table SGB1 comp num'!G7/pop!P$6</f>
        <v>53.112311585738915</v>
      </c>
      <c r="H7" s="197">
        <f>100000*'Table SGB1 comp num'!H7/pop!Q$6</f>
        <v>53.943658806833405</v>
      </c>
      <c r="I7" s="197">
        <f>100000*'Table SGB1 comp num'!I7/pop!R$6</f>
        <v>55.49973677238209</v>
      </c>
      <c r="J7" s="197">
        <f>100000*'Table SGB1 comp num'!J7/pop!S$6</f>
        <v>56.248514578926944</v>
      </c>
      <c r="K7" s="197">
        <f>100000*'Table SGB1 comp num'!K7/pop!T$6</f>
        <v>56.70592753591171</v>
      </c>
      <c r="L7" s="197">
        <f>100000*'Table SGB1 comp num'!L7/pop!U$6</f>
        <v>57.3438214542642</v>
      </c>
      <c r="M7" s="197">
        <f>100000*'Table SGB1 comp num'!M7/pop!V$6</f>
        <v>57.3847222362024</v>
      </c>
      <c r="N7" s="197">
        <f>100000*'Table SGB1 comp num'!N7/pop!W$6</f>
        <v>57.471168396294466</v>
      </c>
    </row>
    <row r="8" spans="1:14" ht="15">
      <c r="A8" s="8"/>
      <c r="B8" s="8"/>
      <c r="C8" s="8"/>
      <c r="D8" s="26"/>
      <c r="E8" s="26"/>
      <c r="F8" s="26"/>
      <c r="G8" s="26"/>
      <c r="H8" s="26"/>
      <c r="I8" s="26"/>
      <c r="J8" s="26"/>
      <c r="K8" s="26"/>
      <c r="M8" s="26"/>
      <c r="N8" s="26"/>
    </row>
    <row r="9" spans="1:14" ht="15">
      <c r="A9" s="10" t="s">
        <v>42</v>
      </c>
      <c r="B9" s="8"/>
      <c r="C9" s="7"/>
      <c r="D9" s="26"/>
      <c r="E9" s="26"/>
      <c r="F9" s="26"/>
      <c r="G9" s="26"/>
      <c r="H9" s="26"/>
      <c r="I9" s="26"/>
      <c r="J9" s="26"/>
      <c r="K9" s="27"/>
      <c r="M9" s="27"/>
      <c r="N9" s="27" t="s">
        <v>275</v>
      </c>
    </row>
    <row r="10" spans="1:14" ht="15">
      <c r="A10" s="8"/>
      <c r="B10" s="7"/>
      <c r="C10" s="8" t="s">
        <v>416</v>
      </c>
      <c r="D10" s="198">
        <f>1000000*'Table SGB1 comp num'!D14/pop!M$5</f>
        <v>10.552745985271937</v>
      </c>
      <c r="E10" s="198">
        <f>1000000*'Table SGB1 comp num'!E14/pop!N$5</f>
        <v>10.643223107522507</v>
      </c>
      <c r="F10" s="198">
        <f>1000000*'Table SGB1 comp num'!F14/pop!O$5</f>
        <v>10.673683898740176</v>
      </c>
      <c r="G10" s="198">
        <f>1000000*'Table SGB1 comp num'!G14/pop!P$5</f>
        <v>10.800031653082218</v>
      </c>
      <c r="H10" s="198">
        <f>1000000*'Table SGB1 comp num'!H14/pop!Q$5</f>
        <v>10.778067781864198</v>
      </c>
      <c r="I10" s="198">
        <f>1000000*'Table SGB1 comp num'!I14/pop!R$5</f>
        <v>10.740193761814744</v>
      </c>
      <c r="J10" s="198">
        <f>1000000*'Table SGB1 comp num'!J14/pop!S$5</f>
        <v>10.751354322053858</v>
      </c>
      <c r="K10" s="198">
        <f>1000000*'Table SGB1 comp num'!K14/pop!T$5</f>
        <v>10.72090328128359</v>
      </c>
      <c r="L10" s="198">
        <f>1000000*'Table SGB1 comp num'!L14/pop!U$5</f>
        <v>10.708910423389447</v>
      </c>
      <c r="M10" s="198">
        <f>1000000*'Table SGB1 comp num'!M14/pop!V$5</f>
        <v>10.689075553835735</v>
      </c>
      <c r="N10" s="198">
        <f>1000000*'Table SGB1 comp num'!N14/pop!W$5</f>
        <v>10.671445321524835</v>
      </c>
    </row>
    <row r="11" spans="1:14" ht="15">
      <c r="A11" s="8"/>
      <c r="B11" s="8"/>
      <c r="C11" s="8" t="s">
        <v>25</v>
      </c>
      <c r="D11" s="198">
        <f>1000000*'Table SGB1 comp num'!D15/pop!M$6</f>
        <v>6.8389784901396675</v>
      </c>
      <c r="E11" s="198">
        <f>1000000*'Table SGB1 comp num'!E15/pop!N$6</f>
        <v>6.83009175288301</v>
      </c>
      <c r="F11" s="198">
        <f>1000000*'Table SGB1 comp num'!F15/pop!O$6</f>
        <v>6.816335496197844</v>
      </c>
      <c r="G11" s="198">
        <f>1000000*'Table SGB1 comp num'!G15/pop!P$6</f>
        <v>6.80655208854775</v>
      </c>
      <c r="H11" s="198">
        <f>1000000*'Table SGB1 comp num'!H15/pop!Q$6</f>
        <v>6.781202086045036</v>
      </c>
      <c r="I11" s="198">
        <f>1000000*'Table SGB1 comp num'!I15/pop!R$6</f>
        <v>6.670153429012845</v>
      </c>
      <c r="J11" s="198">
        <f>1000000*'Table SGB1 comp num'!J15/pop!S$6</f>
        <v>6.634168360830365</v>
      </c>
      <c r="K11" s="198">
        <f>1000000*'Table SGB1 comp num'!K15/pop!T$6</f>
        <v>6.770248293418211</v>
      </c>
      <c r="L11" s="198">
        <f>1000000*'Table SGB1 comp num'!L15/pop!U$6</f>
        <v>6.736332287448367</v>
      </c>
      <c r="M11" s="198">
        <f>1000000*'Table SGB1 comp num'!M15/pop!V$6</f>
        <v>6.61821695672743</v>
      </c>
      <c r="N11" s="198">
        <f>1000000*'Table SGB1 comp num'!N15/pop!W$6</f>
        <v>6.61700906922202</v>
      </c>
    </row>
    <row r="12" spans="1:14" ht="15">
      <c r="A12" s="8"/>
      <c r="B12" s="8"/>
      <c r="C12" s="8"/>
      <c r="D12" s="26"/>
      <c r="E12" s="26"/>
      <c r="F12" s="26"/>
      <c r="G12" s="26"/>
      <c r="H12" s="26"/>
      <c r="I12" s="26"/>
      <c r="J12" s="26"/>
      <c r="K12" s="26"/>
      <c r="M12" s="26"/>
      <c r="N12" s="26"/>
    </row>
    <row r="13" spans="1:14" ht="15">
      <c r="A13" s="9" t="s">
        <v>216</v>
      </c>
      <c r="B13" s="8"/>
      <c r="C13" s="7"/>
      <c r="D13" s="26"/>
      <c r="E13" s="26"/>
      <c r="F13" s="26"/>
      <c r="G13" s="26"/>
      <c r="H13" s="26"/>
      <c r="I13" s="26"/>
      <c r="J13" s="26"/>
      <c r="K13" s="27"/>
      <c r="M13" s="27"/>
      <c r="N13" s="27" t="s">
        <v>276</v>
      </c>
    </row>
    <row r="14" spans="1:14" ht="15">
      <c r="A14" s="9"/>
      <c r="B14" s="8" t="s">
        <v>30</v>
      </c>
      <c r="C14" s="7"/>
      <c r="D14" s="26"/>
      <c r="E14" s="26"/>
      <c r="F14" s="26"/>
      <c r="G14" s="26"/>
      <c r="H14" s="26"/>
      <c r="I14" s="26"/>
      <c r="J14" s="26"/>
      <c r="K14" s="26"/>
      <c r="M14" s="26"/>
      <c r="N14" s="26"/>
    </row>
    <row r="15" spans="1:14" ht="15">
      <c r="A15" s="8"/>
      <c r="C15" s="8" t="s">
        <v>24</v>
      </c>
      <c r="D15" s="200">
        <f>1000000000*'Table SGB1 comp num'!D19/pop!M$5</f>
        <v>1018.1488382180423</v>
      </c>
      <c r="E15" s="200">
        <f>1000000000*'Table SGB1 comp num'!E19/pop!N$5</f>
        <v>1067.5615353924795</v>
      </c>
      <c r="F15" s="200">
        <f>1000000000*'Table SGB1 comp num'!F19/pop!O$5</f>
        <v>1099.2851783104932</v>
      </c>
      <c r="G15" s="200">
        <f>1000000000*'Table SGB1 comp num'!G19/pop!P$5</f>
        <v>1133.576006963678</v>
      </c>
      <c r="H15" s="200">
        <f>1000000000*'Table SGB1 comp num'!H19/pop!Q$5</f>
        <v>1157.9072250563531</v>
      </c>
      <c r="I15" s="200">
        <f>1000000000*'Table SGB1 comp num'!I19/pop!R$5</f>
        <v>1200.024220226843</v>
      </c>
      <c r="J15" s="200">
        <f>1000000000*'Table SGB1 comp num'!J19/pop!S$5</f>
        <v>1207.2681950223757</v>
      </c>
      <c r="K15" s="200">
        <f>1000000000*'Table SGB1 comp num'!K19/pop!T$5</f>
        <v>1257.2065117551642</v>
      </c>
      <c r="L15" s="200">
        <f>1000000000*'Table SGB1 comp num'!L19/pop!U$5</f>
        <v>1278.5272734341588</v>
      </c>
      <c r="M15" s="200">
        <f>1000000000*'Table SGB1 comp num'!M19/pop!V$5</f>
        <v>1293.0250556254232</v>
      </c>
      <c r="N15" s="200">
        <f>1000000000*'Table SGB1 comp num'!N19/pop!W$5</f>
        <v>1280.9010396611475</v>
      </c>
    </row>
    <row r="16" spans="1:14" ht="15">
      <c r="A16" s="8"/>
      <c r="B16" s="8"/>
      <c r="C16" s="8" t="s">
        <v>25</v>
      </c>
      <c r="D16" s="200">
        <f>1000000000*'Table SGB1 comp num'!D20/pop!M$6</f>
        <v>1541.6233926425234</v>
      </c>
      <c r="E16" s="200">
        <f>1000000000*'Table SGB1 comp num'!E20/pop!N$6</f>
        <v>1547.3606123907177</v>
      </c>
      <c r="F16" s="200">
        <f>1000000000*'Table SGB1 comp num'!F20/pop!O$6</f>
        <v>1582.9239464316222</v>
      </c>
      <c r="G16" s="200">
        <f>1000000000*'Table SGB1 comp num'!G20/pop!P$6</f>
        <v>1609.5166583235998</v>
      </c>
      <c r="H16" s="200">
        <f>1000000000*'Table SGB1 comp num'!H20/pop!Q$6</f>
        <v>1607.5753097175334</v>
      </c>
      <c r="I16" s="200">
        <f>1000000000*'Table SGB1 comp num'!I20/pop!R$6</f>
        <v>1661.9469209250472</v>
      </c>
      <c r="J16" s="200">
        <f>1000000000*'Table SGB1 comp num'!J20/pop!S$6</f>
        <v>1658.5420902075914</v>
      </c>
      <c r="K16" s="200">
        <f>1000000000*'Table SGB1 comp num'!K20/pop!T$6</f>
        <v>1689.1633543317523</v>
      </c>
      <c r="L16" s="200">
        <f>1000000000*'Table SGB1 comp num'!L20/pop!U$6</f>
        <v>1698.8594337360385</v>
      </c>
      <c r="M16" s="200">
        <f>1000000000*'Table SGB1 comp num'!M20/pop!V$6</f>
        <v>1679.2991568274163</v>
      </c>
      <c r="N16" s="200">
        <f>1000000000*'Table SGB1 comp num'!N20/pop!W$6</f>
        <v>1669.2334276156637</v>
      </c>
    </row>
    <row r="17" spans="1:14" ht="15">
      <c r="A17" s="8"/>
      <c r="B17" s="8" t="s">
        <v>13</v>
      </c>
      <c r="C17" s="8"/>
      <c r="D17" s="26"/>
      <c r="E17" s="26"/>
      <c r="F17" s="26"/>
      <c r="G17" s="26"/>
      <c r="H17" s="26"/>
      <c r="I17" s="26"/>
      <c r="J17" s="26"/>
      <c r="K17" s="26"/>
      <c r="M17" s="26"/>
      <c r="N17" s="26"/>
    </row>
    <row r="18" spans="1:14" ht="15">
      <c r="A18" s="8"/>
      <c r="C18" s="8" t="s">
        <v>24</v>
      </c>
      <c r="D18" s="201">
        <f>1000000000*'Table SGB1 comp num'!D22/pop!M$5</f>
        <v>4144.559784698193</v>
      </c>
      <c r="E18" s="201">
        <f>1000000000*'Table SGB1 comp num'!E22/pop!N$5</f>
        <v>4055.1537249108223</v>
      </c>
      <c r="F18" s="201">
        <f>1000000000*'Table SGB1 comp num'!F22/pop!O$5</f>
        <v>4102.326132459223</v>
      </c>
      <c r="G18" s="201">
        <f>1000000000*'Table SGB1 comp num'!G22/pop!P$5</f>
        <v>4259.911371369787</v>
      </c>
      <c r="H18" s="201">
        <f>1000000000*'Table SGB1 comp num'!H22/pop!Q$5</f>
        <v>4315.656266065567</v>
      </c>
      <c r="I18" s="201">
        <f>1000000000*'Table SGB1 comp num'!I22/pop!R$5</f>
        <v>4354.521109010712</v>
      </c>
      <c r="J18" s="201">
        <f>1000000000*'Table SGB1 comp num'!J22/pop!S$5</f>
        <v>4299.306351574154</v>
      </c>
      <c r="K18" s="201">
        <f>1000000000*'Table SGB1 comp num'!K22/pop!T$5</f>
        <v>4390.353534366511</v>
      </c>
      <c r="L18" s="201">
        <f>1000000000*'Table SGB1 comp num'!L22/pop!U$5</f>
        <v>4355.97371797364</v>
      </c>
      <c r="M18" s="201">
        <f>1000000000*'Table SGB1 comp num'!M22/pop!V$5</f>
        <v>4281.126052046048</v>
      </c>
      <c r="N18" s="201">
        <f>1000000000*'Table SGB1 comp num'!N22/pop!W$5</f>
        <v>4298.613785136697</v>
      </c>
    </row>
    <row r="19" spans="1:14" ht="15">
      <c r="A19" s="8"/>
      <c r="B19" s="8"/>
      <c r="C19" s="8" t="s">
        <v>440</v>
      </c>
      <c r="D19" s="200">
        <f>1000000000*'Table SGB1 comp num'!D23/pop!M$6</f>
        <v>3732.9058459658368</v>
      </c>
      <c r="E19" s="200">
        <f>1000000000*'Table SGB1 comp num'!E23/pop!N$6</f>
        <v>3705.6135932479065</v>
      </c>
      <c r="F19" s="200">
        <f>1000000000*'Table SGB1 comp num'!F23/pop!O$6</f>
        <v>3749.8561770643387</v>
      </c>
      <c r="G19" s="200">
        <f>1000000000*'Table SGB1 comp num'!G23/pop!P$6</f>
        <v>3799.571722565215</v>
      </c>
      <c r="H19" s="200">
        <f>1000000000*'Table SGB1 comp num'!H23/pop!Q$6</f>
        <v>3820.1520800814505</v>
      </c>
      <c r="I19" s="200">
        <f>1000000000*'Table SGB1 comp num'!I23/pop!R$6</f>
        <v>3855.510403512454</v>
      </c>
      <c r="J19" s="200">
        <f>1000000000*'Table SGB1 comp num'!J23/pop!S$6</f>
        <v>3814.6468074774602</v>
      </c>
      <c r="K19" s="200">
        <f>1000000000*'Table SGB1 comp num'!K23/pop!T$6</f>
        <v>3842.2518552757465</v>
      </c>
      <c r="L19" s="200">
        <f>1000000000*'Table SGB1 comp num'!L23/pop!U$6</f>
        <v>3797.9471833721177</v>
      </c>
      <c r="M19" s="200">
        <f>1000000000*'Table SGB1 comp num'!M23/pop!V$6</f>
        <v>3737.740780630853</v>
      </c>
      <c r="N19" s="200">
        <f>1000000000*'Table SGB1 comp num'!N23/pop!W$6</f>
        <v>3731.0302944896844</v>
      </c>
    </row>
    <row r="20" spans="1:14" ht="15">
      <c r="A20" s="8"/>
      <c r="B20" s="8" t="s">
        <v>138</v>
      </c>
      <c r="C20" s="8"/>
      <c r="D20" s="25"/>
      <c r="E20" s="25"/>
      <c r="F20" s="25"/>
      <c r="G20" s="25"/>
      <c r="H20" s="25"/>
      <c r="I20" s="25"/>
      <c r="J20" s="25"/>
      <c r="K20" s="25"/>
      <c r="M20" s="25"/>
      <c r="N20" s="25"/>
    </row>
    <row r="21" spans="1:14" ht="15">
      <c r="A21" s="8"/>
      <c r="C21" s="8" t="s">
        <v>24</v>
      </c>
      <c r="D21" s="200">
        <f>1000000000*'Table SGB1 comp num'!D25/pop!M$5</f>
        <v>7841.1656266327545</v>
      </c>
      <c r="E21" s="200">
        <f>1000000000*'Table SGB1 comp num'!E25/pop!N$5</f>
        <v>7813.83938976168</v>
      </c>
      <c r="F21" s="200">
        <f>1000000000*'Table SGB1 comp num'!F25/pop!O$5</f>
        <v>7911.417400576596</v>
      </c>
      <c r="G21" s="200">
        <f>1000000000*'Table SGB1 comp num'!G25/pop!P$5</f>
        <v>8216.942312257655</v>
      </c>
      <c r="H21" s="200">
        <f>1000000000*'Table SGB1 comp num'!H25/pop!Q$5</f>
        <v>8312.176217028513</v>
      </c>
      <c r="I21" s="200">
        <f>1000000000*'Table SGB1 comp num'!I25/pop!R$5</f>
        <v>8409.201323251418</v>
      </c>
      <c r="J21" s="200">
        <f>1000000000*'Table SGB1 comp num'!J25/pop!S$5</f>
        <v>8384.596451283664</v>
      </c>
      <c r="K21" s="200">
        <f>1000000000*'Table SGB1 comp num'!K25/pop!T$5</f>
        <v>8622.212667826223</v>
      </c>
      <c r="L21" s="200">
        <f>1000000000*'Table SGB1 comp num'!L25/pop!U$5</f>
        <v>8682.78838303332</v>
      </c>
      <c r="M21" s="200">
        <f>1000000000*'Table SGB1 comp num'!M25/pop!V$5</f>
        <v>8604.043726419657</v>
      </c>
      <c r="N21" s="200">
        <f>1000000000*'Table SGB1 comp num'!N25/pop!W$5</f>
        <v>8513.477088948786</v>
      </c>
    </row>
    <row r="22" spans="1:15" ht="15">
      <c r="A22" s="8"/>
      <c r="B22" s="8"/>
      <c r="C22" s="8" t="s">
        <v>417</v>
      </c>
      <c r="D22" s="200">
        <f>1000000000*'Table SGB1 comp num'!D26/pop!M$6</f>
        <v>8199.750846971052</v>
      </c>
      <c r="E22" s="200">
        <f>1000000000*'Table SGB1 comp num'!E26/pop!N$6</f>
        <v>8176.155453028328</v>
      </c>
      <c r="F22" s="200">
        <f>1000000000*'Table SGB1 comp num'!F26/pop!O$6</f>
        <v>8270.254627611912</v>
      </c>
      <c r="G22" s="200">
        <f>1000000000*'Table SGB1 comp num'!G26/pop!P$6</f>
        <v>8456.04594248846</v>
      </c>
      <c r="H22" s="200">
        <f>1000000000*'Table SGB1 comp num'!H26/pop!Q$6</f>
        <v>8476.934751456756</v>
      </c>
      <c r="I22" s="200">
        <f>1000000000*'Table SGB1 comp num'!I26/pop!R$6</f>
        <v>8578.123548377107</v>
      </c>
      <c r="J22" s="200">
        <f>1000000000*'Table SGB1 comp num'!J26/pop!S$6</f>
        <v>8538.927008759496</v>
      </c>
      <c r="K22" s="200">
        <f>1000000000*'Table SGB1 comp num'!K26/pop!T$6</f>
        <v>8624.249520355777</v>
      </c>
      <c r="L22" s="200">
        <f>1000000000*'Table SGB1 comp num'!L26/pop!U$6</f>
        <v>8663.16987581101</v>
      </c>
      <c r="M22" s="200">
        <f>1000000000*'Table SGB1 comp num'!M26/pop!V$6</f>
        <v>8537.41599310162</v>
      </c>
      <c r="N22" s="200">
        <f>1000000000*'Table SGB1 comp num'!N26/pop!W$6</f>
        <v>8455.212537872307</v>
      </c>
      <c r="O22" s="200">
        <f>1000000000*'Table SGB1 comp num'!O26/pop!V$6</f>
        <v>0</v>
      </c>
    </row>
    <row r="23" spans="1:14" ht="15">
      <c r="A23" s="8"/>
      <c r="B23" s="8"/>
      <c r="C23" s="8"/>
      <c r="D23" s="26"/>
      <c r="E23" s="26"/>
      <c r="F23" s="26"/>
      <c r="G23" s="26"/>
      <c r="H23" s="26"/>
      <c r="I23" s="26"/>
      <c r="J23" s="26"/>
      <c r="K23" s="26"/>
      <c r="M23" s="26"/>
      <c r="N23" s="26"/>
    </row>
    <row r="24" spans="1:14" ht="15">
      <c r="A24" s="10" t="s">
        <v>442</v>
      </c>
      <c r="B24" s="8"/>
      <c r="C24" s="8"/>
      <c r="D24" s="26"/>
      <c r="E24" s="26"/>
      <c r="F24" s="26"/>
      <c r="G24" s="26"/>
      <c r="H24" s="26"/>
      <c r="I24" s="26"/>
      <c r="J24" s="26"/>
      <c r="K24" s="27"/>
      <c r="M24" s="27"/>
      <c r="N24" s="27" t="s">
        <v>277</v>
      </c>
    </row>
    <row r="25" spans="1:14" ht="15">
      <c r="A25" s="8"/>
      <c r="B25" s="7"/>
      <c r="C25" s="8" t="s">
        <v>24</v>
      </c>
      <c r="D25" s="202">
        <f>1000000*'Table SGB1 comp num'!D29/pop!M$5</f>
        <v>0.8034385197014955</v>
      </c>
      <c r="E25" s="202">
        <f>1000000*'Table SGB1 comp num'!E29/pop!N$5</f>
        <v>0.769118338356765</v>
      </c>
      <c r="F25" s="202">
        <f>1000000*'Table SGB1 comp num'!F29/pop!O$5</f>
        <v>0.7420717981122389</v>
      </c>
      <c r="G25" s="202">
        <f>1000000*'Table SGB1 comp num'!G29/pop!P$5</f>
        <v>0.6989396217456675</v>
      </c>
      <c r="H25" s="202">
        <f>1000000*'Table SGB1 comp num'!H29/pop!Q$5</f>
        <v>0.6513228140941986</v>
      </c>
      <c r="I25" s="202">
        <f>1000000*'Table SGB1 comp num'!I29/pop!R$5</f>
        <v>0.6053087586641462</v>
      </c>
      <c r="J25" s="202">
        <f>1000000*'Table SGB1 comp num'!J29/pop!S$5</f>
        <v>0.5792180262228154</v>
      </c>
      <c r="K25" s="202">
        <f>1000000*'Table SGB1 comp num'!K29/pop!T$5</f>
        <v>0.5761300787586234</v>
      </c>
      <c r="L25" s="202">
        <f>1000000*'Table SGB1 comp num'!L29/pop!U$5</f>
        <v>0.5182535671241398</v>
      </c>
      <c r="M25" s="202">
        <f>1000000*'Table SGB1 comp num'!M29/pop!V$5</f>
        <v>0.5494824417142304</v>
      </c>
      <c r="N25" s="202">
        <f>1000000*'Table SGB1 comp num'!N29/pop!W$5</f>
        <v>0.4784366576819407</v>
      </c>
    </row>
    <row r="26" spans="1:14" ht="15">
      <c r="A26" s="8"/>
      <c r="B26" s="8"/>
      <c r="C26" s="8" t="s">
        <v>25</v>
      </c>
      <c r="D26" s="202">
        <f>1000000*'Table SGB1 comp num'!D30/pop!M$6</f>
        <v>0.7470201280179517</v>
      </c>
      <c r="E26" s="202">
        <f>1000000*'Table SGB1 comp num'!E30/pop!N$6</f>
        <v>0.7275395530928482</v>
      </c>
      <c r="F26" s="202">
        <f>1000000*'Table SGB1 comp num'!F30/pop!O$6</f>
        <v>0.7070858509610859</v>
      </c>
      <c r="G26" s="202">
        <f>1000000*'Table SGB1 comp num'!G30/pop!P$6</f>
        <v>0.6849484120362646</v>
      </c>
      <c r="H26" s="202">
        <f>1000000*'Table SGB1 comp num'!H30/pop!Q$6</f>
        <v>0.6432894102272904</v>
      </c>
      <c r="I26" s="202">
        <f>1000000*'Table SGB1 comp num'!I30/pop!R$6</f>
        <v>0.5909890132577257</v>
      </c>
      <c r="J26" s="202">
        <f>1000000*'Table SGB1 comp num'!J30/pop!S$6</f>
        <v>0.5497981537177845</v>
      </c>
      <c r="K26" s="202">
        <f>1000000*'Table SGB1 comp num'!K30/pop!T$6</f>
        <v>0.5411610364053788</v>
      </c>
      <c r="L26" s="202">
        <f>1000000*'Table SGB1 comp num'!L30/pop!U$6</f>
        <v>0.5184392108916142</v>
      </c>
      <c r="M26" s="202">
        <f>1000000*'Table SGB1 comp num'!M30/pop!V$6</f>
        <v>0.47933002506366573</v>
      </c>
      <c r="N26" s="202">
        <f>1000000*'Table SGB1 comp num'!N30/pop!W$6</f>
        <v>0.43779211584983274</v>
      </c>
    </row>
    <row r="27" spans="1:14" ht="15">
      <c r="A27" s="8"/>
      <c r="B27" s="8"/>
      <c r="C27" s="8"/>
      <c r="D27" s="26"/>
      <c r="E27" s="26"/>
      <c r="F27" s="26"/>
      <c r="G27" s="26"/>
      <c r="H27" s="26"/>
      <c r="I27" s="26"/>
      <c r="J27" s="26"/>
      <c r="K27" s="26"/>
      <c r="M27" s="26"/>
      <c r="N27" s="26"/>
    </row>
    <row r="28" spans="1:14" ht="15">
      <c r="A28" s="10" t="s">
        <v>444</v>
      </c>
      <c r="B28" s="9"/>
      <c r="C28" s="9"/>
      <c r="D28" s="26"/>
      <c r="E28" s="26"/>
      <c r="F28" s="26"/>
      <c r="G28" s="26"/>
      <c r="H28" s="26"/>
      <c r="I28" s="26"/>
      <c r="J28" s="26"/>
      <c r="K28" s="27"/>
      <c r="M28" s="27"/>
      <c r="N28" s="27" t="s">
        <v>278</v>
      </c>
    </row>
    <row r="29" spans="1:14" ht="15">
      <c r="A29" s="8"/>
      <c r="B29" s="7"/>
      <c r="C29" s="8" t="s">
        <v>24</v>
      </c>
      <c r="D29" s="197">
        <f>1000000*'Table SGB1 comp num'!D33/pop!M$5</f>
        <v>89.66649907826378</v>
      </c>
      <c r="E29" s="197">
        <f>1000000*'Table SGB1 comp num'!E33/pop!N$5</f>
        <v>90.45120029074016</v>
      </c>
      <c r="F29" s="197">
        <f>1000000*'Table SGB1 comp num'!F33/pop!O$5</f>
        <v>91.98866553453655</v>
      </c>
      <c r="G29" s="197">
        <f>1000000*'Table SGB1 comp num'!G33/pop!P$5</f>
        <v>93.12732452322545</v>
      </c>
      <c r="H29" s="197">
        <f>1000000*'Table SGB1 comp num'!H33/pop!Q$5</f>
        <v>94.43231700083047</v>
      </c>
      <c r="I29" s="197">
        <f>1000000*'Table SGB1 comp num'!I33/pop!R$5</f>
        <v>90.77662255828608</v>
      </c>
      <c r="J29" s="197">
        <f>1000000*'Table SGB1 comp num'!J33/pop!S$5</f>
        <v>91.66208683363429</v>
      </c>
      <c r="K29" s="197">
        <f>1000000*'Table SGB1 comp num'!K33/pop!T$5</f>
        <v>94.19765873868944</v>
      </c>
      <c r="L29" s="197">
        <f>1000000*'Table SGB1 comp num'!L33/pop!U$5</f>
        <v>96.61366198825863</v>
      </c>
      <c r="M29" s="197">
        <f>1000000*'Table SGB1 comp num'!M33/pop!V$5</f>
        <v>95.38550836799845</v>
      </c>
      <c r="N29" s="249" t="s">
        <v>12</v>
      </c>
    </row>
    <row r="30" spans="1:14" ht="15">
      <c r="A30" s="8"/>
      <c r="B30" s="7"/>
      <c r="C30" s="8" t="s">
        <v>25</v>
      </c>
      <c r="D30" s="197">
        <f>1000000*'Table SGB1 comp num'!D34/pop!M$6</f>
        <v>76.83535269024695</v>
      </c>
      <c r="E30" s="197">
        <f>1000000*'Table SGB1 comp num'!E34/pop!N$6</f>
        <v>77.36803061953589</v>
      </c>
      <c r="F30" s="197">
        <f>1000000*'Table SGB1 comp num'!F34/pop!O$6</f>
        <v>77.66438525719028</v>
      </c>
      <c r="G30" s="197">
        <f>1000000*'Table SGB1 comp num'!G34/pop!P$6</f>
        <v>79.08532176428055</v>
      </c>
      <c r="H30" s="197">
        <f>1000000*'Table SGB1 comp num'!H34/pop!Q$6</f>
        <v>80.91462392244918</v>
      </c>
      <c r="I30" s="197">
        <f>1000000*'Table SGB1 comp num'!I34/pop!R$6</f>
        <v>79.24355608468703</v>
      </c>
      <c r="J30" s="197">
        <f>1000000*'Table SGB1 comp num'!J34/pop!S$6</f>
        <v>79.49033172551641</v>
      </c>
      <c r="K30" s="197">
        <f>1000000*'Table SGB1 comp num'!K34/pop!T$6</f>
        <v>83.1326672976955</v>
      </c>
      <c r="L30" s="197">
        <f>1000000*'Table SGB1 comp num'!L34/pop!U$6</f>
        <v>85.75356068102985</v>
      </c>
      <c r="M30" s="197">
        <f>1000000*'Table SGB1 comp num'!M34/pop!V$6</f>
        <v>86.8001382360145</v>
      </c>
      <c r="N30" s="249" t="s">
        <v>12</v>
      </c>
    </row>
    <row r="31" spans="1:14" ht="15">
      <c r="A31" s="8"/>
      <c r="B31" s="7"/>
      <c r="C31" s="8"/>
      <c r="D31" s="26"/>
      <c r="E31" s="26"/>
      <c r="F31" s="26"/>
      <c r="G31" s="26"/>
      <c r="H31" s="26"/>
      <c r="I31" s="26"/>
      <c r="J31" s="26"/>
      <c r="K31" s="26"/>
      <c r="M31" s="26"/>
      <c r="N31" s="26"/>
    </row>
    <row r="32" spans="1:14" ht="15">
      <c r="A32" s="10" t="s">
        <v>430</v>
      </c>
      <c r="B32" s="8"/>
      <c r="C32" s="7"/>
      <c r="D32" s="26"/>
      <c r="E32" s="26"/>
      <c r="F32" s="26"/>
      <c r="G32" s="26"/>
      <c r="H32" s="26"/>
      <c r="I32" s="26"/>
      <c r="J32" s="26"/>
      <c r="K32" s="27"/>
      <c r="M32" s="27"/>
      <c r="N32" s="27" t="s">
        <v>278</v>
      </c>
    </row>
    <row r="33" spans="1:14" ht="15">
      <c r="A33" s="8"/>
      <c r="B33" s="7"/>
      <c r="C33" s="31" t="s">
        <v>24</v>
      </c>
      <c r="D33" s="203">
        <f>1000000*'Table SGB1 comp num'!D37/pop!M$5</f>
        <v>12.79192421060933</v>
      </c>
      <c r="E33" s="203">
        <f>1000000*'Table SGB1 comp num'!E37/pop!N$5</f>
        <v>12.79691246587951</v>
      </c>
      <c r="F33" s="203">
        <f>1000000*'Table SGB1 comp num'!F37/pop!O$5</f>
        <v>12.75028632360491</v>
      </c>
      <c r="G33" s="203">
        <f>1000000*'Table SGB1 comp num'!G37/pop!P$5</f>
        <v>12.138957030940889</v>
      </c>
      <c r="H33" s="457">
        <f>1000000*'Table SGB1 comp num'!H37/pop!Q$5</f>
        <v>12.097322735002175</v>
      </c>
      <c r="I33" s="458">
        <f>1000000*'Table SGB1 comp num'!I37/pop!R$5</f>
        <v>13.430017328292376</v>
      </c>
      <c r="J33" s="458">
        <f>1000000*'Table SGB1 comp num'!J37/pop!S$5</f>
        <v>14.21056763759127</v>
      </c>
      <c r="K33" s="458">
        <f>1000000*'Table SGB1 comp num'!K37/pop!T$5</f>
        <v>14.422013328382416</v>
      </c>
      <c r="L33" s="458">
        <f>1000000*'Table SGB1 comp num'!L37/pop!U$5</f>
        <v>15.712452859531123</v>
      </c>
      <c r="M33" s="458">
        <f>1000000*'Table SGB1 comp num'!M37/pop!V$5</f>
        <v>14.895811163780595</v>
      </c>
      <c r="N33" s="459" t="s">
        <v>12</v>
      </c>
    </row>
    <row r="34" spans="1:14" ht="15">
      <c r="A34" s="8"/>
      <c r="B34" s="8"/>
      <c r="C34" s="8" t="s">
        <v>25</v>
      </c>
      <c r="D34" s="206">
        <f>1000000*'Table SGB1 comp num'!D38/pop!M$6</f>
        <v>16.346826634967986</v>
      </c>
      <c r="E34" s="206">
        <f>1000000*'Table SGB1 comp num'!E38/pop!N$6</f>
        <v>16.751403914682317</v>
      </c>
      <c r="F34" s="206">
        <f>1000000*'Table SGB1 comp num'!F38/pop!O$6</f>
        <v>16.735759786061205</v>
      </c>
      <c r="G34" s="206">
        <f>1000000*'Table SGB1 comp num'!G38/pop!P$6</f>
        <v>16.964236053173146</v>
      </c>
      <c r="H34" s="457">
        <f>1000000*'Table SGB1 comp num'!H38/pop!Q$6</f>
        <v>17.409020744635797</v>
      </c>
      <c r="I34" s="461">
        <f>1000000*'Table SGB1 comp num'!I38/pop!R$6</f>
        <v>17.8974651008351</v>
      </c>
      <c r="J34" s="461">
        <f>1000000*'Table SGB1 comp num'!J38/pop!S$6</f>
        <v>18.402977852478667</v>
      </c>
      <c r="K34" s="461">
        <f>1000000*'Table SGB1 comp num'!K38/pop!T$6</f>
        <v>19.4626965096855</v>
      </c>
      <c r="L34" s="461">
        <f>1000000*'Table SGB1 comp num'!L38/pop!U$6</f>
        <v>20.570857299185022</v>
      </c>
      <c r="M34" s="461">
        <f>1000000*'Table SGB1 comp num'!M38/pop!V$6</f>
        <v>21.246892206105873</v>
      </c>
      <c r="N34" s="461">
        <f>1000000*'Table SGB1 comp num'!N38/pop!W$6</f>
        <v>21.104478913974923</v>
      </c>
    </row>
    <row r="35" spans="1:14" ht="15">
      <c r="A35" s="8"/>
      <c r="B35" s="8"/>
      <c r="C35" s="8"/>
      <c r="D35" s="26"/>
      <c r="E35" s="26"/>
      <c r="F35" s="26"/>
      <c r="G35" s="26"/>
      <c r="H35" s="26"/>
      <c r="I35" s="26"/>
      <c r="J35" s="26"/>
      <c r="K35" s="26"/>
      <c r="M35" s="26"/>
      <c r="N35" s="26"/>
    </row>
    <row r="36" spans="1:14" ht="15">
      <c r="A36" s="10" t="s">
        <v>32</v>
      </c>
      <c r="B36" s="8"/>
      <c r="C36" s="7"/>
      <c r="D36" s="26"/>
      <c r="E36" s="26"/>
      <c r="F36" s="26"/>
      <c r="G36" s="26"/>
      <c r="H36" s="26"/>
      <c r="I36" s="26"/>
      <c r="J36" s="26"/>
      <c r="K36" s="27"/>
      <c r="M36" s="27"/>
      <c r="N36" s="27" t="s">
        <v>278</v>
      </c>
    </row>
    <row r="37" spans="1:14" ht="15">
      <c r="A37" s="8"/>
      <c r="B37" s="7"/>
      <c r="C37" s="8" t="s">
        <v>24</v>
      </c>
      <c r="D37" s="203">
        <f>1000000*'Table SGB1 comp num'!D41/pop!M$5</f>
        <v>3.142972623941482</v>
      </c>
      <c r="E37" s="203">
        <f>1000000*'Table SGB1 comp num'!E41/pop!N$5</f>
        <v>3.3156624411902964</v>
      </c>
      <c r="F37" s="203">
        <f>1000000*'Table SGB1 comp num'!F41/pop!O$5</f>
        <v>3.5703566209865327</v>
      </c>
      <c r="G37" s="203">
        <f>1000000*'Table SGB1 comp num'!G41/pop!P$5</f>
        <v>3.9137057846007757</v>
      </c>
      <c r="H37" s="203">
        <f>1000000*'Table SGB1 comp num'!H41/pop!Q$5</f>
        <v>4.168940562344288</v>
      </c>
      <c r="I37" s="203">
        <f>1000000*'Table SGB1 comp num'!I41/pop!R$5</f>
        <v>4.441359483301827</v>
      </c>
      <c r="J37" s="203">
        <f>1000000*'Table SGB1 comp num'!J41/pop!S$5</f>
        <v>4.670448300227683</v>
      </c>
      <c r="K37" s="203">
        <f>1000000*'Table SGB1 comp num'!K41/pop!T$5</f>
        <v>4.775743125720651</v>
      </c>
      <c r="L37" s="203">
        <f>1000000*'Table SGB1 comp num'!L41/pop!U$5</f>
        <v>4.8855021188911785</v>
      </c>
      <c r="M37" s="203">
        <f>1000000*'Table SGB1 comp num'!M41/pop!V$5</f>
        <v>4.710844539034536</v>
      </c>
      <c r="N37" s="203">
        <f>1000000*'Table SGB1 comp num'!N41/pop!W$5</f>
        <v>4.331151328455911</v>
      </c>
    </row>
    <row r="38" spans="1:14" ht="15">
      <c r="A38" s="8"/>
      <c r="B38" s="8"/>
      <c r="C38" s="8" t="s">
        <v>44</v>
      </c>
      <c r="D38" s="203">
        <f>1000000*'Table SGB1 comp num'!D42/pop!M$8</f>
        <v>2.872153881408971</v>
      </c>
      <c r="E38" s="203">
        <f>1000000*'Table SGB1 comp num'!E42/pop!N$8</f>
        <v>3.0586229447475812</v>
      </c>
      <c r="F38" s="203">
        <f>1000000*'Table SGB1 comp num'!F42/pop!O$8</f>
        <v>3.06902985848679</v>
      </c>
      <c r="G38" s="203">
        <f>1000000*'Table SGB1 comp num'!G42/pop!P$8</f>
        <v>3.1876039485160765</v>
      </c>
      <c r="H38" s="203">
        <f>1000000*'Table SGB1 comp num'!H42/pop!Q$8</f>
        <v>3.3583079501224105</v>
      </c>
      <c r="I38" s="203">
        <f>1000000*'Table SGB1 comp num'!I42/pop!R$8</f>
        <v>3.604955685952706</v>
      </c>
      <c r="J38" s="203">
        <f>1000000*'Table SGB1 comp num'!J42/pop!S$8</f>
        <v>3.814150077798186</v>
      </c>
      <c r="K38" s="203">
        <f>1000000*'Table SGB1 comp num'!K42/pop!T$8</f>
        <v>3.881985168508912</v>
      </c>
      <c r="L38" s="203">
        <f>1000000*'Table SGB1 comp num'!L42/pop!U$8</f>
        <v>3.947854380619069</v>
      </c>
      <c r="M38" s="203">
        <f>1000000*'Table SGB1 comp num'!M42/pop!V$8</f>
        <v>3.8349255170795917</v>
      </c>
      <c r="N38" s="203">
        <f>1000000*'Table SGB1 comp num'!N42/pop!W$8</f>
        <v>3.5530894446688994</v>
      </c>
    </row>
    <row r="39" spans="1:14" ht="15">
      <c r="A39" s="8"/>
      <c r="B39" s="7"/>
      <c r="C39" s="8"/>
      <c r="D39" s="26"/>
      <c r="E39" s="26"/>
      <c r="F39" s="26"/>
      <c r="G39" s="26"/>
      <c r="H39" s="26"/>
      <c r="I39" s="26"/>
      <c r="J39" s="26"/>
      <c r="K39" s="26"/>
      <c r="M39" s="26"/>
      <c r="N39" s="26"/>
    </row>
    <row r="40" spans="1:14" ht="15">
      <c r="A40" s="10" t="s">
        <v>33</v>
      </c>
      <c r="B40" s="8"/>
      <c r="C40" s="7"/>
      <c r="D40" s="26"/>
      <c r="E40" s="26"/>
      <c r="F40" s="26"/>
      <c r="G40" s="26"/>
      <c r="H40" s="26"/>
      <c r="I40" s="26"/>
      <c r="J40" s="26"/>
      <c r="K40" s="27"/>
      <c r="M40" s="27"/>
      <c r="N40" s="27" t="s">
        <v>279</v>
      </c>
    </row>
    <row r="41" spans="1:14" ht="15">
      <c r="A41" s="10"/>
      <c r="B41" s="7" t="s">
        <v>34</v>
      </c>
      <c r="C41" s="7"/>
      <c r="D41" s="26"/>
      <c r="E41" s="26"/>
      <c r="F41" s="26"/>
      <c r="G41" s="26"/>
      <c r="H41" s="26"/>
      <c r="I41" s="26"/>
      <c r="J41" s="26"/>
      <c r="K41" s="26"/>
      <c r="M41" s="26"/>
      <c r="N41" s="26"/>
    </row>
    <row r="42" spans="1:15" ht="15">
      <c r="A42" s="8"/>
      <c r="C42" s="8" t="s">
        <v>24</v>
      </c>
      <c r="D42" s="203">
        <f>1000000*'Table SGB1 comp num'!D46/pop!M$5</f>
        <v>30.71796843423141</v>
      </c>
      <c r="E42" s="203">
        <f>1000000*'Table SGB1 comp num'!E46/pop!N$5</f>
        <v>31.305921065625903</v>
      </c>
      <c r="F42" s="203">
        <f>1000000*'Table SGB1 comp num'!F46/pop!O$5</f>
        <v>29.777654910943486</v>
      </c>
      <c r="G42" s="203">
        <f>1000000*'Table SGB1 comp num'!G46/pop!P$5</f>
        <v>30.545224341220226</v>
      </c>
      <c r="H42" s="203">
        <f>1000000*'Table SGB1 comp num'!H46/pop!Q$5</f>
        <v>30.331791038873728</v>
      </c>
      <c r="I42" s="203">
        <f>1000000*'Table SGB1 comp num'!I46/pop!R$5</f>
        <v>34.08553875236295</v>
      </c>
      <c r="J42" s="203">
        <f>1000000*'Table SGB1 comp num'!J46/pop!S$5</f>
        <v>32.50372929261208</v>
      </c>
      <c r="K42" s="203">
        <f>1000000*'Table SGB1 comp num'!K46/pop!T$5</f>
        <v>33.94633469483476</v>
      </c>
      <c r="L42" s="203">
        <f>1000000*'Table SGB1 comp num'!L46/pop!U$5</f>
        <v>35.34077213172116</v>
      </c>
      <c r="M42" s="203">
        <f>1000000*'Table SGB1 comp num'!M46/pop!V$5</f>
        <v>31.65328431846764</v>
      </c>
      <c r="N42" s="205" t="s">
        <v>12</v>
      </c>
      <c r="O42" s="203"/>
    </row>
    <row r="43" spans="1:15" ht="15">
      <c r="A43" s="8"/>
      <c r="B43" s="7"/>
      <c r="C43" s="8" t="s">
        <v>25</v>
      </c>
      <c r="D43" s="203">
        <f>1000000*'Table SGB1 comp num'!D47/pop!M$6</f>
        <v>27.513939137481024</v>
      </c>
      <c r="E43" s="203">
        <f>1000000*'Table SGB1 comp num'!E47/pop!N$6</f>
        <v>27.883998365819153</v>
      </c>
      <c r="F43" s="203">
        <f>1000000*'Table SGB1 comp num'!F47/pop!O$6</f>
        <v>27.561704397669544</v>
      </c>
      <c r="G43" s="203">
        <f>1000000*'Table SGB1 comp num'!G47/pop!P$6</f>
        <v>28.279520551754825</v>
      </c>
      <c r="H43" s="203">
        <f>1000000*'Table SGB1 comp num'!H47/pop!Q$6</f>
        <v>28.40049713834309</v>
      </c>
      <c r="I43" s="203">
        <f>1000000*'Table SGB1 comp num'!I47/pop!R$6</f>
        <v>30.004507557901473</v>
      </c>
      <c r="J43" s="203">
        <f>1000000*'Table SGB1 comp num'!J47/pop!S$6</f>
        <v>29.853757623736644</v>
      </c>
      <c r="K43" s="203">
        <f>1000000*'Table SGB1 comp num'!K47/pop!T$6</f>
        <v>30.80938794168478</v>
      </c>
      <c r="L43" s="203">
        <f>1000000*'Table SGB1 comp num'!L47/pop!U$6</f>
        <v>31.56230896275006</v>
      </c>
      <c r="M43" s="203">
        <f>1000000*'Table SGB1 comp num'!M47/pop!V$6</f>
        <v>29.089957421965433</v>
      </c>
      <c r="N43" s="205" t="s">
        <v>12</v>
      </c>
      <c r="O43" s="203"/>
    </row>
    <row r="44" spans="1:14" ht="15">
      <c r="A44" s="8"/>
      <c r="B44" s="7" t="s">
        <v>311</v>
      </c>
      <c r="C44" s="8"/>
      <c r="D44" s="26"/>
      <c r="E44" s="26"/>
      <c r="F44" s="26"/>
      <c r="G44" s="26"/>
      <c r="H44" s="26"/>
      <c r="I44" s="26"/>
      <c r="J44" s="26"/>
      <c r="K44" s="26"/>
      <c r="M44" s="26"/>
      <c r="N44" s="26"/>
    </row>
    <row r="45" spans="1:14" ht="15">
      <c r="A45" s="8"/>
      <c r="C45" s="8" t="s">
        <v>24</v>
      </c>
      <c r="D45" s="205">
        <f>1000000*'Table SGB1 comp num'!D49/pop!M$5</f>
        <v>1.624621693825846</v>
      </c>
      <c r="E45" s="205">
        <f>1000000*'Table SGB1 comp num'!E49/pop!N$5</f>
        <v>1.6294880049931462</v>
      </c>
      <c r="F45" s="205">
        <f>1000000*'Table SGB1 comp num'!F49/pop!O$5</f>
        <v>1.8897675842186328</v>
      </c>
      <c r="G45" s="205">
        <f>1000000*'Table SGB1 comp num'!G49/pop!P$5</f>
        <v>1.804224895149165</v>
      </c>
      <c r="H45" s="205">
        <f>1000000*'Table SGB1 comp num'!H49/pop!Q$5</f>
        <v>1.644823822517499</v>
      </c>
      <c r="I45" s="205">
        <f>1000000*'Table SGB1 comp num'!I49/pop!R$5</f>
        <v>2.215264650283554</v>
      </c>
      <c r="J45" s="205">
        <f>1000000*'Table SGB1 comp num'!J49/pop!S$5</f>
        <v>2.8107089581534113</v>
      </c>
      <c r="K45" s="205">
        <f>1000000*'Table SGB1 comp num'!K49/pop!T$5</f>
        <v>2.5327835212726457</v>
      </c>
      <c r="L45" s="205">
        <f>1000000*'Table SGB1 comp num'!L49/pop!U$5</f>
        <v>2.2063683371564093</v>
      </c>
      <c r="M45" s="205">
        <f>1000000*'Table SGB1 comp num'!M49/pop!V$5</f>
        <v>2.0044500338589533</v>
      </c>
      <c r="N45" s="205" t="s">
        <v>12</v>
      </c>
    </row>
    <row r="46" spans="1:14" ht="15">
      <c r="A46" s="8"/>
      <c r="B46" s="7"/>
      <c r="C46" s="8" t="s">
        <v>25</v>
      </c>
      <c r="D46" s="206">
        <f>1000000*'Table SGB1 comp num'!D50/pop!M$6</f>
        <v>1.6136126399071515</v>
      </c>
      <c r="E46" s="206">
        <f>1000000*'Table SGB1 comp num'!E50/pop!N$6</f>
        <v>1.6698891676705256</v>
      </c>
      <c r="F46" s="206">
        <f>1000000*'Table SGB1 comp num'!F50/pop!O$6</f>
        <v>1.6456830456293516</v>
      </c>
      <c r="G46" s="206">
        <f>1000000*'Table SGB1 comp num'!G50/pop!P$6</f>
        <v>1.5121808776906391</v>
      </c>
      <c r="H46" s="206">
        <f>1000000*'Table SGB1 comp num'!H50/pop!Q$6</f>
        <v>1.5367037100418142</v>
      </c>
      <c r="I46" s="206">
        <f>1000000*'Table SGB1 comp num'!I50/pop!R$6</f>
        <v>1.7221623890745055</v>
      </c>
      <c r="J46" s="206">
        <f>1000000*'Table SGB1 comp num'!J50/pop!S$6</f>
        <v>1.8004585783387563</v>
      </c>
      <c r="K46" s="206">
        <f>1000000*'Table SGB1 comp num'!K50/pop!T$6</f>
        <v>1.8421057103577663</v>
      </c>
      <c r="L46" s="206">
        <f>1000000*'Table SGB1 comp num'!L50/pop!U$6</f>
        <v>1.7292565210195858</v>
      </c>
      <c r="M46" s="206">
        <f>1000000*'Table SGB1 comp num'!M50/pop!V$6</f>
        <v>1.7346606674920564</v>
      </c>
      <c r="N46" s="448" t="s">
        <v>12</v>
      </c>
    </row>
    <row r="47" spans="1:14" ht="15">
      <c r="A47" s="8"/>
      <c r="B47" s="7" t="s">
        <v>153</v>
      </c>
      <c r="C47" s="8"/>
      <c r="D47" s="26"/>
      <c r="E47" s="26"/>
      <c r="F47" s="26"/>
      <c r="G47" s="26"/>
      <c r="H47" s="26"/>
      <c r="I47" s="26"/>
      <c r="J47" s="26"/>
      <c r="K47" s="26"/>
      <c r="M47" s="26"/>
      <c r="N47" s="26"/>
    </row>
    <row r="48" spans="1:14" ht="15">
      <c r="A48" s="8"/>
      <c r="C48" s="8" t="s">
        <v>24</v>
      </c>
      <c r="D48" s="204">
        <f>1000000*'Table SGB1 comp num'!D52/pop!M$5</f>
        <v>6.9598477902976175</v>
      </c>
      <c r="E48" s="203">
        <f>1000000*'Table SGB1 comp num'!E52/pop!N$5</f>
        <v>4.878588330100692</v>
      </c>
      <c r="F48" s="203">
        <f>1000000*'Table SGB1 comp num'!F52/pop!O$5</f>
        <v>4.067769835314561</v>
      </c>
      <c r="G48" s="203">
        <f>1000000*'Table SGB1 comp num'!G52/pop!P$5</f>
        <v>3.7983698662657277</v>
      </c>
      <c r="H48" s="203">
        <f>1000000*'Table SGB1 comp num'!H52/pop!Q$5</f>
        <v>3.857713449598608</v>
      </c>
      <c r="I48" s="203">
        <f>1000000*'Table SGB1 comp num'!I52/pop!R$5</f>
        <v>4.034735349716446</v>
      </c>
      <c r="J48" s="203">
        <f>1000000*'Table SGB1 comp num'!J52/pop!S$5</f>
        <v>5.010991599277695</v>
      </c>
      <c r="K48" s="203">
        <f>1000000*'Table SGB1 comp num'!K52/pop!T$5</f>
        <v>4.021966424983877</v>
      </c>
      <c r="L48" s="203">
        <f>1000000*'Table SGB1 comp num'!L52/pop!U$5</f>
        <v>4.4302321060611956</v>
      </c>
      <c r="M48" s="203">
        <f>1000000*'Table SGB1 comp num'!M52/pop!V$5</f>
        <v>4.504208184192706</v>
      </c>
      <c r="N48" s="205" t="s">
        <v>12</v>
      </c>
    </row>
    <row r="49" spans="1:14" ht="15">
      <c r="A49" s="8"/>
      <c r="B49" s="7"/>
      <c r="C49" s="8" t="s">
        <v>217</v>
      </c>
      <c r="D49" s="204">
        <f>1000000*'Table SGB1 comp num'!D53/pop!M$8</f>
        <v>1.2450548298269293</v>
      </c>
      <c r="E49" s="203">
        <f>1000000*'Table SGB1 comp num'!E53/pop!N$8</f>
        <v>1.0729014608531073</v>
      </c>
      <c r="F49" s="203">
        <f>1000000*'Table SGB1 comp num'!F53/pop!O$8</f>
        <v>0.9906603757305549</v>
      </c>
      <c r="G49" s="203">
        <f>1000000*'Table SGB1 comp num'!G53/pop!P$8</f>
        <v>1.0045679816562847</v>
      </c>
      <c r="H49" s="203">
        <f>1000000*'Table SGB1 comp num'!H53/pop!Q$8</f>
        <v>0.982305075410805</v>
      </c>
      <c r="I49" s="203">
        <f>1000000*'Table SGB1 comp num'!I53/pop!R$8</f>
        <v>0.999259621989394</v>
      </c>
      <c r="J49" s="203">
        <f>1000000*'Table SGB1 comp num'!J53/pop!S$8</f>
        <v>1.0880047063306497</v>
      </c>
      <c r="K49" s="203">
        <f>1000000*'Table SGB1 comp num'!K53/pop!T$8</f>
        <v>0.9358396891757844</v>
      </c>
      <c r="L49" s="203">
        <f>1000000*'Table SGB1 comp num'!L53/pop!U$8</f>
        <v>0.9446432495727786</v>
      </c>
      <c r="M49" s="203">
        <f>1000000*'Table SGB1 comp num'!M53/pop!V$8</f>
        <v>0.9465130524312841</v>
      </c>
      <c r="N49" s="205" t="s">
        <v>12</v>
      </c>
    </row>
    <row r="50" spans="1:14" ht="15">
      <c r="A50" s="8"/>
      <c r="B50" s="7" t="s">
        <v>448</v>
      </c>
      <c r="C50" s="8"/>
      <c r="D50" s="26"/>
      <c r="E50" s="26"/>
      <c r="F50" s="26"/>
      <c r="G50" s="26"/>
      <c r="H50" s="26"/>
      <c r="I50" s="26"/>
      <c r="J50" s="26"/>
      <c r="K50" s="26"/>
      <c r="M50" s="26"/>
      <c r="N50" s="26"/>
    </row>
    <row r="51" spans="1:14" ht="15">
      <c r="A51" s="8"/>
      <c r="C51" s="31" t="s">
        <v>24</v>
      </c>
      <c r="D51" s="203">
        <f>1000000*'Table SGB1 comp num'!D55/pop!M$5</f>
        <v>5.525488224450162</v>
      </c>
      <c r="E51" s="203">
        <f>1000000*'Table SGB1 comp num'!E55/pop!N$5</f>
        <v>5.559813073036615</v>
      </c>
      <c r="F51" s="203">
        <f>1000000*'Table SGB1 comp num'!F55/pop!O$5</f>
        <v>5.555072864420836</v>
      </c>
      <c r="G51" s="203">
        <f>1000000*'Table SGB1 comp num'!G55/pop!P$5</f>
        <v>5.5475983223866425</v>
      </c>
      <c r="H51" s="203">
        <f>1000000*'Table SGB1 comp num'!H55/pop!Q$5</f>
        <v>5.477320362241468</v>
      </c>
      <c r="I51" s="203">
        <f>1000000*'Table SGB1 comp num'!I55/pop!R$5</f>
        <v>5.444438996534341</v>
      </c>
      <c r="J51" s="203">
        <f>1000000*'Table SGB1 comp num'!J55/pop!S$5</f>
        <v>5.417288215435346</v>
      </c>
      <c r="K51" s="203">
        <f>1000000*'Table SGB1 comp num'!K55/pop!T$5</f>
        <v>5.432976997791632</v>
      </c>
      <c r="L51" s="203">
        <f>1000000*'Table SGB1 comp num'!L55/pop!U$5</f>
        <v>5.345826367559582</v>
      </c>
      <c r="M51" s="203">
        <f>1000000*'Table SGB1 comp num'!M55/pop!V$5</f>
        <v>5.340040630743929</v>
      </c>
      <c r="N51" s="203">
        <f>1000000*'Table SGB1 comp num'!N55/pop!W$5</f>
        <v>5.313823642664613</v>
      </c>
    </row>
    <row r="52" spans="1:14" ht="15">
      <c r="A52" s="8"/>
      <c r="B52" s="8"/>
      <c r="C52" s="31" t="s">
        <v>214</v>
      </c>
      <c r="D52" s="203">
        <f>1000000*'Table SGB1 comp num'!D56/pop!M$6</f>
        <v>1.1373673707858856</v>
      </c>
      <c r="E52" s="203">
        <f>1000000*'Table SGB1 comp num'!E56/pop!N$6</f>
        <v>1.112984018425494</v>
      </c>
      <c r="F52" s="203">
        <f>1000000*'Table SGB1 comp num'!F56/pop!O$6</f>
        <v>1.09785919996095</v>
      </c>
      <c r="G52" s="203">
        <f>1000000*'Table SGB1 comp num'!G56/pop!P$6</f>
        <v>1.0151948106123811</v>
      </c>
      <c r="H52" s="203">
        <f>1000000*'Table SGB1 comp num'!H56/pop!Q$6</f>
        <v>0.9489534339018618</v>
      </c>
      <c r="I52" s="203">
        <f>1000000*'Table SGB1 comp num'!I56/pop!R$6</f>
        <v>0.9649563179789624</v>
      </c>
      <c r="J52" s="203">
        <f>1000000*'Table SGB1 comp num'!J56/pop!S$6</f>
        <v>0.9472498123453666</v>
      </c>
      <c r="K52" s="203">
        <f>1000000*'Table SGB1 comp num'!K56/pop!T$6</f>
        <v>0.9261509337130835</v>
      </c>
      <c r="L52" s="203">
        <f>1000000*'Table SGB1 comp num'!L56/pop!U$6</f>
        <v>0.8967140748646485</v>
      </c>
      <c r="M52" s="203">
        <f>1000000*'Table SGB1 comp num'!M56/pop!V$6</f>
        <v>0.8941722783107022</v>
      </c>
      <c r="N52" s="203">
        <f>1000000*'Table SGB1 comp num'!N56/pop!W$6</f>
        <v>0.8941722783107022</v>
      </c>
    </row>
    <row r="53" spans="1:14" ht="15">
      <c r="A53" s="284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</row>
    <row r="54" spans="1:14" ht="15">
      <c r="A54" s="8" t="s">
        <v>438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ht="15">
      <c r="A55" s="8" t="s">
        <v>350</v>
      </c>
    </row>
    <row r="56" ht="15">
      <c r="A56" s="8" t="s">
        <v>351</v>
      </c>
    </row>
    <row r="57" spans="1:2" s="8" customFormat="1" ht="12.75">
      <c r="A57" s="8">
        <v>2</v>
      </c>
      <c r="B57" s="8" t="s">
        <v>439</v>
      </c>
    </row>
    <row r="58" spans="1:2" s="8" customFormat="1" ht="12.75">
      <c r="A58" s="8">
        <v>3</v>
      </c>
      <c r="B58" s="8" t="s">
        <v>441</v>
      </c>
    </row>
    <row r="59" spans="1:3" s="8" customFormat="1" ht="13.5" customHeight="1">
      <c r="A59" s="8">
        <v>4</v>
      </c>
      <c r="B59" s="31" t="s">
        <v>443</v>
      </c>
      <c r="C59" s="31"/>
    </row>
    <row r="60" spans="1:2" ht="15">
      <c r="A60" s="8">
        <v>5</v>
      </c>
      <c r="B60" s="8" t="s">
        <v>445</v>
      </c>
    </row>
    <row r="61" spans="1:2" ht="15">
      <c r="A61" s="8">
        <v>6</v>
      </c>
      <c r="B61" s="8" t="s">
        <v>446</v>
      </c>
    </row>
    <row r="62" spans="1:2" ht="15">
      <c r="A62" s="5">
        <v>7</v>
      </c>
      <c r="B62" s="8" t="s">
        <v>447</v>
      </c>
    </row>
  </sheetData>
  <printOptions/>
  <pageMargins left="0.7480314960629921" right="0.7480314960629921" top="0.7086614173228347" bottom="0.5511811023622047" header="0.5118110236220472" footer="0.511811023622047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Department for Transport | Table 3.19 Public road length: by road type</dc:title>
  <dc:subject/>
  <dc:creator>user</dc:creator>
  <cp:keywords/>
  <dc:description/>
  <cp:lastModifiedBy>u031953</cp:lastModifiedBy>
  <cp:lastPrinted>2010-08-19T08:06:53Z</cp:lastPrinted>
  <dcterms:created xsi:type="dcterms:W3CDTF">1999-04-07T14:56:09Z</dcterms:created>
  <dcterms:modified xsi:type="dcterms:W3CDTF">2010-08-19T09:03:00Z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B3584027</vt:lpwstr>
  </property>
  <property fmtid="{D5CDD505-2E9C-101B-9397-08002B2CF9AE}" pid="3" name="Objective-Comment">
    <vt:lpwstr/>
  </property>
  <property fmtid="{D5CDD505-2E9C-101B-9397-08002B2CF9AE}" pid="4" name="Objective-CreationStamp">
    <vt:filetime>2010-01-21T00:00:00Z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2010-08-19T00:00:00Z</vt:filetime>
  </property>
  <property fmtid="{D5CDD505-2E9C-101B-9397-08002B2CF9AE}" pid="8" name="Objective-ModificationStamp">
    <vt:filetime>2010-08-19T00:00:00Z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Main Transport Trends 2010: Research and analysis: Transport: 2010-:</vt:lpwstr>
  </property>
  <property fmtid="{D5CDD505-2E9C-101B-9397-08002B2CF9AE}" pid="11" name="Objective-Parent">
    <vt:lpwstr>Transport statistics: Main Transport Trends 2010: Research and analysis: Transport: 2010-</vt:lpwstr>
  </property>
  <property fmtid="{D5CDD505-2E9C-101B-9397-08002B2CF9AE}" pid="12" name="Objective-State">
    <vt:lpwstr>Published</vt:lpwstr>
  </property>
  <property fmtid="{D5CDD505-2E9C-101B-9397-08002B2CF9AE}" pid="13" name="Objective-Title">
    <vt:lpwstr>Main Transport Trends 2010 - Publication - excel tables</vt:lpwstr>
  </property>
  <property fmtid="{D5CDD505-2E9C-101B-9397-08002B2CF9AE}" pid="14" name="Objective-Version">
    <vt:lpwstr>28.0</vt:lpwstr>
  </property>
  <property fmtid="{D5CDD505-2E9C-101B-9397-08002B2CF9AE}" pid="15" name="Objective-VersionComment">
    <vt:lpwstr/>
  </property>
  <property fmtid="{D5CDD505-2E9C-101B-9397-08002B2CF9AE}" pid="16" name="Objective-VersionNumber">
    <vt:i4>45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