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480" windowWidth="19155" windowHeight="5835" tabRatio="856" activeTab="0"/>
  </bookViews>
  <sheets>
    <sheet name="International comparisons-2010" sheetId="1" r:id="rId1"/>
    <sheet name="footnotes" sheetId="2" r:id="rId2"/>
    <sheet name="working copy" sheetId="3" r:id="rId3"/>
  </sheets>
  <definedNames>
    <definedName name="_xlnm.Print_Area" localSheetId="0">'International comparisons-2010'!$A$1:$AW$83</definedName>
    <definedName name="_xlnm.Print_Titles" localSheetId="0">'International comparisons-2010'!$A:$L,'International comparisons-2010'!$1:$8</definedName>
  </definedNames>
  <calcPr fullCalcOnLoad="1"/>
</workbook>
</file>

<file path=xl/comments1.xml><?xml version="1.0" encoding="utf-8"?>
<comments xmlns="http://schemas.openxmlformats.org/spreadsheetml/2006/main">
  <authors>
    <author>User</author>
  </authors>
  <commentList>
    <comment ref="G26" authorId="0">
      <text>
        <r>
          <rPr>
            <b/>
            <sz val="8"/>
            <rFont val="Tahoma"/>
            <family val="0"/>
          </rPr>
          <t>User:</t>
        </r>
        <r>
          <rPr>
            <sz val="8"/>
            <rFont val="Tahoma"/>
            <family val="0"/>
          </rPr>
          <t xml:space="preserve">
</t>
        </r>
        <r>
          <rPr>
            <sz val="9"/>
            <rFont val="Tahoma"/>
            <family val="2"/>
          </rPr>
          <t>This row appears to include 'other roads' data. The comment has been included since 2009 publication.  It appears it relates to the figures in this row that are in italics (such as Germany etc.)  A new system of footnoting is required as this is unclear.</t>
        </r>
      </text>
    </comment>
  </commentList>
</comments>
</file>

<file path=xl/sharedStrings.xml><?xml version="1.0" encoding="utf-8"?>
<sst xmlns="http://schemas.openxmlformats.org/spreadsheetml/2006/main" count="979" uniqueCount="166">
  <si>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</si>
  <si>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</si>
  <si>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</si>
  <si>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</si>
  <si>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</si>
  <si>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</si>
  <si>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</si>
  <si>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</si>
  <si>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</si>
  <si>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</si>
  <si>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</si>
  <si>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</si>
  <si>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</si>
  <si>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</si>
  <si>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</si>
  <si>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</si>
  <si>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</si>
  <si>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</si>
  <si>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</si>
  <si>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</si>
  <si>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</si>
  <si>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</si>
  <si>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</si>
  <si>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</si>
  <si>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</si>
  <si>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</si>
  <si>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</si>
  <si>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</si>
  <si>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Passenger transport</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</si>
  <si>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</si>
  <si>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</si>
  <si>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</si>
  <si>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</si>
  <si>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</si>
  <si>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</si>
  <si>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</si>
  <si>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</si>
  <si>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</si>
  <si>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</si>
  <si>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</si>
  <si>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</si>
  <si>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</si>
  <si>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</si>
  <si>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</si>
  <si>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</si>
  <si>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</si>
  <si>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</si>
  <si>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</si>
  <si>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</si>
  <si>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</si>
  <si>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</si>
  <si>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</si>
  <si>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</si>
  <si>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</si>
  <si>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</si>
  <si>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</si>
  <si>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</si>
  <si>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</si>
  <si>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</si>
  <si>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</si>
  <si>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</si>
  <si>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</si>
  <si>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</si>
  <si>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</si>
  <si>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</si>
  <si>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</si>
  <si>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</si>
  <si>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</si>
  <si>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</si>
  <si>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</si>
  <si>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</si>
  <si>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</si>
  <si>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</si>
  <si>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</si>
  <si>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</si>
  <si>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</si>
  <si>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</si>
  <si>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</si>
  <si>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</si>
  <si>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</si>
  <si>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</si>
  <si>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</si>
  <si>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</si>
  <si>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</si>
  <si>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</si>
  <si>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</si>
  <si>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</si>
  <si>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</si>
  <si>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</si>
  <si>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</si>
  <si>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</si>
  <si>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</si>
  <si>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</si>
  <si>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</si>
  <si>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</si>
  <si>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</si>
  <si>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</si>
  <si>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</si>
  <si>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</si>
  <si>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</si>
  <si>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</si>
  <si>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</si>
  <si>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</si>
  <si>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</si>
  <si>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</si>
  <si>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</si>
  <si>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EU-27</t>
  </si>
  <si>
    <t>02 &amp; '04</t>
  </si>
  <si>
    <t>As distance travelled</t>
  </si>
  <si>
    <r>
      <t xml:space="preserve">Population  </t>
    </r>
    <r>
      <rPr>
        <sz val="12"/>
        <rFont val="Arial"/>
        <family val="0"/>
      </rPr>
      <t>(at 1 Jan)</t>
    </r>
  </si>
  <si>
    <r>
      <t xml:space="preserve">Population density  </t>
    </r>
    <r>
      <rPr>
        <sz val="12"/>
        <rFont val="Arial"/>
        <family val="0"/>
      </rPr>
      <t>(at 1 Jan)</t>
    </r>
  </si>
  <si>
    <r>
      <t xml:space="preserve">All roads </t>
    </r>
    <r>
      <rPr>
        <sz val="12"/>
        <rFont val="Arial"/>
        <family val="0"/>
      </rPr>
      <t xml:space="preserve"> ( @  )</t>
    </r>
  </si>
  <si>
    <r>
      <t xml:space="preserve">Powered two wheelers  </t>
    </r>
    <r>
      <rPr>
        <sz val="12"/>
        <rFont val="Arial"/>
        <family val="0"/>
      </rPr>
      <t>( $ )</t>
    </r>
  </si>
  <si>
    <r>
      <t xml:space="preserve">Distance travelled </t>
    </r>
    <r>
      <rPr>
        <sz val="12"/>
        <rFont val="Arial"/>
        <family val="0"/>
      </rPr>
      <t>(kilometres per person per year)</t>
    </r>
  </si>
  <si>
    <r>
      <t xml:space="preserve">Modal shares </t>
    </r>
    <r>
      <rPr>
        <sz val="12"/>
        <rFont val="Arial"/>
        <family val="0"/>
      </rPr>
      <t>(% of total pass-kms for specified modes)</t>
    </r>
  </si>
  <si>
    <r>
      <t xml:space="preserve">International air passenger traffic between EU countries </t>
    </r>
    <r>
      <rPr>
        <sz val="12"/>
        <rFont val="Arial"/>
        <family val="0"/>
      </rPr>
      <t>(arrivals plus departures)</t>
    </r>
  </si>
  <si>
    <r>
      <t xml:space="preserve">Freight transport: modal shares </t>
    </r>
    <r>
      <rPr>
        <sz val="12"/>
        <rFont val="Arial"/>
        <family val="0"/>
      </rPr>
      <t>(% of total tonne-kms)</t>
    </r>
  </si>
  <si>
    <t>n-a or 0</t>
  </si>
  <si>
    <t xml:space="preserve">EU-27  </t>
  </si>
  <si>
    <t xml:space="preserve">EU-15 </t>
  </si>
  <si>
    <t>Excludes 'other roads' data</t>
  </si>
  <si>
    <t>All roads data relates to the end of 2005, except for motorway estimate.</t>
  </si>
  <si>
    <t>( *** )</t>
  </si>
  <si>
    <t>Year of data (most countries)</t>
  </si>
  <si>
    <t>Other year/issues  (some countries)</t>
  </si>
  <si>
    <r>
      <t>Scottish figure (</t>
    </r>
    <r>
      <rPr>
        <sz val="12"/>
        <rFont val="Arial"/>
        <family val="0"/>
      </rPr>
      <t>same or a similar basis)  ( # )</t>
    </r>
  </si>
  <si>
    <t>Greece (+)</t>
  </si>
  <si>
    <r>
      <t xml:space="preserve">GB  </t>
    </r>
    <r>
      <rPr>
        <sz val="11"/>
        <rFont val="Arial"/>
        <family val="0"/>
      </rPr>
      <t>(where the EU publication's figures relate to GB)</t>
    </r>
  </si>
  <si>
    <r>
      <t xml:space="preserve">Scotland/ GB/ UK figures </t>
    </r>
    <r>
      <rPr>
        <b/>
        <vertAlign val="superscript"/>
        <sz val="12"/>
        <rFont val="Arial"/>
        <family val="0"/>
      </rPr>
      <t>( # )</t>
    </r>
  </si>
  <si>
    <t>Malta (+)</t>
  </si>
  <si>
    <t>New registrations of passenger cars (^)</t>
  </si>
  <si>
    <t xml:space="preserve">( # )  ( + )  ( @ )  ( $ )  (^)  ( * )  ( ** )  ( *** )   -  see footnotes </t>
  </si>
  <si>
    <t>9^)</t>
  </si>
  <si>
    <t>Scotland and GB figures relate to all vehicles (not just passenger cars) so are not directly comparable.</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</si>
  <si>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</si>
  <si>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</si>
  <si>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</si>
  <si>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</si>
  <si>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</si>
  <si>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</si>
  <si>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</si>
  <si>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</si>
  <si>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</si>
  <si>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</si>
  <si>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</si>
  <si>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</si>
  <si>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</si>
  <si>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</si>
  <si>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</si>
  <si>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r>
      <t xml:space="preserve">Freight transport: </t>
    </r>
    <r>
      <rPr>
        <sz val="12"/>
        <rFont val="Arial"/>
        <family val="0"/>
      </rPr>
      <t>(thousand million tonne-kms)</t>
    </r>
  </si>
  <si>
    <t>2.3.3</t>
  </si>
  <si>
    <t>2.4.1***</t>
  </si>
  <si>
    <t>2.7.1</t>
  </si>
  <si>
    <r>
      <t xml:space="preserve">from </t>
    </r>
    <r>
      <rPr>
        <i/>
        <sz val="12"/>
        <rFont val="Arial"/>
        <family val="0"/>
      </rPr>
      <t xml:space="preserve">EU Energy and Transport in Figures    (2011 edition) </t>
    </r>
  </si>
  <si>
    <t>2.3.4 *</t>
  </si>
  <si>
    <t>n-a</t>
  </si>
  <si>
    <t>2.3.5 *</t>
  </si>
  <si>
    <t>2.3.6 *</t>
  </si>
  <si>
    <t>2.3.7 *</t>
  </si>
  <si>
    <t>==&gt;</t>
  </si>
  <si>
    <t>As shown in (or as calculated from figures in) a previous edition - the 2012 edition does not provide any figures for powered two-wheelers, cycling or walking.</t>
  </si>
  <si>
    <t>Data calculated by adding together the total number of journeys across each row in Table 2.4.1</t>
  </si>
  <si>
    <t>Note: figures for GB and Scotland are taken from DfT road lengths publication rdl0101.  Data differs from TS data due to different methodology.</t>
  </si>
  <si>
    <t>GB figures taken from TSGB table TSGB0401 except for Inland waterways (UK figure used)</t>
  </si>
  <si>
    <t>Note GB figures taken from NTS0305.  Scotland figures taken from NTS Scotland results Table 3, apart from 2 wheeled vehicles taken from traffic esitmates.</t>
  </si>
  <si>
    <t>Scottish figure (same or a similar basis)  ( #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</si>
</sst>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0.0000"/>
    <numFmt numFmtId="170" formatCode="_-* #,##0.0_-;\-* #,##0.0_-;_-* &quot;-&quot;??_-;_-@_-"/>
    <numFmt numFmtId="171" formatCode="_-* #,##0_-;\-* #,##0_-;_-* &quot;-&quot;??_-;_-@_-"/>
    <numFmt numFmtId="172" formatCode="#,##0.0000"/>
    <numFmt numFmtId="173" formatCode="General_)"/>
    <numFmt numFmtId="174" formatCode="#,##0.0_);\(#,##0.0\)"/>
    <numFmt numFmtId="175" formatCode="#,##0\ "/>
    <numFmt numFmtId="176" formatCode="##0\ "/>
    <numFmt numFmtId="177" formatCode="#,##0.0\ "/>
    <numFmt numFmtId="178" formatCode="0.0\ \ \ \ "/>
    <numFmt numFmtId="179" formatCode="0.0\ \ \ "/>
    <numFmt numFmtId="180" formatCode="_-* #,##0.0_-;\-* #,##0.0_-;_-* &quot;-&quot;_-;_-@_-"/>
    <numFmt numFmtId="181" formatCode="#,##0.00\ "/>
    <numFmt numFmtId="182" formatCode="0.000000"/>
    <numFmt numFmtId="183" formatCode="0.0000000"/>
    <numFmt numFmtId="184" formatCode="_-* #,##0.000_-;\-* #,##0.000_-;_-* &quot;-&quot;??_-;_-@_-"/>
    <numFmt numFmtId="185" formatCode="[&gt;0.5]#,##0;[&lt;-0.5]\-#,##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_-* #,##0.0_-;\-* #,##0.0_-;_-* &quot;-&quot;?_-;_-@_-"/>
    <numFmt numFmtId="192" formatCode="_-* #,##0.0000_-;\-* #,##0.0000_-;_-* &quot;-&quot;??_-;_-@_-"/>
    <numFmt numFmtId="193" formatCode="_-* #,##0.00000_-;\-* #,##0.00000_-;_-* &quot;-&quot;??_-;_-@_-"/>
    <numFmt numFmtId="194" formatCode="0.0%"/>
  </numFmts>
  <fonts count="20">
    <font>
      <sz val="10"/>
      <name val="Arial"/>
      <family val="0"/>
    </font>
    <font>
      <sz val="8"/>
      <name val="Arial"/>
      <family val="2"/>
    </font>
    <font>
      <sz val="14"/>
      <name val="Arial"/>
      <family val="2"/>
    </font>
    <font>
      <b/>
      <sz val="10"/>
      <color indexed="8"/>
      <name val="Arial"/>
      <family val="2"/>
    </font>
    <font>
      <u val="single"/>
      <sz val="7.5"/>
      <color indexed="12"/>
      <name val="Arial"/>
      <family val="0"/>
    </font>
    <font>
      <u val="single"/>
      <sz val="7.5"/>
      <color indexed="36"/>
      <name val="Arial"/>
      <family val="0"/>
    </font>
    <font>
      <i/>
      <sz val="10"/>
      <name val="Arial"/>
      <family val="0"/>
    </font>
    <font>
      <b/>
      <sz val="10"/>
      <color indexed="18"/>
      <name val="Arial"/>
      <family val="2"/>
    </font>
    <font>
      <b/>
      <sz val="12"/>
      <name val="Arial"/>
      <family val="0"/>
    </font>
    <font>
      <sz val="12"/>
      <name val="Arial"/>
      <family val="0"/>
    </font>
    <font>
      <i/>
      <sz val="12"/>
      <name val="Arial"/>
      <family val="0"/>
    </font>
    <font>
      <b/>
      <vertAlign val="superscript"/>
      <sz val="12"/>
      <name val="Arial"/>
      <family val="0"/>
    </font>
    <font>
      <b/>
      <sz val="11"/>
      <name val="Arial"/>
      <family val="0"/>
    </font>
    <font>
      <sz val="11"/>
      <name val="Arial"/>
      <family val="0"/>
    </font>
    <font>
      <sz val="8"/>
      <name val="Tahoma"/>
      <family val="0"/>
    </font>
    <font>
      <b/>
      <sz val="8"/>
      <name val="Tahoma"/>
      <family val="0"/>
    </font>
    <font>
      <sz val="9"/>
      <name val="Tahoma"/>
      <family val="2"/>
    </font>
    <font>
      <i/>
      <sz val="11"/>
      <name val="Arial"/>
      <family val="0"/>
    </font>
    <font>
      <b/>
      <sz val="14"/>
      <name val="Arial"/>
      <family val="2"/>
    </font>
    <font>
      <b/>
      <sz val="8"/>
      <name val="Arial"/>
      <family val="2"/>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s>
  <borders count="4">
    <border>
      <left/>
      <right/>
      <top/>
      <bottom/>
      <diagonal/>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185" fontId="2" fillId="0" borderId="0">
      <alignment horizontal="left" vertical="center"/>
      <protection/>
    </xf>
    <xf numFmtId="0" fontId="4"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7" fillId="2" borderId="0" applyNumberFormat="0" applyBorder="0">
      <alignment/>
      <protection locked="0"/>
    </xf>
    <xf numFmtId="0" fontId="3" fillId="3" borderId="0" applyNumberFormat="0" applyBorder="0">
      <alignment/>
      <protection locked="0"/>
    </xf>
  </cellStyleXfs>
  <cellXfs count="142">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 xfId="0" applyFont="1" applyFill="1" applyBorder="1" applyAlignment="1">
      <alignment/>
    </xf>
    <xf numFmtId="0" fontId="9" fillId="0" borderId="1" xfId="0" applyFont="1" applyFill="1" applyBorder="1" applyAlignment="1">
      <alignment/>
    </xf>
    <xf numFmtId="0" fontId="9" fillId="0" borderId="1" xfId="0" applyFont="1" applyFill="1" applyBorder="1" applyAlignment="1">
      <alignment horizontal="right"/>
    </xf>
    <xf numFmtId="0" fontId="9" fillId="4"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0" fontId="8" fillId="0" borderId="0" xfId="0" applyFont="1" applyFill="1" applyBorder="1" applyAlignment="1" quotePrefix="1">
      <alignment/>
    </xf>
    <xf numFmtId="3" fontId="9" fillId="0" borderId="0" xfId="0" applyNumberFormat="1" applyFont="1" applyFill="1" applyBorder="1" applyAlignment="1">
      <alignment horizontal="right" vertical="center"/>
    </xf>
    <xf numFmtId="3" fontId="9" fillId="0" borderId="0" xfId="0" applyNumberFormat="1" applyFont="1" applyFill="1" applyBorder="1" applyAlignment="1" quotePrefix="1">
      <alignment horizontal="right" vertical="center"/>
    </xf>
    <xf numFmtId="3" fontId="9" fillId="0" borderId="0" xfId="0" applyNumberFormat="1" applyFont="1" applyFill="1" applyBorder="1" applyAlignment="1">
      <alignment/>
    </xf>
    <xf numFmtId="164" fontId="10" fillId="0" borderId="0" xfId="0" applyNumberFormat="1" applyFont="1" applyFill="1" applyBorder="1" applyAlignment="1">
      <alignment/>
    </xf>
    <xf numFmtId="1" fontId="9" fillId="0" borderId="0" xfId="0" applyNumberFormat="1" applyFont="1" applyFill="1" applyBorder="1" applyAlignment="1">
      <alignment horizontal="right"/>
    </xf>
    <xf numFmtId="176"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12" fillId="0" borderId="0" xfId="0" applyFont="1" applyFill="1" applyAlignment="1">
      <alignment textRotation="90" wrapText="1"/>
    </xf>
    <xf numFmtId="0" fontId="8" fillId="0" borderId="0"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alignment horizontal="right"/>
    </xf>
    <xf numFmtId="0" fontId="9" fillId="5" borderId="0" xfId="0" applyFont="1" applyFill="1" applyBorder="1" applyAlignment="1">
      <alignmen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166" fontId="9" fillId="0" borderId="0" xfId="0" applyNumberFormat="1" applyFont="1" applyFill="1" applyBorder="1" applyAlignment="1">
      <alignment/>
    </xf>
    <xf numFmtId="0" fontId="9" fillId="4" borderId="0" xfId="0" applyFont="1" applyFill="1" applyAlignment="1">
      <alignment horizontal="left" textRotation="90" wrapText="1"/>
    </xf>
    <xf numFmtId="0" fontId="8" fillId="4" borderId="1" xfId="0" applyFont="1" applyFill="1" applyBorder="1" applyAlignment="1">
      <alignment horizontal="center"/>
    </xf>
    <xf numFmtId="0" fontId="9" fillId="4" borderId="0" xfId="0" applyFont="1" applyFill="1" applyAlignment="1">
      <alignment horizontal="center"/>
    </xf>
    <xf numFmtId="0" fontId="9" fillId="4" borderId="0" xfId="0" applyFont="1" applyFill="1" applyBorder="1" applyAlignment="1">
      <alignment/>
    </xf>
    <xf numFmtId="0" fontId="9" fillId="4" borderId="0" xfId="0" applyFont="1" applyFill="1" applyBorder="1" applyAlignment="1" quotePrefix="1">
      <alignment/>
    </xf>
    <xf numFmtId="0" fontId="9" fillId="4" borderId="0" xfId="0" applyFont="1" applyFill="1" applyBorder="1" applyAlignment="1">
      <alignment horizontal="left"/>
    </xf>
    <xf numFmtId="0" fontId="8" fillId="4" borderId="0" xfId="0" applyFont="1" applyFill="1" applyAlignment="1">
      <alignment textRotation="90" wrapText="1"/>
    </xf>
    <xf numFmtId="0" fontId="8" fillId="4" borderId="1" xfId="0" applyFont="1" applyFill="1" applyBorder="1" applyAlignment="1">
      <alignment horizontal="right"/>
    </xf>
    <xf numFmtId="2" fontId="9" fillId="4" borderId="0" xfId="0" applyNumberFormat="1" applyFont="1" applyFill="1" applyBorder="1" applyAlignment="1">
      <alignment vertical="center"/>
    </xf>
    <xf numFmtId="165" fontId="9" fillId="4" borderId="0" xfId="0" applyNumberFormat="1" applyFont="1" applyFill="1" applyBorder="1" applyAlignment="1">
      <alignment horizontal="right" vertical="center"/>
    </xf>
    <xf numFmtId="1" fontId="9" fillId="4" borderId="0" xfId="0" applyNumberFormat="1" applyFont="1" applyFill="1" applyBorder="1" applyAlignment="1">
      <alignment/>
    </xf>
    <xf numFmtId="3" fontId="9" fillId="4" borderId="0" xfId="0" applyNumberFormat="1" applyFont="1" applyFill="1" applyBorder="1" applyAlignment="1">
      <alignment horizontal="right" vertical="center"/>
    </xf>
    <xf numFmtId="164" fontId="9" fillId="4" borderId="0" xfId="0" applyNumberFormat="1" applyFont="1" applyFill="1" applyBorder="1" applyAlignment="1">
      <alignment/>
    </xf>
    <xf numFmtId="3" fontId="9" fillId="4" borderId="0" xfId="0" applyNumberFormat="1" applyFont="1" applyFill="1" applyBorder="1" applyAlignment="1">
      <alignment/>
    </xf>
    <xf numFmtId="2" fontId="9" fillId="4" borderId="0" xfId="0" applyNumberFormat="1" applyFont="1" applyFill="1" applyBorder="1" applyAlignment="1">
      <alignment/>
    </xf>
    <xf numFmtId="176" fontId="9" fillId="4" borderId="0" xfId="0" applyNumberFormat="1" applyFont="1" applyFill="1" applyBorder="1" applyAlignment="1">
      <alignment/>
    </xf>
    <xf numFmtId="1" fontId="9" fillId="4" borderId="0" xfId="0" applyNumberFormat="1" applyFont="1" applyFill="1" applyBorder="1" applyAlignment="1">
      <alignment horizontal="right"/>
    </xf>
    <xf numFmtId="3" fontId="9" fillId="4" borderId="0" xfId="0" applyNumberFormat="1" applyFont="1" applyFill="1" applyAlignment="1">
      <alignment/>
    </xf>
    <xf numFmtId="3" fontId="9" fillId="4" borderId="0" xfId="0" applyNumberFormat="1" applyFont="1" applyFill="1" applyAlignment="1">
      <alignment horizontal="right"/>
    </xf>
    <xf numFmtId="3" fontId="9" fillId="4" borderId="0" xfId="0" applyNumberFormat="1" applyFont="1" applyFill="1" applyAlignment="1" quotePrefix="1">
      <alignment horizontal="right"/>
    </xf>
    <xf numFmtId="164" fontId="10" fillId="4" borderId="0" xfId="0" applyNumberFormat="1" applyFont="1" applyFill="1" applyBorder="1" applyAlignment="1">
      <alignment/>
    </xf>
    <xf numFmtId="3" fontId="9" fillId="4" borderId="0" xfId="0" applyNumberFormat="1" applyFont="1" applyFill="1" applyBorder="1" applyAlignment="1" quotePrefix="1">
      <alignment horizontal="right" vertical="center"/>
    </xf>
    <xf numFmtId="0" fontId="8" fillId="4" borderId="0" xfId="0" applyFont="1" applyFill="1" applyAlignment="1">
      <alignment horizontal="center" textRotation="90" wrapText="1"/>
    </xf>
    <xf numFmtId="0" fontId="9" fillId="4" borderId="0" xfId="0" applyFont="1" applyFill="1" applyAlignment="1">
      <alignment vertical="top" textRotation="90" wrapText="1"/>
    </xf>
    <xf numFmtId="4" fontId="9" fillId="4" borderId="0" xfId="0" applyNumberFormat="1" applyFont="1" applyFill="1" applyBorder="1" applyAlignment="1">
      <alignment/>
    </xf>
    <xf numFmtId="0" fontId="10" fillId="4" borderId="0" xfId="0" applyFont="1" applyFill="1" applyBorder="1" applyAlignment="1">
      <alignment/>
    </xf>
    <xf numFmtId="1" fontId="9" fillId="4" borderId="0" xfId="0" applyNumberFormat="1" applyFont="1" applyFill="1" applyBorder="1" applyAlignment="1" quotePrefix="1">
      <alignment horizontal="right"/>
    </xf>
    <xf numFmtId="175" fontId="9" fillId="4" borderId="0" xfId="0" applyNumberFormat="1" applyFont="1" applyFill="1" applyBorder="1" applyAlignment="1">
      <alignment/>
    </xf>
    <xf numFmtId="3" fontId="9" fillId="4"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8" fillId="0" borderId="0" xfId="0" applyFont="1" applyFill="1" applyAlignment="1">
      <alignment/>
    </xf>
    <xf numFmtId="0" fontId="9" fillId="0" borderId="1" xfId="0" applyFont="1" applyFill="1" applyBorder="1" applyAlignment="1">
      <alignment horizontal="left"/>
    </xf>
    <xf numFmtId="0" fontId="9" fillId="4" borderId="1" xfId="0" applyFont="1" applyFill="1" applyBorder="1" applyAlignment="1">
      <alignment/>
    </xf>
    <xf numFmtId="164" fontId="9" fillId="0" borderId="1" xfId="0" applyNumberFormat="1" applyFont="1" applyFill="1" applyBorder="1" applyAlignment="1">
      <alignment/>
    </xf>
    <xf numFmtId="164" fontId="9" fillId="4" borderId="1" xfId="0" applyNumberFormat="1" applyFont="1" applyFill="1" applyBorder="1" applyAlignment="1">
      <alignment/>
    </xf>
    <xf numFmtId="175" fontId="9" fillId="4" borderId="0" xfId="0" applyNumberFormat="1" applyFont="1" applyFill="1" applyBorder="1" applyAlignment="1">
      <alignment horizontal="right" vertical="center"/>
    </xf>
    <xf numFmtId="171" fontId="9" fillId="4" borderId="0" xfId="15" applyNumberFormat="1" applyFont="1" applyFill="1" applyBorder="1" applyAlignment="1">
      <alignment/>
    </xf>
    <xf numFmtId="171" fontId="9" fillId="4" borderId="1" xfId="15" applyNumberFormat="1" applyFont="1" applyFill="1" applyBorder="1" applyAlignment="1">
      <alignment/>
    </xf>
    <xf numFmtId="4" fontId="9" fillId="6" borderId="0" xfId="0" applyNumberFormat="1" applyFont="1" applyFill="1" applyBorder="1" applyAlignment="1">
      <alignment horizontal="right"/>
    </xf>
    <xf numFmtId="0" fontId="9" fillId="6" borderId="0" xfId="0" applyFont="1" applyFill="1" applyBorder="1" applyAlignment="1">
      <alignment horizontal="left"/>
    </xf>
    <xf numFmtId="3" fontId="9" fillId="6" borderId="0" xfId="0" applyNumberFormat="1" applyFont="1" applyFill="1" applyBorder="1" applyAlignment="1">
      <alignment horizontal="right"/>
    </xf>
    <xf numFmtId="165" fontId="9" fillId="0" borderId="0" xfId="0" applyNumberFormat="1" applyFont="1" applyFill="1" applyBorder="1" applyAlignment="1">
      <alignment horizontal="right"/>
    </xf>
    <xf numFmtId="2" fontId="9" fillId="6" borderId="0" xfId="0" applyNumberFormat="1" applyFont="1" applyFill="1" applyBorder="1" applyAlignment="1">
      <alignment/>
    </xf>
    <xf numFmtId="184" fontId="9" fillId="6" borderId="0" xfId="15" applyNumberFormat="1" applyFont="1" applyFill="1" applyAlignment="1">
      <alignment horizontal="right"/>
    </xf>
    <xf numFmtId="1" fontId="9" fillId="6" borderId="0" xfId="0" applyNumberFormat="1" applyFont="1" applyFill="1" applyBorder="1" applyAlignment="1">
      <alignment/>
    </xf>
    <xf numFmtId="164" fontId="9" fillId="6" borderId="0" xfId="0" applyNumberFormat="1" applyFont="1" applyFill="1" applyBorder="1" applyAlignment="1">
      <alignment/>
    </xf>
    <xf numFmtId="0" fontId="9" fillId="6" borderId="0" xfId="0" applyFont="1" applyFill="1" applyBorder="1" applyAlignment="1">
      <alignment/>
    </xf>
    <xf numFmtId="3" fontId="9" fillId="4" borderId="0" xfId="15" applyNumberFormat="1" applyFont="1" applyFill="1" applyBorder="1" applyAlignment="1">
      <alignment/>
    </xf>
    <xf numFmtId="3" fontId="9" fillId="0" borderId="0" xfId="15" applyNumberFormat="1" applyFont="1" applyFill="1" applyBorder="1" applyAlignment="1">
      <alignment/>
    </xf>
    <xf numFmtId="3" fontId="9" fillId="4" borderId="0" xfId="15" applyNumberFormat="1" applyFont="1" applyFill="1" applyBorder="1" applyAlignment="1" quotePrefix="1">
      <alignment horizontal="right"/>
    </xf>
    <xf numFmtId="164" fontId="9" fillId="0" borderId="0" xfId="22" applyNumberFormat="1" applyFont="1" applyFill="1" applyBorder="1" applyAlignment="1">
      <alignment horizontal="right"/>
    </xf>
    <xf numFmtId="164" fontId="9" fillId="4" borderId="0" xfId="22" applyNumberFormat="1" applyFont="1" applyFill="1" applyBorder="1" applyAlignment="1">
      <alignment horizontal="right"/>
    </xf>
    <xf numFmtId="165" fontId="9" fillId="4" borderId="0" xfId="0" applyNumberFormat="1" applyFont="1" applyFill="1" applyBorder="1" applyAlignment="1">
      <alignment horizontal="right"/>
    </xf>
    <xf numFmtId="3" fontId="9" fillId="4" borderId="0" xfId="0" applyNumberFormat="1" applyFont="1" applyFill="1" applyBorder="1" applyAlignment="1">
      <alignment horizontal="right"/>
    </xf>
    <xf numFmtId="2" fontId="9" fillId="6" borderId="0" xfId="0" applyNumberFormat="1" applyFont="1" applyFill="1" applyBorder="1" applyAlignment="1">
      <alignment vertical="center"/>
    </xf>
    <xf numFmtId="165" fontId="9" fillId="6" borderId="0" xfId="0" applyNumberFormat="1" applyFont="1" applyFill="1" applyBorder="1" applyAlignment="1">
      <alignment horizontal="right" vertical="center"/>
    </xf>
    <xf numFmtId="3" fontId="9" fillId="6" borderId="0" xfId="0" applyNumberFormat="1" applyFont="1" applyFill="1" applyBorder="1" applyAlignment="1">
      <alignment horizontal="right" vertical="center"/>
    </xf>
    <xf numFmtId="3" fontId="9" fillId="6" borderId="0" xfId="0" applyNumberFormat="1" applyFont="1" applyFill="1" applyBorder="1" applyAlignment="1">
      <alignment/>
    </xf>
    <xf numFmtId="176" fontId="9" fillId="6" borderId="0" xfId="0" applyNumberFormat="1" applyFont="1" applyFill="1" applyBorder="1" applyAlignment="1">
      <alignment/>
    </xf>
    <xf numFmtId="1" fontId="9" fillId="6" borderId="0" xfId="0" applyNumberFormat="1" applyFont="1" applyFill="1" applyBorder="1" applyAlignment="1">
      <alignment horizontal="right"/>
    </xf>
    <xf numFmtId="3" fontId="9" fillId="6" borderId="0" xfId="15" applyNumberFormat="1" applyFont="1" applyFill="1" applyBorder="1" applyAlignment="1">
      <alignment/>
    </xf>
    <xf numFmtId="3" fontId="9" fillId="6" borderId="0" xfId="0" applyNumberFormat="1" applyFont="1" applyFill="1" applyAlignment="1">
      <alignment/>
    </xf>
    <xf numFmtId="164" fontId="9" fillId="6" borderId="0" xfId="22" applyNumberFormat="1" applyFont="1" applyFill="1" applyBorder="1" applyAlignment="1">
      <alignment horizontal="right"/>
    </xf>
    <xf numFmtId="165" fontId="9" fillId="6" borderId="0" xfId="0" applyNumberFormat="1" applyFont="1" applyFill="1" applyBorder="1" applyAlignment="1">
      <alignment horizontal="right"/>
    </xf>
    <xf numFmtId="2" fontId="9" fillId="6" borderId="0" xfId="0" applyNumberFormat="1" applyFont="1" applyFill="1" applyBorder="1" applyAlignment="1">
      <alignment horizontal="right"/>
    </xf>
    <xf numFmtId="164" fontId="9" fillId="6" borderId="1" xfId="0" applyNumberFormat="1" applyFont="1" applyFill="1" applyBorder="1" applyAlignment="1">
      <alignment/>
    </xf>
    <xf numFmtId="4" fontId="9" fillId="6" borderId="0" xfId="0" applyNumberFormat="1" applyFont="1" applyFill="1" applyBorder="1" applyAlignment="1">
      <alignment/>
    </xf>
    <xf numFmtId="175" fontId="9" fillId="0" borderId="0" xfId="0" applyNumberFormat="1" applyFont="1" applyFill="1" applyBorder="1" applyAlignment="1">
      <alignment/>
    </xf>
    <xf numFmtId="175" fontId="9" fillId="0" borderId="0" xfId="0" applyNumberFormat="1" applyFont="1" applyFill="1" applyBorder="1" applyAlignment="1">
      <alignment horizontal="right" vertical="center"/>
    </xf>
    <xf numFmtId="171" fontId="9" fillId="0" borderId="0" xfId="15" applyNumberFormat="1" applyFont="1" applyFill="1" applyBorder="1" applyAlignment="1">
      <alignment/>
    </xf>
    <xf numFmtId="171" fontId="9" fillId="0" borderId="1" xfId="15" applyNumberFormat="1" applyFont="1" applyFill="1" applyBorder="1" applyAlignment="1">
      <alignment/>
    </xf>
    <xf numFmtId="3" fontId="9" fillId="0" borderId="0" xfId="15" applyNumberFormat="1" applyFont="1" applyFill="1" applyBorder="1" applyAlignment="1" quotePrefix="1">
      <alignment horizontal="right"/>
    </xf>
    <xf numFmtId="164" fontId="9" fillId="0" borderId="0" xfId="0" applyNumberFormat="1" applyFont="1" applyFill="1" applyBorder="1" applyAlignment="1">
      <alignment horizontal="right"/>
    </xf>
    <xf numFmtId="3" fontId="9" fillId="0" borderId="0" xfId="0" applyNumberFormat="1" applyFont="1" applyFill="1" applyAlignment="1">
      <alignment horizontal="right"/>
    </xf>
    <xf numFmtId="4" fontId="9" fillId="0" borderId="0" xfId="0" applyNumberFormat="1" applyFont="1" applyFill="1" applyBorder="1" applyAlignment="1">
      <alignment horizontal="right"/>
    </xf>
    <xf numFmtId="184" fontId="9" fillId="0" borderId="0" xfId="15" applyNumberFormat="1" applyFont="1" applyFill="1" applyBorder="1" applyAlignment="1">
      <alignment/>
    </xf>
    <xf numFmtId="171" fontId="9" fillId="0" borderId="0" xfId="15" applyNumberFormat="1" applyFont="1" applyFill="1" applyBorder="1" applyAlignment="1">
      <alignment horizontal="right"/>
    </xf>
    <xf numFmtId="3" fontId="9" fillId="0" borderId="2" xfId="15" applyNumberFormat="1" applyFont="1" applyFill="1" applyBorder="1" applyAlignment="1">
      <alignment horizontal="right"/>
    </xf>
    <xf numFmtId="3" fontId="9" fillId="0" borderId="3" xfId="15" applyNumberFormat="1" applyFont="1" applyFill="1" applyBorder="1" applyAlignment="1">
      <alignment horizontal="right"/>
    </xf>
    <xf numFmtId="164" fontId="9" fillId="6" borderId="0" xfId="0" applyNumberFormat="1" applyFont="1" applyFill="1" applyBorder="1" applyAlignment="1">
      <alignment horizontal="right"/>
    </xf>
    <xf numFmtId="165" fontId="9" fillId="6" borderId="0" xfId="0" applyNumberFormat="1" applyFont="1" applyFill="1" applyBorder="1" applyAlignment="1">
      <alignment/>
    </xf>
    <xf numFmtId="167" fontId="9" fillId="0" borderId="0" xfId="0" applyNumberFormat="1" applyFont="1" applyFill="1" applyAlignment="1">
      <alignment/>
    </xf>
    <xf numFmtId="164" fontId="0" fillId="0" borderId="0" xfId="0" applyNumberFormat="1" applyAlignment="1">
      <alignment/>
    </xf>
    <xf numFmtId="1" fontId="0" fillId="0" borderId="0" xfId="0" applyNumberFormat="1" applyAlignment="1">
      <alignment/>
    </xf>
    <xf numFmtId="0" fontId="9" fillId="7" borderId="0" xfId="0" applyFont="1" applyFill="1" applyBorder="1" applyAlignment="1">
      <alignment horizontal="center" wrapText="1"/>
    </xf>
    <xf numFmtId="0" fontId="8" fillId="0" borderId="1" xfId="0" applyFont="1" applyFill="1" applyBorder="1" applyAlignment="1">
      <alignment horizontal="center" wrapText="1"/>
    </xf>
    <xf numFmtId="0" fontId="9" fillId="0" borderId="1" xfId="0" applyFont="1" applyFill="1" applyBorder="1" applyAlignment="1">
      <alignment horizontal="center" wrapText="1"/>
    </xf>
    <xf numFmtId="0" fontId="10" fillId="0" borderId="0" xfId="0" applyFont="1" applyFill="1" applyBorder="1" applyAlignment="1">
      <alignment textRotation="90" wrapText="1"/>
    </xf>
    <xf numFmtId="0" fontId="17" fillId="0" borderId="0" xfId="0" applyNumberFormat="1" applyFont="1" applyFill="1" applyBorder="1" applyAlignment="1">
      <alignment horizontal="center" wrapText="1"/>
    </xf>
    <xf numFmtId="0" fontId="9" fillId="7" borderId="0" xfId="0" applyFont="1" applyFill="1" applyBorder="1" applyAlignment="1">
      <alignment wrapText="1"/>
    </xf>
    <xf numFmtId="170" fontId="9" fillId="0" borderId="0" xfId="15" applyNumberFormat="1" applyFont="1" applyFill="1" applyBorder="1" applyAlignment="1">
      <alignment/>
    </xf>
  </cellXfs>
  <cellStyles count="12">
    <cellStyle name="Normal" xfId="0"/>
    <cellStyle name="Comma" xfId="15"/>
    <cellStyle name="Comma [0]" xfId="16"/>
    <cellStyle name="Currency" xfId="17"/>
    <cellStyle name="Currency [0]" xfId="18"/>
    <cellStyle name="Followed Hyperlink" xfId="19"/>
    <cellStyle name="Heading" xfId="20"/>
    <cellStyle name="Hyperlink" xfId="21"/>
    <cellStyle name="Percent" xfId="22"/>
    <cellStyle name="Standard_E00seit45" xfId="23"/>
    <cellStyle name="Titre ligne" xfId="24"/>
    <cellStyle name="Total intermediaire"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95"/>
  <sheetViews>
    <sheetView tabSelected="1" zoomScale="70" zoomScaleNormal="70" workbookViewId="0" topLeftCell="A4">
      <pane xSplit="10" ySplit="5" topLeftCell="AI39" activePane="bottomRight" state="frozen"/>
      <selection pane="topLeft" activeCell="A4" sqref="A4"/>
      <selection pane="topRight" activeCell="K4" sqref="K4"/>
      <selection pane="bottomLeft" activeCell="A10" sqref="A10"/>
      <selection pane="bottomRight" activeCell="AU78" sqref="AU78"/>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7" width="8.28125" style="2" customWidth="1"/>
    <col min="18" max="18" width="10.7109375" style="2" customWidth="1"/>
    <col min="19" max="19" width="11.421875" style="2" customWidth="1"/>
    <col min="20" max="21" width="8.28125" style="2" customWidth="1"/>
    <col min="22" max="22" width="9.28125" style="2" bestFit="1" customWidth="1"/>
    <col min="23" max="24" width="10.7109375" style="2" customWidth="1"/>
    <col min="25" max="25" width="8.28125" style="2" customWidth="1"/>
    <col min="26" max="26" width="11.8515625" style="2" customWidth="1"/>
    <col min="27" max="27" width="11.140625" style="2" customWidth="1"/>
    <col min="28" max="28" width="10.421875" style="2" customWidth="1"/>
    <col min="29" max="29" width="11.00390625" style="2" customWidth="1"/>
    <col min="30" max="35" width="8.28125" style="2" customWidth="1"/>
    <col min="36" max="36" width="11.00390625" style="2" customWidth="1"/>
    <col min="37" max="37" width="10.00390625" style="2" customWidth="1"/>
    <col min="38" max="38" width="8.28125" style="2" customWidth="1"/>
    <col min="39" max="40" width="12.28125" style="2" customWidth="1"/>
    <col min="41" max="41" width="2.140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81" t="s">
        <v>136</v>
      </c>
      <c r="B1" s="80"/>
    </row>
    <row r="2" spans="1:50" ht="13.5" customHeight="1">
      <c r="A2" s="3"/>
      <c r="AX2" s="3" t="s">
        <v>57</v>
      </c>
    </row>
    <row r="3" spans="1:50" ht="18" customHeight="1">
      <c r="A3" s="3"/>
      <c r="E3" s="6"/>
      <c r="F3" s="6"/>
      <c r="G3" s="6"/>
      <c r="H3" s="6"/>
      <c r="I3" s="6"/>
      <c r="J3" s="6"/>
      <c r="K3" s="82"/>
      <c r="M3" s="5" t="s">
        <v>96</v>
      </c>
      <c r="N3" s="5"/>
      <c r="O3" s="5"/>
      <c r="P3" s="6"/>
      <c r="Q3" s="6" t="s">
        <v>153</v>
      </c>
      <c r="R3" s="6"/>
      <c r="S3" s="6"/>
      <c r="T3" s="6"/>
      <c r="U3" s="6"/>
      <c r="V3" s="6"/>
      <c r="W3" s="6"/>
      <c r="X3" s="6"/>
      <c r="Y3" s="6"/>
      <c r="Z3" s="6"/>
      <c r="AA3" s="6"/>
      <c r="AB3" s="6"/>
      <c r="AC3" s="6"/>
      <c r="AD3" s="6"/>
      <c r="AE3" s="6"/>
      <c r="AF3" s="6"/>
      <c r="AG3" s="6"/>
      <c r="AH3" s="6"/>
      <c r="AI3" s="6"/>
      <c r="AJ3" s="6"/>
      <c r="AK3" s="6"/>
      <c r="AL3" s="6"/>
      <c r="AM3" s="6"/>
      <c r="AN3" s="7" t="s">
        <v>153</v>
      </c>
      <c r="AO3" s="6"/>
      <c r="AP3" s="6"/>
      <c r="AQ3" s="6"/>
      <c r="AT3" s="136" t="s">
        <v>128</v>
      </c>
      <c r="AU3" s="137"/>
      <c r="AV3" s="137"/>
      <c r="AX3" s="3" t="s">
        <v>58</v>
      </c>
    </row>
    <row r="4" spans="9:48" ht="15">
      <c r="I4" s="8"/>
      <c r="M4" s="8"/>
      <c r="O4" s="8"/>
      <c r="Q4" s="8"/>
      <c r="S4" s="8"/>
      <c r="U4" s="8"/>
      <c r="W4" s="8"/>
      <c r="Y4" s="8"/>
      <c r="AA4" s="8"/>
      <c r="AC4" s="8"/>
      <c r="AE4" s="8"/>
      <c r="AG4" s="8"/>
      <c r="AI4" s="8"/>
      <c r="AK4" s="8"/>
      <c r="AM4" s="8"/>
      <c r="AP4" s="8"/>
      <c r="AT4" s="8"/>
      <c r="AV4" s="8"/>
    </row>
    <row r="5" spans="5:50" ht="105.75" customHeight="1">
      <c r="E5" s="9" t="s">
        <v>123</v>
      </c>
      <c r="F5" s="9"/>
      <c r="G5" s="9" t="s">
        <v>124</v>
      </c>
      <c r="I5" s="47" t="s">
        <v>60</v>
      </c>
      <c r="J5" s="10"/>
      <c r="K5" s="11" t="s">
        <v>125</v>
      </c>
      <c r="M5" s="53" t="s">
        <v>10</v>
      </c>
      <c r="N5" s="12" t="s">
        <v>1</v>
      </c>
      <c r="O5" s="53" t="s">
        <v>104</v>
      </c>
      <c r="P5" s="12" t="s">
        <v>71</v>
      </c>
      <c r="Q5" s="53" t="s">
        <v>63</v>
      </c>
      <c r="R5" s="12" t="s">
        <v>3</v>
      </c>
      <c r="S5" s="53" t="s">
        <v>2</v>
      </c>
      <c r="T5" s="12" t="s">
        <v>66</v>
      </c>
      <c r="U5" s="53" t="s">
        <v>126</v>
      </c>
      <c r="V5" s="12" t="s">
        <v>4</v>
      </c>
      <c r="W5" s="53" t="s">
        <v>27</v>
      </c>
      <c r="X5" s="12" t="s">
        <v>5</v>
      </c>
      <c r="Y5" s="53" t="s">
        <v>80</v>
      </c>
      <c r="Z5" s="12" t="s">
        <v>6</v>
      </c>
      <c r="AA5" s="53" t="s">
        <v>7</v>
      </c>
      <c r="AB5" s="12" t="s">
        <v>76</v>
      </c>
      <c r="AC5" s="53" t="s">
        <v>8</v>
      </c>
      <c r="AD5" s="12" t="s">
        <v>75</v>
      </c>
      <c r="AE5" s="53" t="s">
        <v>129</v>
      </c>
      <c r="AF5" s="12" t="s">
        <v>9</v>
      </c>
      <c r="AG5" s="53" t="s">
        <v>83</v>
      </c>
      <c r="AH5" s="12" t="s">
        <v>11</v>
      </c>
      <c r="AI5" s="53" t="s">
        <v>105</v>
      </c>
      <c r="AJ5" s="12" t="s">
        <v>12</v>
      </c>
      <c r="AK5" s="53" t="s">
        <v>85</v>
      </c>
      <c r="AL5" s="12" t="s">
        <v>87</v>
      </c>
      <c r="AM5" s="53" t="s">
        <v>13</v>
      </c>
      <c r="AN5" s="37" t="s">
        <v>127</v>
      </c>
      <c r="AO5" s="12"/>
      <c r="AP5" s="53" t="s">
        <v>118</v>
      </c>
      <c r="AQ5" s="12" t="s">
        <v>119</v>
      </c>
      <c r="AR5" s="10"/>
      <c r="AS5" s="10"/>
      <c r="AT5" s="53" t="s">
        <v>54</v>
      </c>
      <c r="AU5" s="12" t="s">
        <v>55</v>
      </c>
      <c r="AV5" s="53" t="s">
        <v>56</v>
      </c>
      <c r="AX5" s="10" t="s">
        <v>49</v>
      </c>
    </row>
    <row r="6" spans="9:48" ht="6" customHeight="1">
      <c r="I6" s="8"/>
      <c r="K6" s="10"/>
      <c r="M6" s="53"/>
      <c r="N6" s="12"/>
      <c r="O6" s="53"/>
      <c r="P6" s="12"/>
      <c r="Q6" s="53"/>
      <c r="R6" s="12"/>
      <c r="S6" s="53"/>
      <c r="T6" s="12"/>
      <c r="U6" s="53"/>
      <c r="V6" s="12"/>
      <c r="W6" s="53"/>
      <c r="X6" s="12"/>
      <c r="Y6" s="53"/>
      <c r="Z6" s="12"/>
      <c r="AA6" s="53"/>
      <c r="AB6" s="12"/>
      <c r="AC6" s="53"/>
      <c r="AD6" s="12"/>
      <c r="AE6" s="53"/>
      <c r="AF6" s="12"/>
      <c r="AG6" s="53"/>
      <c r="AH6" s="12"/>
      <c r="AI6" s="53"/>
      <c r="AJ6" s="12"/>
      <c r="AK6" s="53"/>
      <c r="AL6" s="12"/>
      <c r="AM6" s="69"/>
      <c r="AN6" s="11"/>
      <c r="AO6" s="11"/>
      <c r="AP6" s="53"/>
      <c r="AQ6" s="12"/>
      <c r="AR6" s="10"/>
      <c r="AS6" s="10"/>
      <c r="AT6" s="70"/>
      <c r="AU6" s="10"/>
      <c r="AV6" s="70"/>
    </row>
    <row r="7" spans="1:48" s="13" customFormat="1" ht="43.5" customHeight="1">
      <c r="A7" s="39"/>
      <c r="B7" s="39"/>
      <c r="C7" s="39"/>
      <c r="D7" s="39"/>
      <c r="E7" s="39"/>
      <c r="F7" s="39"/>
      <c r="G7" s="39"/>
      <c r="H7" s="39"/>
      <c r="I7" s="48"/>
      <c r="J7" s="39"/>
      <c r="K7" s="40" t="s">
        <v>59</v>
      </c>
      <c r="L7" s="40"/>
      <c r="M7" s="54" t="s">
        <v>82</v>
      </c>
      <c r="N7" s="40" t="s">
        <v>61</v>
      </c>
      <c r="O7" s="54" t="s">
        <v>102</v>
      </c>
      <c r="P7" s="40" t="s">
        <v>72</v>
      </c>
      <c r="Q7" s="54" t="s">
        <v>62</v>
      </c>
      <c r="R7" s="40" t="s">
        <v>64</v>
      </c>
      <c r="S7" s="54" t="s">
        <v>14</v>
      </c>
      <c r="T7" s="40" t="s">
        <v>65</v>
      </c>
      <c r="U7" s="54" t="s">
        <v>15</v>
      </c>
      <c r="V7" s="40" t="s">
        <v>67</v>
      </c>
      <c r="W7" s="54" t="s">
        <v>88</v>
      </c>
      <c r="X7" s="40" t="s">
        <v>68</v>
      </c>
      <c r="Y7" s="54" t="s">
        <v>78</v>
      </c>
      <c r="Z7" s="40" t="s">
        <v>69</v>
      </c>
      <c r="AA7" s="54" t="s">
        <v>70</v>
      </c>
      <c r="AB7" s="40" t="s">
        <v>74</v>
      </c>
      <c r="AC7" s="54" t="s">
        <v>77</v>
      </c>
      <c r="AD7" s="40" t="s">
        <v>73</v>
      </c>
      <c r="AE7" s="54" t="s">
        <v>79</v>
      </c>
      <c r="AF7" s="40" t="s">
        <v>16</v>
      </c>
      <c r="AG7" s="54" t="s">
        <v>81</v>
      </c>
      <c r="AH7" s="40" t="s">
        <v>93</v>
      </c>
      <c r="AI7" s="54" t="s">
        <v>103</v>
      </c>
      <c r="AJ7" s="40" t="s">
        <v>89</v>
      </c>
      <c r="AK7" s="54" t="s">
        <v>84</v>
      </c>
      <c r="AL7" s="40" t="s">
        <v>86</v>
      </c>
      <c r="AM7" s="54" t="s">
        <v>13</v>
      </c>
      <c r="AN7" s="40" t="s">
        <v>51</v>
      </c>
      <c r="AO7" s="40"/>
      <c r="AP7" s="54" t="s">
        <v>106</v>
      </c>
      <c r="AQ7" s="40" t="s">
        <v>90</v>
      </c>
      <c r="AR7" s="40"/>
      <c r="AS7" s="40"/>
      <c r="AT7" s="54" t="s">
        <v>59</v>
      </c>
      <c r="AU7" s="40" t="s">
        <v>51</v>
      </c>
      <c r="AV7" s="54" t="s">
        <v>13</v>
      </c>
    </row>
    <row r="8" spans="9:48" s="14" customFormat="1" ht="6" customHeight="1">
      <c r="I8" s="49"/>
      <c r="M8" s="49"/>
      <c r="O8" s="49"/>
      <c r="Q8" s="49"/>
      <c r="S8" s="49"/>
      <c r="U8" s="49"/>
      <c r="W8" s="49"/>
      <c r="Y8" s="49"/>
      <c r="AA8" s="49"/>
      <c r="AC8" s="49"/>
      <c r="AE8" s="49"/>
      <c r="AG8" s="49"/>
      <c r="AI8" s="49"/>
      <c r="AK8" s="49"/>
      <c r="AM8" s="49"/>
      <c r="AP8" s="49"/>
      <c r="AT8" s="49"/>
      <c r="AV8" s="49"/>
    </row>
    <row r="9" spans="1:48" ht="15" customHeight="1">
      <c r="A9" s="38" t="s">
        <v>29</v>
      </c>
      <c r="I9" s="8"/>
      <c r="M9" s="8"/>
      <c r="O9" s="8"/>
      <c r="Q9" s="8"/>
      <c r="S9" s="8"/>
      <c r="U9" s="8"/>
      <c r="W9" s="8"/>
      <c r="Y9" s="8"/>
      <c r="AA9" s="8"/>
      <c r="AC9" s="8"/>
      <c r="AE9" s="8"/>
      <c r="AG9" s="8"/>
      <c r="AI9" s="8"/>
      <c r="AK9" s="8"/>
      <c r="AM9" s="8"/>
      <c r="AP9" s="8"/>
      <c r="AT9" s="8"/>
      <c r="AV9" s="8"/>
    </row>
    <row r="10" spans="2:48" s="15" customFormat="1" ht="15.75">
      <c r="B10" s="1" t="s">
        <v>109</v>
      </c>
      <c r="I10" s="50"/>
      <c r="K10" s="16"/>
      <c r="M10" s="50"/>
      <c r="O10" s="50"/>
      <c r="Q10" s="50"/>
      <c r="S10" s="50"/>
      <c r="U10" s="50"/>
      <c r="W10" s="50"/>
      <c r="Y10" s="50"/>
      <c r="AA10" s="50"/>
      <c r="AC10" s="50"/>
      <c r="AE10" s="50"/>
      <c r="AG10" s="50"/>
      <c r="AI10" s="50"/>
      <c r="AK10" s="50"/>
      <c r="AM10" s="50"/>
      <c r="AP10" s="71"/>
      <c r="AT10" s="50"/>
      <c r="AV10" s="50"/>
    </row>
    <row r="11" spans="3:53" s="15" customFormat="1" ht="15">
      <c r="C11" s="15" t="s">
        <v>0</v>
      </c>
      <c r="E11" s="17">
        <v>2011</v>
      </c>
      <c r="F11" s="17"/>
      <c r="G11" s="17"/>
      <c r="I11" s="51" t="s">
        <v>98</v>
      </c>
      <c r="K11" s="18">
        <v>5.255</v>
      </c>
      <c r="M11" s="105">
        <v>8.404252</v>
      </c>
      <c r="N11" s="19">
        <v>10.951665</v>
      </c>
      <c r="O11" s="55">
        <v>7.504868</v>
      </c>
      <c r="P11" s="19">
        <v>0.804435</v>
      </c>
      <c r="Q11" s="55">
        <v>10.53277</v>
      </c>
      <c r="R11" s="19">
        <v>81.751602</v>
      </c>
      <c r="S11" s="55">
        <v>5.560628</v>
      </c>
      <c r="T11" s="19">
        <v>1.340194</v>
      </c>
      <c r="U11" s="55">
        <v>11.309885</v>
      </c>
      <c r="V11" s="19">
        <v>46.152926</v>
      </c>
      <c r="W11" s="55">
        <v>5.375276</v>
      </c>
      <c r="X11" s="19">
        <v>63.127768</v>
      </c>
      <c r="Y11" s="55">
        <v>9.985722</v>
      </c>
      <c r="Z11" s="19">
        <v>4.480858</v>
      </c>
      <c r="AA11" s="55">
        <v>60.626442</v>
      </c>
      <c r="AB11" s="19">
        <v>3.244601</v>
      </c>
      <c r="AC11" s="55">
        <v>0.51184</v>
      </c>
      <c r="AD11" s="19">
        <v>2.229641</v>
      </c>
      <c r="AE11" s="55">
        <v>0.417617</v>
      </c>
      <c r="AF11" s="19">
        <v>16.655799</v>
      </c>
      <c r="AG11" s="55">
        <v>38.200037</v>
      </c>
      <c r="AH11" s="19">
        <v>10.636979</v>
      </c>
      <c r="AI11" s="55">
        <v>21.413815</v>
      </c>
      <c r="AJ11" s="19">
        <v>9.41557</v>
      </c>
      <c r="AK11" s="55">
        <v>2.050189</v>
      </c>
      <c r="AL11" s="19">
        <v>5.435273</v>
      </c>
      <c r="AM11" s="55">
        <v>62.435709</v>
      </c>
      <c r="AN11" s="20"/>
      <c r="AO11" s="20"/>
      <c r="AP11" s="61">
        <v>500.55636100000004</v>
      </c>
      <c r="AQ11" s="18">
        <v>397.397199</v>
      </c>
      <c r="AT11" s="61">
        <v>5.222</v>
      </c>
      <c r="AU11" s="132">
        <v>61.4258</v>
      </c>
      <c r="AV11" s="94">
        <v>62.262</v>
      </c>
      <c r="AX11" s="21">
        <v>-103.28693499999997</v>
      </c>
      <c r="BA11" s="15">
        <f>RANK(K11,K11:AM11,1)</f>
        <v>9</v>
      </c>
    </row>
    <row r="12" spans="9:48" s="15" customFormat="1" ht="6" customHeight="1">
      <c r="I12" s="50"/>
      <c r="K12" s="16"/>
      <c r="M12" s="97"/>
      <c r="O12" s="50"/>
      <c r="Q12" s="50"/>
      <c r="S12" s="50"/>
      <c r="U12" s="50"/>
      <c r="W12" s="50"/>
      <c r="Y12" s="50"/>
      <c r="AA12" s="50"/>
      <c r="AC12" s="50"/>
      <c r="AE12" s="50"/>
      <c r="AG12" s="50"/>
      <c r="AI12" s="50"/>
      <c r="AK12" s="50"/>
      <c r="AM12" s="50"/>
      <c r="AP12" s="50"/>
      <c r="AT12" s="59"/>
      <c r="AU12" s="16"/>
      <c r="AV12" s="50"/>
    </row>
    <row r="13" spans="2:48" s="15" customFormat="1" ht="15.75">
      <c r="B13" s="1" t="s">
        <v>17</v>
      </c>
      <c r="I13" s="50"/>
      <c r="K13" s="16"/>
      <c r="L13" s="22"/>
      <c r="M13" s="97"/>
      <c r="O13" s="50"/>
      <c r="Q13" s="50"/>
      <c r="S13" s="50"/>
      <c r="U13" s="50"/>
      <c r="W13" s="50"/>
      <c r="Y13" s="50"/>
      <c r="AA13" s="50"/>
      <c r="AC13" s="50"/>
      <c r="AE13" s="50"/>
      <c r="AG13" s="50"/>
      <c r="AI13" s="50"/>
      <c r="AK13" s="50"/>
      <c r="AM13" s="50"/>
      <c r="AP13" s="50"/>
      <c r="AT13" s="59"/>
      <c r="AU13" s="16"/>
      <c r="AV13" s="50"/>
    </row>
    <row r="14" spans="3:50" s="15" customFormat="1" ht="15">
      <c r="C14" s="22" t="s">
        <v>18</v>
      </c>
      <c r="D14" s="22"/>
      <c r="E14" s="22"/>
      <c r="F14" s="22"/>
      <c r="G14" s="22"/>
      <c r="H14" s="22"/>
      <c r="I14" s="51" t="s">
        <v>98</v>
      </c>
      <c r="J14" s="22"/>
      <c r="K14" s="23">
        <v>77.958</v>
      </c>
      <c r="L14" s="22"/>
      <c r="M14" s="106">
        <v>83.879</v>
      </c>
      <c r="N14" s="24">
        <v>30.528</v>
      </c>
      <c r="O14" s="56">
        <v>111.002</v>
      </c>
      <c r="P14" s="24">
        <v>9.25</v>
      </c>
      <c r="Q14" s="56">
        <v>78.868</v>
      </c>
      <c r="R14" s="24">
        <v>357.104</v>
      </c>
      <c r="S14" s="56">
        <v>43.098</v>
      </c>
      <c r="T14" s="24">
        <v>45.227</v>
      </c>
      <c r="U14" s="56">
        <v>131.957</v>
      </c>
      <c r="V14" s="24">
        <v>505.997</v>
      </c>
      <c r="W14" s="56">
        <v>338.419</v>
      </c>
      <c r="X14" s="24">
        <v>543.965</v>
      </c>
      <c r="Y14" s="56">
        <v>93.03</v>
      </c>
      <c r="Z14" s="24">
        <v>70.282</v>
      </c>
      <c r="AA14" s="56">
        <v>301.336</v>
      </c>
      <c r="AB14" s="24">
        <v>65.3</v>
      </c>
      <c r="AC14" s="56">
        <v>2.586</v>
      </c>
      <c r="AD14" s="24">
        <v>64.559</v>
      </c>
      <c r="AE14" s="56">
        <v>0.316</v>
      </c>
      <c r="AF14" s="24">
        <v>41.526</v>
      </c>
      <c r="AG14" s="50">
        <v>312.685</v>
      </c>
      <c r="AH14" s="24">
        <v>92.09</v>
      </c>
      <c r="AI14" s="56">
        <v>238.391</v>
      </c>
      <c r="AJ14" s="24">
        <v>450.295</v>
      </c>
      <c r="AK14" s="56">
        <v>20.273</v>
      </c>
      <c r="AL14" s="24">
        <v>49.035</v>
      </c>
      <c r="AM14" s="56">
        <v>243.82</v>
      </c>
      <c r="AN14" s="21"/>
      <c r="AO14" s="21"/>
      <c r="AP14" s="71">
        <v>4324.817999999999</v>
      </c>
      <c r="AQ14" s="23">
        <v>3236.8820000000005</v>
      </c>
      <c r="AT14" s="59">
        <v>77.958</v>
      </c>
      <c r="AU14" s="46">
        <v>228.972</v>
      </c>
      <c r="AV14" s="94">
        <v>243.122</v>
      </c>
      <c r="AX14" s="21">
        <v>-1087.9990000000003</v>
      </c>
    </row>
    <row r="15" spans="9:48" s="15" customFormat="1" ht="6" customHeight="1">
      <c r="I15" s="50"/>
      <c r="K15" s="16"/>
      <c r="M15" s="97"/>
      <c r="O15" s="50"/>
      <c r="Q15" s="50"/>
      <c r="S15" s="50"/>
      <c r="U15" s="50"/>
      <c r="W15" s="50"/>
      <c r="Y15" s="50"/>
      <c r="AA15" s="50"/>
      <c r="AC15" s="50"/>
      <c r="AE15" s="50"/>
      <c r="AG15" s="50"/>
      <c r="AI15" s="50"/>
      <c r="AK15" s="50"/>
      <c r="AM15" s="50"/>
      <c r="AP15" s="50"/>
      <c r="AT15" s="50"/>
      <c r="AU15" s="16"/>
      <c r="AV15" s="50"/>
    </row>
    <row r="16" spans="2:48" s="15" customFormat="1" ht="15.75">
      <c r="B16" s="1" t="s">
        <v>110</v>
      </c>
      <c r="I16" s="50"/>
      <c r="K16" s="16"/>
      <c r="M16" s="97"/>
      <c r="O16" s="50"/>
      <c r="Q16" s="50"/>
      <c r="S16" s="50"/>
      <c r="U16" s="50"/>
      <c r="W16" s="50"/>
      <c r="Y16" s="50"/>
      <c r="AA16" s="50"/>
      <c r="AC16" s="50"/>
      <c r="AE16" s="50"/>
      <c r="AG16" s="50"/>
      <c r="AI16" s="50"/>
      <c r="AK16" s="50"/>
      <c r="AM16" s="50"/>
      <c r="AP16" s="50"/>
      <c r="AT16" s="50"/>
      <c r="AU16" s="16"/>
      <c r="AV16" s="50"/>
    </row>
    <row r="17" spans="3:53" s="15" customFormat="1" ht="15">
      <c r="C17" s="15" t="s">
        <v>19</v>
      </c>
      <c r="E17" s="15">
        <v>2011</v>
      </c>
      <c r="I17" s="52" t="s">
        <v>26</v>
      </c>
      <c r="K17" s="43">
        <f aca="true" t="shared" si="0" ref="K17:AM17">1000*K11/K14</f>
        <v>67.40809153646836</v>
      </c>
      <c r="M17" s="95">
        <f t="shared" si="0"/>
        <v>100.19494748387558</v>
      </c>
      <c r="N17" s="25">
        <f t="shared" si="0"/>
        <v>358.74164701257865</v>
      </c>
      <c r="O17" s="57">
        <f t="shared" si="0"/>
        <v>67.61020522152755</v>
      </c>
      <c r="P17" s="25">
        <f t="shared" si="0"/>
        <v>86.96594594594595</v>
      </c>
      <c r="Q17" s="57">
        <f t="shared" si="0"/>
        <v>133.5493482781356</v>
      </c>
      <c r="R17" s="25">
        <f t="shared" si="0"/>
        <v>228.92939311797124</v>
      </c>
      <c r="S17" s="57">
        <f t="shared" si="0"/>
        <v>129.02287809179083</v>
      </c>
      <c r="T17" s="25">
        <f t="shared" si="0"/>
        <v>29.632608839852306</v>
      </c>
      <c r="U17" s="57">
        <f t="shared" si="0"/>
        <v>85.70886728252385</v>
      </c>
      <c r="V17" s="25">
        <f t="shared" si="0"/>
        <v>91.21185698729438</v>
      </c>
      <c r="W17" s="57">
        <f t="shared" si="0"/>
        <v>15.883493539074346</v>
      </c>
      <c r="X17" s="25">
        <f t="shared" si="0"/>
        <v>116.05115770316105</v>
      </c>
      <c r="Y17" s="57">
        <f t="shared" si="0"/>
        <v>107.33872944211546</v>
      </c>
      <c r="Z17" s="25">
        <f t="shared" si="0"/>
        <v>63.75541390398679</v>
      </c>
      <c r="AA17" s="57">
        <f t="shared" si="0"/>
        <v>201.1921642286351</v>
      </c>
      <c r="AB17" s="25">
        <f t="shared" si="0"/>
        <v>49.687611026033686</v>
      </c>
      <c r="AC17" s="60">
        <f t="shared" si="0"/>
        <v>197.92730085073472</v>
      </c>
      <c r="AD17" s="25">
        <f t="shared" si="0"/>
        <v>34.536486005049646</v>
      </c>
      <c r="AE17" s="57">
        <f t="shared" si="0"/>
        <v>1321.5727848101267</v>
      </c>
      <c r="AF17" s="25">
        <f t="shared" si="0"/>
        <v>401.0932668689495</v>
      </c>
      <c r="AG17" s="57">
        <f t="shared" si="0"/>
        <v>122.16779506532134</v>
      </c>
      <c r="AH17" s="25">
        <f t="shared" si="0"/>
        <v>115.50634162232598</v>
      </c>
      <c r="AI17" s="57">
        <f t="shared" si="0"/>
        <v>89.82644059549227</v>
      </c>
      <c r="AJ17" s="25">
        <f t="shared" si="0"/>
        <v>20.909781365549254</v>
      </c>
      <c r="AK17" s="57">
        <f t="shared" si="0"/>
        <v>101.12903862279879</v>
      </c>
      <c r="AL17" s="25">
        <f t="shared" si="0"/>
        <v>110.84476394412154</v>
      </c>
      <c r="AM17" s="57">
        <f t="shared" si="0"/>
        <v>256.0729595603314</v>
      </c>
      <c r="AN17" s="25"/>
      <c r="AO17" s="25"/>
      <c r="AP17" s="57">
        <f>1000*AP11/AP14</f>
        <v>115.74044526266773</v>
      </c>
      <c r="AQ17" s="25">
        <f>1000*AQ11/AQ14</f>
        <v>122.77160520525615</v>
      </c>
      <c r="AT17" s="57">
        <v>66.98478668000719</v>
      </c>
      <c r="AU17" s="43">
        <f>(AU11/AU14)*1000</f>
        <v>268.2677357930227</v>
      </c>
      <c r="AV17" s="95">
        <v>254.1604626483823</v>
      </c>
      <c r="BA17" s="15">
        <f>RANK(K17,K17:AM17,1)</f>
        <v>7</v>
      </c>
    </row>
    <row r="18" spans="9:48" s="15" customFormat="1" ht="6" customHeight="1">
      <c r="I18" s="50"/>
      <c r="K18" s="16"/>
      <c r="M18" s="97"/>
      <c r="O18" s="50"/>
      <c r="Q18" s="50"/>
      <c r="S18" s="50"/>
      <c r="U18" s="50"/>
      <c r="W18" s="50"/>
      <c r="Y18" s="50"/>
      <c r="AA18" s="50"/>
      <c r="AC18" s="50"/>
      <c r="AE18" s="50"/>
      <c r="AG18" s="50"/>
      <c r="AI18" s="50"/>
      <c r="AK18" s="50"/>
      <c r="AM18" s="50"/>
      <c r="AP18" s="50"/>
      <c r="AT18" s="50"/>
      <c r="AV18" s="50"/>
    </row>
    <row r="19" spans="1:48" s="15" customFormat="1" ht="15.75">
      <c r="A19" s="1" t="s">
        <v>41</v>
      </c>
      <c r="I19" s="50"/>
      <c r="L19" s="16"/>
      <c r="M19" s="97"/>
      <c r="O19" s="50"/>
      <c r="Q19" s="50"/>
      <c r="S19" s="50"/>
      <c r="U19" s="50"/>
      <c r="W19" s="50"/>
      <c r="Y19" s="50"/>
      <c r="AA19" s="50"/>
      <c r="AC19" s="50"/>
      <c r="AE19" s="50"/>
      <c r="AG19" s="50"/>
      <c r="AI19" s="50"/>
      <c r="AK19" s="50"/>
      <c r="AM19" s="50"/>
      <c r="AP19" s="50"/>
      <c r="AT19" s="50"/>
      <c r="AV19" s="50"/>
    </row>
    <row r="20" spans="1:48" s="15" customFormat="1" ht="6" customHeight="1">
      <c r="A20" s="1"/>
      <c r="I20" s="50"/>
      <c r="K20" s="16"/>
      <c r="M20" s="97"/>
      <c r="O20" s="50"/>
      <c r="Q20" s="50"/>
      <c r="S20" s="50"/>
      <c r="U20" s="50"/>
      <c r="W20" s="50"/>
      <c r="Y20" s="50"/>
      <c r="AA20" s="50"/>
      <c r="AC20" s="50"/>
      <c r="AE20" s="50"/>
      <c r="AG20" s="50"/>
      <c r="AI20" s="50"/>
      <c r="AK20" s="50"/>
      <c r="AM20" s="50"/>
      <c r="AP20" s="50"/>
      <c r="AT20" s="50"/>
      <c r="AV20" s="50"/>
    </row>
    <row r="21" spans="2:48" s="15" customFormat="1" ht="15" customHeight="1">
      <c r="B21" s="1" t="s">
        <v>20</v>
      </c>
      <c r="I21" s="50"/>
      <c r="K21" s="16"/>
      <c r="M21" s="97"/>
      <c r="O21" s="50"/>
      <c r="Q21" s="50"/>
      <c r="S21" s="50"/>
      <c r="U21" s="50"/>
      <c r="W21" s="50"/>
      <c r="Y21" s="50"/>
      <c r="AA21" s="50"/>
      <c r="AC21" s="50"/>
      <c r="AE21" s="50"/>
      <c r="AG21" s="50"/>
      <c r="AI21" s="50"/>
      <c r="AK21" s="50"/>
      <c r="AM21" s="50"/>
      <c r="AP21" s="74"/>
      <c r="AT21" s="50"/>
      <c r="AV21" s="50"/>
    </row>
    <row r="22" spans="3:52" s="15" customFormat="1" ht="15.75">
      <c r="C22" s="15" t="s">
        <v>21</v>
      </c>
      <c r="E22" s="15">
        <v>2009</v>
      </c>
      <c r="G22" s="26"/>
      <c r="I22" s="50" t="s">
        <v>138</v>
      </c>
      <c r="K22" s="43">
        <v>407</v>
      </c>
      <c r="M22" s="107">
        <v>1696</v>
      </c>
      <c r="N22" s="27">
        <v>1763</v>
      </c>
      <c r="O22" s="58">
        <v>418</v>
      </c>
      <c r="P22" s="27">
        <v>257</v>
      </c>
      <c r="Q22" s="58">
        <v>729</v>
      </c>
      <c r="R22" s="27">
        <v>12813</v>
      </c>
      <c r="S22" s="58">
        <v>1130</v>
      </c>
      <c r="T22" s="27">
        <v>100</v>
      </c>
      <c r="U22" s="58">
        <v>1120</v>
      </c>
      <c r="V22" s="27">
        <v>14021</v>
      </c>
      <c r="W22" s="58">
        <v>765</v>
      </c>
      <c r="X22" s="27">
        <v>11163</v>
      </c>
      <c r="Y22" s="58">
        <v>1273</v>
      </c>
      <c r="Z22" s="27">
        <v>663</v>
      </c>
      <c r="AA22" s="58">
        <v>6661</v>
      </c>
      <c r="AB22" s="27">
        <v>309</v>
      </c>
      <c r="AC22" s="58">
        <v>152</v>
      </c>
      <c r="AD22" s="28">
        <v>0</v>
      </c>
      <c r="AE22" s="68">
        <v>0</v>
      </c>
      <c r="AF22" s="27">
        <v>2631</v>
      </c>
      <c r="AG22" s="58">
        <v>849</v>
      </c>
      <c r="AH22" s="27">
        <v>2705</v>
      </c>
      <c r="AI22" s="58">
        <v>321</v>
      </c>
      <c r="AJ22" s="27">
        <v>1891</v>
      </c>
      <c r="AK22" s="58">
        <v>747</v>
      </c>
      <c r="AL22" s="27">
        <v>391</v>
      </c>
      <c r="AM22" s="58">
        <v>3673.9</v>
      </c>
      <c r="AN22" s="29"/>
      <c r="AO22" s="29"/>
      <c r="AP22" s="58">
        <v>68241.9</v>
      </c>
      <c r="AQ22" s="27">
        <v>62847.9</v>
      </c>
      <c r="AT22" s="91">
        <v>407</v>
      </c>
      <c r="AU22" s="25">
        <v>3561</v>
      </c>
      <c r="AV22" s="50"/>
      <c r="AX22" s="29">
        <v>-4483</v>
      </c>
      <c r="AZ22" s="140" t="s">
        <v>162</v>
      </c>
    </row>
    <row r="23" spans="3:53" s="15" customFormat="1" ht="15.75">
      <c r="C23" s="15" t="s">
        <v>48</v>
      </c>
      <c r="E23" s="15">
        <v>2009</v>
      </c>
      <c r="G23" s="26"/>
      <c r="I23" s="52" t="s">
        <v>26</v>
      </c>
      <c r="K23" s="23">
        <f>K22/K14</f>
        <v>5.220759896354448</v>
      </c>
      <c r="L23" s="23"/>
      <c r="M23" s="96">
        <f>M22/M14</f>
        <v>20.219602045804073</v>
      </c>
      <c r="N23" s="23">
        <f aca="true" t="shared" si="1" ref="N23:AM23">N22/N14</f>
        <v>57.75026205450734</v>
      </c>
      <c r="O23" s="59">
        <f t="shared" si="1"/>
        <v>3.765697915352877</v>
      </c>
      <c r="P23" s="23">
        <f t="shared" si="1"/>
        <v>27.783783783783782</v>
      </c>
      <c r="Q23" s="59">
        <f t="shared" si="1"/>
        <v>9.243292590150633</v>
      </c>
      <c r="R23" s="23">
        <f t="shared" si="1"/>
        <v>35.88030377705095</v>
      </c>
      <c r="S23" s="59">
        <f t="shared" si="1"/>
        <v>26.219314121304933</v>
      </c>
      <c r="T23" s="23">
        <f t="shared" si="1"/>
        <v>2.211068609458952</v>
      </c>
      <c r="U23" s="59">
        <f t="shared" si="1"/>
        <v>8.487613389210122</v>
      </c>
      <c r="V23" s="23">
        <f t="shared" si="1"/>
        <v>27.70965045247304</v>
      </c>
      <c r="W23" s="59">
        <f t="shared" si="1"/>
        <v>2.2605113779072687</v>
      </c>
      <c r="X23" s="23">
        <f t="shared" si="1"/>
        <v>20.521540907962827</v>
      </c>
      <c r="Y23" s="59">
        <f t="shared" si="1"/>
        <v>13.683757927550252</v>
      </c>
      <c r="Z23" s="23">
        <f t="shared" si="1"/>
        <v>9.43342534361572</v>
      </c>
      <c r="AA23" s="59">
        <f t="shared" si="1"/>
        <v>22.104892877054183</v>
      </c>
      <c r="AB23" s="23">
        <f t="shared" si="1"/>
        <v>4.732006125574273</v>
      </c>
      <c r="AC23" s="59">
        <f t="shared" si="1"/>
        <v>58.778035576179434</v>
      </c>
      <c r="AD23" s="23">
        <f t="shared" si="1"/>
        <v>0</v>
      </c>
      <c r="AE23" s="59">
        <f t="shared" si="1"/>
        <v>0</v>
      </c>
      <c r="AF23" s="23">
        <f t="shared" si="1"/>
        <v>63.357896257766214</v>
      </c>
      <c r="AG23" s="59">
        <f t="shared" si="1"/>
        <v>2.7151926059772613</v>
      </c>
      <c r="AH23" s="23">
        <f t="shared" si="1"/>
        <v>29.373439027038767</v>
      </c>
      <c r="AI23" s="59">
        <f t="shared" si="1"/>
        <v>1.346527343733614</v>
      </c>
      <c r="AJ23" s="23">
        <f t="shared" si="1"/>
        <v>4.1994692368336315</v>
      </c>
      <c r="AK23" s="59">
        <f t="shared" si="1"/>
        <v>36.84703793222513</v>
      </c>
      <c r="AL23" s="23">
        <f t="shared" si="1"/>
        <v>7.97389619659427</v>
      </c>
      <c r="AM23" s="59">
        <f t="shared" si="1"/>
        <v>15.068083012058077</v>
      </c>
      <c r="AN23" s="23"/>
      <c r="AO23" s="23"/>
      <c r="AP23" s="59">
        <f>AP22/AP14</f>
        <v>15.779137989159313</v>
      </c>
      <c r="AQ23" s="23">
        <f>AQ22/AQ14</f>
        <v>19.416185081816387</v>
      </c>
      <c r="AR23" s="23"/>
      <c r="AS23" s="23"/>
      <c r="AT23" s="96">
        <v>5.2</v>
      </c>
      <c r="AU23" s="23">
        <f>AU22/AU14</f>
        <v>15.552119909857973</v>
      </c>
      <c r="AV23" s="59"/>
      <c r="AZ23" s="140"/>
      <c r="BA23" s="15">
        <f>RANK(K23,K23:AM23,1)</f>
        <v>10</v>
      </c>
    </row>
    <row r="24" spans="9:52" s="15" customFormat="1" ht="6" customHeight="1">
      <c r="I24" s="50"/>
      <c r="K24" s="16"/>
      <c r="M24" s="97"/>
      <c r="O24" s="50"/>
      <c r="Q24" s="50"/>
      <c r="S24" s="50"/>
      <c r="U24" s="50"/>
      <c r="W24" s="50"/>
      <c r="Y24" s="50"/>
      <c r="AA24" s="50"/>
      <c r="AC24" s="50"/>
      <c r="AE24" s="50"/>
      <c r="AG24" s="50"/>
      <c r="AI24" s="50"/>
      <c r="AK24" s="50"/>
      <c r="AM24" s="50"/>
      <c r="AP24" s="50"/>
      <c r="AT24" s="97"/>
      <c r="AV24" s="50"/>
      <c r="AZ24" s="140"/>
    </row>
    <row r="25" spans="2:52" s="15" customFormat="1" ht="15.75">
      <c r="B25" s="1" t="s">
        <v>111</v>
      </c>
      <c r="I25" s="50"/>
      <c r="K25" s="16"/>
      <c r="M25" s="97"/>
      <c r="O25" s="50"/>
      <c r="Q25" s="50"/>
      <c r="S25" s="50"/>
      <c r="U25" s="50"/>
      <c r="W25" s="50"/>
      <c r="Y25" s="50"/>
      <c r="AA25" s="50"/>
      <c r="AC25" s="50"/>
      <c r="AE25" s="50"/>
      <c r="AG25" s="50"/>
      <c r="AI25" s="50"/>
      <c r="AK25" s="50"/>
      <c r="AM25" s="50"/>
      <c r="AP25" s="50"/>
      <c r="AT25" s="97"/>
      <c r="AV25" s="50"/>
      <c r="AZ25" s="140"/>
    </row>
    <row r="26" spans="1:67" s="41" customFormat="1" ht="27" customHeight="1">
      <c r="A26" s="15"/>
      <c r="B26" s="15"/>
      <c r="C26" s="22" t="s">
        <v>52</v>
      </c>
      <c r="D26" s="15"/>
      <c r="E26" s="15">
        <v>2009</v>
      </c>
      <c r="F26" s="15"/>
      <c r="G26" s="139" t="s">
        <v>120</v>
      </c>
      <c r="H26" s="15"/>
      <c r="I26" s="50" t="s">
        <v>139</v>
      </c>
      <c r="J26" s="15"/>
      <c r="K26" s="123">
        <v>59.4</v>
      </c>
      <c r="L26" s="15"/>
      <c r="M26" s="96">
        <v>124.018</v>
      </c>
      <c r="N26" s="23">
        <v>153.872</v>
      </c>
      <c r="O26" s="67">
        <v>19.437</v>
      </c>
      <c r="P26" s="23">
        <v>9.43</v>
      </c>
      <c r="Q26" s="59">
        <v>130.637</v>
      </c>
      <c r="R26" s="30">
        <v>230.969</v>
      </c>
      <c r="S26" s="67">
        <v>73.574</v>
      </c>
      <c r="T26" s="23">
        <v>58.331</v>
      </c>
      <c r="U26" s="59">
        <v>117.756</v>
      </c>
      <c r="V26" s="23">
        <v>666.519</v>
      </c>
      <c r="W26" s="59">
        <v>78.16</v>
      </c>
      <c r="X26" s="23">
        <v>1041.173</v>
      </c>
      <c r="Y26" s="59">
        <v>197.51940000000002</v>
      </c>
      <c r="Z26" s="23">
        <v>96.032</v>
      </c>
      <c r="AA26" s="67">
        <v>180.549</v>
      </c>
      <c r="AB26" s="23">
        <v>71.938</v>
      </c>
      <c r="AC26" s="67">
        <v>2.88</v>
      </c>
      <c r="AD26" s="23">
        <v>65.648</v>
      </c>
      <c r="AE26" s="59">
        <v>2.228</v>
      </c>
      <c r="AF26" s="23">
        <v>136.826</v>
      </c>
      <c r="AG26" s="59">
        <v>269.0057</v>
      </c>
      <c r="AH26" s="30">
        <v>13.112</v>
      </c>
      <c r="AI26" s="67">
        <v>81.713</v>
      </c>
      <c r="AJ26" s="23">
        <v>220.862</v>
      </c>
      <c r="AK26" s="59">
        <v>39.0006</v>
      </c>
      <c r="AL26" s="23">
        <v>43.879138</v>
      </c>
      <c r="AM26" s="59">
        <v>419.59530000000007</v>
      </c>
      <c r="AN26" s="21"/>
      <c r="AO26" s="21"/>
      <c r="AP26" s="104">
        <v>4544.664138000001</v>
      </c>
      <c r="AQ26" s="43">
        <v>3555.8973000000005</v>
      </c>
      <c r="AR26" s="15"/>
      <c r="AS26" s="15"/>
      <c r="AT26" s="130">
        <f>K26</f>
        <v>59.4</v>
      </c>
      <c r="AU26" s="29">
        <v>394.6</v>
      </c>
      <c r="AV26" s="50"/>
      <c r="AW26" s="15"/>
      <c r="AX26" s="21">
        <v>-980.7930000000001</v>
      </c>
      <c r="AY26" s="15"/>
      <c r="AZ26" s="140"/>
      <c r="BA26" s="15"/>
      <c r="BB26" s="15"/>
      <c r="BC26" s="15"/>
      <c r="BD26" s="15"/>
      <c r="BE26" s="15"/>
      <c r="BF26" s="15"/>
      <c r="BG26" s="15"/>
      <c r="BH26" s="15"/>
      <c r="BI26" s="15"/>
      <c r="BJ26" s="15"/>
      <c r="BK26" s="15"/>
      <c r="BL26" s="15"/>
      <c r="BM26" s="15"/>
      <c r="BN26" s="15"/>
      <c r="BO26" s="15"/>
    </row>
    <row r="27" spans="3:53" s="15" customFormat="1" ht="15">
      <c r="C27" s="15" t="s">
        <v>48</v>
      </c>
      <c r="E27" s="15">
        <v>2009</v>
      </c>
      <c r="G27" s="139"/>
      <c r="I27" s="52" t="s">
        <v>26</v>
      </c>
      <c r="K27" s="29">
        <f>1000*K26/K14</f>
        <v>761.9487416301085</v>
      </c>
      <c r="L27" s="29"/>
      <c r="M27" s="108">
        <f>1000*M26/M14</f>
        <v>1478.534555729086</v>
      </c>
      <c r="N27" s="29">
        <f aca="true" t="shared" si="2" ref="N27:AM27">1000*N26/N14</f>
        <v>5040.356394129979</v>
      </c>
      <c r="O27" s="60">
        <f t="shared" si="2"/>
        <v>175.10495306390877</v>
      </c>
      <c r="P27" s="29">
        <f t="shared" si="2"/>
        <v>1019.4594594594595</v>
      </c>
      <c r="Q27" s="60">
        <f t="shared" si="2"/>
        <v>1656.400568037734</v>
      </c>
      <c r="R27" s="29">
        <f t="shared" si="2"/>
        <v>646.7835700524217</v>
      </c>
      <c r="S27" s="60">
        <f t="shared" si="2"/>
        <v>1707.132581558309</v>
      </c>
      <c r="T27" s="29">
        <f t="shared" si="2"/>
        <v>1289.738430583501</v>
      </c>
      <c r="U27" s="60">
        <f t="shared" si="2"/>
        <v>892.38160916056</v>
      </c>
      <c r="V27" s="29">
        <f t="shared" si="2"/>
        <v>1317.2390350140415</v>
      </c>
      <c r="W27" s="60">
        <f t="shared" si="2"/>
        <v>230.95629973494397</v>
      </c>
      <c r="X27" s="29">
        <f t="shared" si="2"/>
        <v>1914.0441021021572</v>
      </c>
      <c r="Y27" s="60">
        <f t="shared" si="2"/>
        <v>2123.179619477588</v>
      </c>
      <c r="Z27" s="29">
        <f t="shared" si="2"/>
        <v>1366.381150223386</v>
      </c>
      <c r="AA27" s="60">
        <f t="shared" si="2"/>
        <v>599.1617330820081</v>
      </c>
      <c r="AB27" s="29">
        <f t="shared" si="2"/>
        <v>1101.653905053599</v>
      </c>
      <c r="AC27" s="60">
        <f t="shared" si="2"/>
        <v>1113.6890951276102</v>
      </c>
      <c r="AD27" s="29">
        <f t="shared" si="2"/>
        <v>1016.8682910206169</v>
      </c>
      <c r="AE27" s="60">
        <f t="shared" si="2"/>
        <v>7050.632911392405</v>
      </c>
      <c r="AF27" s="29">
        <f t="shared" si="2"/>
        <v>3294.9477435823337</v>
      </c>
      <c r="AG27" s="60">
        <f t="shared" si="2"/>
        <v>860.3089371092314</v>
      </c>
      <c r="AH27" s="29">
        <f t="shared" si="2"/>
        <v>142.38245194918014</v>
      </c>
      <c r="AI27" s="60">
        <f t="shared" si="2"/>
        <v>342.7688125810119</v>
      </c>
      <c r="AJ27" s="29">
        <f t="shared" si="2"/>
        <v>490.48290565074007</v>
      </c>
      <c r="AK27" s="60">
        <f t="shared" si="2"/>
        <v>1923.7705322349923</v>
      </c>
      <c r="AL27" s="29">
        <f t="shared" si="2"/>
        <v>894.8534312225961</v>
      </c>
      <c r="AM27" s="60">
        <f t="shared" si="2"/>
        <v>1720.922401771799</v>
      </c>
      <c r="AN27" s="29"/>
      <c r="AO27" s="29"/>
      <c r="AP27" s="60">
        <f>1000*AP26/AP14</f>
        <v>1050.8336161198001</v>
      </c>
      <c r="AQ27" s="29">
        <f>1000*AQ26/AQ14</f>
        <v>1098.556357630584</v>
      </c>
      <c r="AR27" s="29"/>
      <c r="AS27" s="29"/>
      <c r="AT27" s="108">
        <f>K27</f>
        <v>761.9487416301085</v>
      </c>
      <c r="AU27" s="29">
        <f>1000*AU26/AU14</f>
        <v>1723.354820676764</v>
      </c>
      <c r="AV27" s="50"/>
      <c r="AZ27" s="140"/>
      <c r="BA27" s="15">
        <f>RANK(K27,K27:AM27,1)</f>
        <v>8</v>
      </c>
    </row>
    <row r="28" spans="9:48" s="15" customFormat="1" ht="6" customHeight="1">
      <c r="I28" s="50"/>
      <c r="K28" s="16"/>
      <c r="M28" s="97"/>
      <c r="O28" s="50"/>
      <c r="Q28" s="50"/>
      <c r="S28" s="50"/>
      <c r="U28" s="50"/>
      <c r="W28" s="50"/>
      <c r="Y28" s="50"/>
      <c r="AA28" s="50"/>
      <c r="AC28" s="50"/>
      <c r="AE28" s="50"/>
      <c r="AG28" s="50"/>
      <c r="AI28" s="50"/>
      <c r="AK28" s="50"/>
      <c r="AM28" s="50"/>
      <c r="AP28" s="50"/>
      <c r="AT28" s="97"/>
      <c r="AU28" s="16"/>
      <c r="AV28" s="50"/>
    </row>
    <row r="29" spans="2:48" s="15" customFormat="1" ht="15.75">
      <c r="B29" s="1" t="s">
        <v>22</v>
      </c>
      <c r="I29" s="50"/>
      <c r="K29" s="16"/>
      <c r="M29" s="97"/>
      <c r="O29" s="50"/>
      <c r="Q29" s="50"/>
      <c r="S29" s="50"/>
      <c r="U29" s="50"/>
      <c r="W29" s="50"/>
      <c r="Y29" s="50"/>
      <c r="AA29" s="50"/>
      <c r="AC29" s="50"/>
      <c r="AE29" s="50"/>
      <c r="AG29" s="50"/>
      <c r="AI29" s="50"/>
      <c r="AK29" s="50"/>
      <c r="AM29" s="50"/>
      <c r="AP29" s="50"/>
      <c r="AT29" s="97"/>
      <c r="AU29" s="16"/>
      <c r="AV29" s="50"/>
    </row>
    <row r="30" spans="3:50" s="15" customFormat="1" ht="15">
      <c r="C30" s="15" t="s">
        <v>21</v>
      </c>
      <c r="E30" s="15">
        <v>2010</v>
      </c>
      <c r="I30" s="50" t="s">
        <v>140</v>
      </c>
      <c r="K30" s="120">
        <v>2763</v>
      </c>
      <c r="M30" s="108">
        <v>5039</v>
      </c>
      <c r="N30" s="29">
        <v>3582</v>
      </c>
      <c r="O30" s="60">
        <v>4097</v>
      </c>
      <c r="P30" s="29">
        <v>0</v>
      </c>
      <c r="Q30" s="60">
        <v>9468</v>
      </c>
      <c r="R30" s="29">
        <v>33707</v>
      </c>
      <c r="S30" s="60">
        <v>2646</v>
      </c>
      <c r="T30" s="29">
        <v>787</v>
      </c>
      <c r="U30" s="60">
        <v>2552</v>
      </c>
      <c r="V30" s="29">
        <v>15837</v>
      </c>
      <c r="W30" s="60">
        <v>5919</v>
      </c>
      <c r="X30" s="29">
        <v>29841</v>
      </c>
      <c r="Y30" s="60">
        <v>7609</v>
      </c>
      <c r="Z30" s="29">
        <v>1919</v>
      </c>
      <c r="AA30" s="60">
        <v>17022</v>
      </c>
      <c r="AB30" s="29">
        <v>1767</v>
      </c>
      <c r="AC30" s="60">
        <v>275</v>
      </c>
      <c r="AD30" s="29">
        <v>1897</v>
      </c>
      <c r="AE30" s="60"/>
      <c r="AF30" s="29">
        <v>2886</v>
      </c>
      <c r="AG30" s="60">
        <v>19702</v>
      </c>
      <c r="AH30" s="29">
        <v>2842</v>
      </c>
      <c r="AI30" s="60">
        <v>10777</v>
      </c>
      <c r="AJ30" s="29">
        <v>11149</v>
      </c>
      <c r="AK30" s="60">
        <v>1228</v>
      </c>
      <c r="AL30" s="29">
        <v>3622</v>
      </c>
      <c r="AM30" s="60">
        <v>16175</v>
      </c>
      <c r="AN30" s="29"/>
      <c r="AO30" s="29"/>
      <c r="AP30" s="60">
        <v>212345</v>
      </c>
      <c r="AQ30" s="29">
        <v>151391</v>
      </c>
      <c r="AR30" s="29"/>
      <c r="AS30" s="29"/>
      <c r="AT30" s="108">
        <v>2759</v>
      </c>
      <c r="AU30" s="29">
        <v>15777</v>
      </c>
      <c r="AV30" s="50"/>
      <c r="AX30" s="29">
        <v>-61723</v>
      </c>
    </row>
    <row r="31" spans="3:53" s="15" customFormat="1" ht="15">
      <c r="C31" s="15" t="s">
        <v>48</v>
      </c>
      <c r="E31" s="15">
        <v>2010</v>
      </c>
      <c r="I31" s="52" t="s">
        <v>26</v>
      </c>
      <c r="K31" s="23">
        <f>K30/K14</f>
        <v>35.44216116370353</v>
      </c>
      <c r="L31" s="23"/>
      <c r="M31" s="96">
        <f>M30/M14</f>
        <v>60.07463131415491</v>
      </c>
      <c r="N31" s="23">
        <f aca="true" t="shared" si="3" ref="N31:AM31">N30/N14</f>
        <v>117.33490566037736</v>
      </c>
      <c r="O31" s="59">
        <f t="shared" si="3"/>
        <v>36.90924487847066</v>
      </c>
      <c r="P31" s="23">
        <f t="shared" si="3"/>
        <v>0</v>
      </c>
      <c r="Q31" s="59">
        <f t="shared" si="3"/>
        <v>120.04868894862302</v>
      </c>
      <c r="R31" s="23">
        <f t="shared" si="3"/>
        <v>94.38986961781443</v>
      </c>
      <c r="S31" s="59">
        <f t="shared" si="3"/>
        <v>61.39496032298483</v>
      </c>
      <c r="T31" s="23">
        <f t="shared" si="3"/>
        <v>17.40110995644195</v>
      </c>
      <c r="U31" s="59">
        <f t="shared" si="3"/>
        <v>19.339633365414493</v>
      </c>
      <c r="V31" s="23">
        <f t="shared" si="3"/>
        <v>31.29860453718105</v>
      </c>
      <c r="W31" s="59">
        <f t="shared" si="3"/>
        <v>17.490152739651144</v>
      </c>
      <c r="X31" s="23">
        <f t="shared" si="3"/>
        <v>54.858308898550455</v>
      </c>
      <c r="Y31" s="59">
        <f t="shared" si="3"/>
        <v>81.790820165538</v>
      </c>
      <c r="Z31" s="23">
        <f t="shared" si="3"/>
        <v>27.30428843800689</v>
      </c>
      <c r="AA31" s="59">
        <f t="shared" si="3"/>
        <v>56.48843815541455</v>
      </c>
      <c r="AB31" s="23">
        <f t="shared" si="3"/>
        <v>27.059724349157733</v>
      </c>
      <c r="AC31" s="59">
        <f t="shared" si="3"/>
        <v>106.34184068058778</v>
      </c>
      <c r="AD31" s="23">
        <f t="shared" si="3"/>
        <v>29.38397434904506</v>
      </c>
      <c r="AE31" s="59">
        <f t="shared" si="3"/>
        <v>0</v>
      </c>
      <c r="AF31" s="23">
        <f t="shared" si="3"/>
        <v>69.49862736598757</v>
      </c>
      <c r="AG31" s="59">
        <f t="shared" si="3"/>
        <v>63.009098613620736</v>
      </c>
      <c r="AH31" s="23">
        <f t="shared" si="3"/>
        <v>30.861114127483983</v>
      </c>
      <c r="AI31" s="59">
        <f t="shared" si="3"/>
        <v>45.207243562047225</v>
      </c>
      <c r="AJ31" s="23">
        <f t="shared" si="3"/>
        <v>24.759324442865232</v>
      </c>
      <c r="AK31" s="59">
        <f t="shared" si="3"/>
        <v>60.57317614561239</v>
      </c>
      <c r="AL31" s="23">
        <f t="shared" si="3"/>
        <v>73.86560619965331</v>
      </c>
      <c r="AM31" s="59">
        <f t="shared" si="3"/>
        <v>66.33992289393815</v>
      </c>
      <c r="AN31" s="23"/>
      <c r="AO31" s="23"/>
      <c r="AP31" s="59">
        <f>AP30/AP14</f>
        <v>49.099175965323866</v>
      </c>
      <c r="AQ31" s="23">
        <f>AQ30/AQ14</f>
        <v>46.77062679455104</v>
      </c>
      <c r="AR31" s="23"/>
      <c r="AS31" s="23"/>
      <c r="AT31" s="131">
        <v>35.4</v>
      </c>
      <c r="AU31" s="23">
        <f>AU30/AU14</f>
        <v>68.90362140349038</v>
      </c>
      <c r="AV31" s="50"/>
      <c r="BA31" s="15">
        <f>RANK(K31,K31:AM31,1)</f>
        <v>12</v>
      </c>
    </row>
    <row r="32" spans="9:48" s="15" customFormat="1" ht="6" customHeight="1">
      <c r="I32" s="50"/>
      <c r="K32" s="16"/>
      <c r="M32" s="97"/>
      <c r="O32" s="50"/>
      <c r="Q32" s="50"/>
      <c r="S32" s="50"/>
      <c r="U32" s="50"/>
      <c r="W32" s="50"/>
      <c r="Y32" s="50"/>
      <c r="AA32" s="50"/>
      <c r="AC32" s="50"/>
      <c r="AE32" s="50"/>
      <c r="AG32" s="50"/>
      <c r="AI32" s="50"/>
      <c r="AK32" s="50"/>
      <c r="AM32" s="50"/>
      <c r="AP32" s="50"/>
      <c r="AT32" s="97"/>
      <c r="AU32" s="16"/>
      <c r="AV32" s="50"/>
    </row>
    <row r="33" spans="2:48" s="15" customFormat="1" ht="15.75">
      <c r="B33" s="1" t="s">
        <v>23</v>
      </c>
      <c r="I33" s="50"/>
      <c r="K33" s="16"/>
      <c r="M33" s="97"/>
      <c r="O33" s="50"/>
      <c r="Q33" s="50"/>
      <c r="S33" s="50"/>
      <c r="U33" s="50"/>
      <c r="W33" s="50"/>
      <c r="Y33" s="50"/>
      <c r="AA33" s="50"/>
      <c r="AC33" s="50"/>
      <c r="AE33" s="50"/>
      <c r="AG33" s="50"/>
      <c r="AI33" s="50"/>
      <c r="AK33" s="50"/>
      <c r="AM33" s="50"/>
      <c r="AP33" s="50"/>
      <c r="AT33" s="97"/>
      <c r="AU33" s="16"/>
      <c r="AV33" s="50"/>
    </row>
    <row r="34" spans="3:50" s="15" customFormat="1" ht="15">
      <c r="C34" s="15" t="s">
        <v>0</v>
      </c>
      <c r="E34" s="15">
        <v>2010</v>
      </c>
      <c r="G34" s="22"/>
      <c r="I34" s="50" t="s">
        <v>141</v>
      </c>
      <c r="K34" s="18">
        <v>2.255</v>
      </c>
      <c r="M34" s="93">
        <v>4.441027</v>
      </c>
      <c r="N34" s="18">
        <v>5.276283</v>
      </c>
      <c r="O34" s="61">
        <v>2.6024000000000003</v>
      </c>
      <c r="P34" s="18">
        <v>0.462652</v>
      </c>
      <c r="Q34" s="61">
        <v>4.496232</v>
      </c>
      <c r="R34" s="18">
        <v>42.301563</v>
      </c>
      <c r="S34" s="61">
        <v>2.163675</v>
      </c>
      <c r="T34" s="18">
        <v>0.5527000000000001</v>
      </c>
      <c r="U34" s="61">
        <v>5.216873</v>
      </c>
      <c r="V34" s="18">
        <v>22.147455</v>
      </c>
      <c r="W34" s="61">
        <v>2.877484</v>
      </c>
      <c r="X34" s="18">
        <v>31.709</v>
      </c>
      <c r="Y34" s="61">
        <v>2.984063</v>
      </c>
      <c r="Z34" s="18">
        <v>1.899395</v>
      </c>
      <c r="AA34" s="61">
        <v>36.751</v>
      </c>
      <c r="AB34" s="18">
        <v>1.691855</v>
      </c>
      <c r="AC34" s="61">
        <v>0.33725099999999997</v>
      </c>
      <c r="AD34" s="18">
        <v>0.636664</v>
      </c>
      <c r="AE34" s="61">
        <v>0.23949600000000001</v>
      </c>
      <c r="AF34" s="18">
        <v>7.535546999999999</v>
      </c>
      <c r="AG34" s="61">
        <v>17.2398</v>
      </c>
      <c r="AH34" s="18">
        <v>4.48</v>
      </c>
      <c r="AI34" s="61">
        <v>4.319701</v>
      </c>
      <c r="AJ34" s="18">
        <v>4.335182</v>
      </c>
      <c r="AK34" s="61">
        <v>1.0616459999999999</v>
      </c>
      <c r="AL34" s="18">
        <v>1.669065</v>
      </c>
      <c r="AM34" s="61">
        <v>29.333576</v>
      </c>
      <c r="AN34" s="18"/>
      <c r="AO34" s="18"/>
      <c r="AP34" s="61">
        <v>238.761585</v>
      </c>
      <c r="AQ34" s="18">
        <v>200.805311</v>
      </c>
      <c r="AT34" s="117">
        <v>2.265</v>
      </c>
      <c r="AU34" s="126">
        <v>28.420877</v>
      </c>
      <c r="AV34" s="50"/>
      <c r="AX34" s="21">
        <v>-36.08399999999992</v>
      </c>
    </row>
    <row r="35" spans="3:53" s="15" customFormat="1" ht="15">
      <c r="C35" s="15" t="s">
        <v>40</v>
      </c>
      <c r="E35" s="15">
        <v>2010</v>
      </c>
      <c r="G35" s="22"/>
      <c r="I35" s="52" t="s">
        <v>26</v>
      </c>
      <c r="K35" s="31">
        <f>K34/5.194*1000</f>
        <v>434.1547939930689</v>
      </c>
      <c r="M35" s="109">
        <f>M34/M11*1000</f>
        <v>528.4262061632612</v>
      </c>
      <c r="N35" s="32">
        <f aca="true" t="shared" si="4" ref="N35:AQ35">N34/N11*1000</f>
        <v>481.77907194933374</v>
      </c>
      <c r="O35" s="62">
        <f t="shared" si="4"/>
        <v>346.7615952738943</v>
      </c>
      <c r="P35" s="32">
        <f t="shared" si="4"/>
        <v>575.1266416801855</v>
      </c>
      <c r="Q35" s="62">
        <f t="shared" si="4"/>
        <v>426.8802983450697</v>
      </c>
      <c r="R35" s="32">
        <f t="shared" si="4"/>
        <v>517.4401719980973</v>
      </c>
      <c r="S35" s="62">
        <f t="shared" si="4"/>
        <v>389.10623044735235</v>
      </c>
      <c r="T35" s="32">
        <f t="shared" si="4"/>
        <v>412.4029804640224</v>
      </c>
      <c r="U35" s="62">
        <f t="shared" si="4"/>
        <v>461.26667070443244</v>
      </c>
      <c r="V35" s="32">
        <f t="shared" si="4"/>
        <v>479.8710920300048</v>
      </c>
      <c r="W35" s="62">
        <f t="shared" si="4"/>
        <v>535.3183724891521</v>
      </c>
      <c r="X35" s="32">
        <f t="shared" si="4"/>
        <v>502.2987665269585</v>
      </c>
      <c r="Y35" s="62">
        <f t="shared" si="4"/>
        <v>298.8329737198772</v>
      </c>
      <c r="Z35" s="32">
        <f t="shared" si="4"/>
        <v>423.89091553448026</v>
      </c>
      <c r="AA35" s="62">
        <f t="shared" si="4"/>
        <v>606.1876433388586</v>
      </c>
      <c r="AB35" s="32">
        <f t="shared" si="4"/>
        <v>521.4369964134265</v>
      </c>
      <c r="AC35" s="62">
        <f t="shared" si="4"/>
        <v>658.899265395436</v>
      </c>
      <c r="AD35" s="32">
        <f t="shared" si="4"/>
        <v>285.54552055689686</v>
      </c>
      <c r="AE35" s="62">
        <f t="shared" si="4"/>
        <v>573.482401339026</v>
      </c>
      <c r="AF35" s="32">
        <f t="shared" si="4"/>
        <v>452.4278300908891</v>
      </c>
      <c r="AG35" s="62">
        <f t="shared" si="4"/>
        <v>451.30322779530286</v>
      </c>
      <c r="AH35" s="32">
        <f t="shared" si="4"/>
        <v>421.17221440410856</v>
      </c>
      <c r="AI35" s="62">
        <f t="shared" si="4"/>
        <v>201.72496119911375</v>
      </c>
      <c r="AJ35" s="32">
        <f t="shared" si="4"/>
        <v>460.4269311364048</v>
      </c>
      <c r="AK35" s="62">
        <f t="shared" si="4"/>
        <v>517.8283563125156</v>
      </c>
      <c r="AL35" s="32">
        <f t="shared" si="4"/>
        <v>307.0802515347436</v>
      </c>
      <c r="AM35" s="62">
        <f t="shared" si="4"/>
        <v>469.8204996759146</v>
      </c>
      <c r="AP35" s="57">
        <f t="shared" si="4"/>
        <v>476.9924100515026</v>
      </c>
      <c r="AQ35" s="25">
        <f t="shared" si="4"/>
        <v>505.30127415417434</v>
      </c>
      <c r="AT35" s="131">
        <v>436</v>
      </c>
      <c r="AU35" s="25">
        <f>AU34/AU11*1000</f>
        <v>462.68631421975783</v>
      </c>
      <c r="AV35" s="50"/>
      <c r="BA35" s="15">
        <f>RANK(K35,K35:AM35,1)</f>
        <v>11</v>
      </c>
    </row>
    <row r="36" spans="9:48" s="15" customFormat="1" ht="6" customHeight="1">
      <c r="I36" s="50"/>
      <c r="K36" s="16"/>
      <c r="M36" s="97"/>
      <c r="O36" s="50"/>
      <c r="Q36" s="50"/>
      <c r="S36" s="50"/>
      <c r="U36" s="50"/>
      <c r="W36" s="50"/>
      <c r="Y36" s="50"/>
      <c r="AA36" s="50"/>
      <c r="AC36" s="50"/>
      <c r="AE36" s="50"/>
      <c r="AG36" s="50"/>
      <c r="AI36" s="50"/>
      <c r="AK36" s="50"/>
      <c r="AM36" s="50"/>
      <c r="AP36" s="50"/>
      <c r="AT36" s="97"/>
      <c r="AU36" s="16"/>
      <c r="AV36" s="50"/>
    </row>
    <row r="37" spans="2:48" s="15" customFormat="1" ht="15.75">
      <c r="B37" s="1" t="s">
        <v>112</v>
      </c>
      <c r="I37" s="50"/>
      <c r="K37" s="16"/>
      <c r="M37" s="97"/>
      <c r="O37" s="50"/>
      <c r="Q37" s="50"/>
      <c r="S37" s="50"/>
      <c r="U37" s="50"/>
      <c r="W37" s="50"/>
      <c r="Y37" s="50"/>
      <c r="AA37" s="50"/>
      <c r="AC37" s="50"/>
      <c r="AE37" s="50"/>
      <c r="AG37" s="50"/>
      <c r="AI37" s="50"/>
      <c r="AK37" s="50"/>
      <c r="AM37" s="50"/>
      <c r="AP37" s="50"/>
      <c r="AT37" s="97"/>
      <c r="AU37" s="16"/>
      <c r="AV37" s="50"/>
    </row>
    <row r="38" spans="3:50" s="15" customFormat="1" ht="15">
      <c r="C38" s="15" t="s">
        <v>25</v>
      </c>
      <c r="E38" s="15">
        <v>2010</v>
      </c>
      <c r="G38" s="22" t="s">
        <v>107</v>
      </c>
      <c r="I38" s="51" t="s">
        <v>144</v>
      </c>
      <c r="K38" s="43">
        <v>69</v>
      </c>
      <c r="M38" s="108">
        <v>727.852</v>
      </c>
      <c r="N38" s="29">
        <v>418.915</v>
      </c>
      <c r="O38" s="60">
        <v>125.4</v>
      </c>
      <c r="P38" s="29">
        <v>40.727000000000004</v>
      </c>
      <c r="Q38" s="60">
        <v>924.291</v>
      </c>
      <c r="R38" s="29">
        <v>5870.89</v>
      </c>
      <c r="S38" s="60">
        <v>203.608</v>
      </c>
      <c r="T38" s="29">
        <v>19.7</v>
      </c>
      <c r="U38" s="60">
        <v>1499.133</v>
      </c>
      <c r="V38" s="29">
        <v>4967.859</v>
      </c>
      <c r="W38" s="60">
        <v>486.766</v>
      </c>
      <c r="X38" s="29">
        <v>3918</v>
      </c>
      <c r="Y38" s="60">
        <v>142.251</v>
      </c>
      <c r="Z38" s="29">
        <v>38.145</v>
      </c>
      <c r="AA38" s="60">
        <v>8855.032</v>
      </c>
      <c r="AB38" s="29">
        <v>56.271</v>
      </c>
      <c r="AC38" s="60">
        <v>42.093</v>
      </c>
      <c r="AD38" s="29">
        <v>36.674</v>
      </c>
      <c r="AE38" s="60">
        <v>14.831000000000001</v>
      </c>
      <c r="AF38" s="29">
        <v>1664.295</v>
      </c>
      <c r="AG38" s="60">
        <v>1935.14</v>
      </c>
      <c r="AH38" s="29">
        <v>498</v>
      </c>
      <c r="AI38" s="60">
        <v>85.171</v>
      </c>
      <c r="AJ38" s="29">
        <v>570.24</v>
      </c>
      <c r="AK38" s="60">
        <v>91.00800000000001</v>
      </c>
      <c r="AL38" s="29">
        <v>59.563</v>
      </c>
      <c r="AM38" s="60">
        <v>1264.411</v>
      </c>
      <c r="AN38" s="29"/>
      <c r="AO38" s="29"/>
      <c r="AP38" s="60">
        <v>34556.265999999996</v>
      </c>
      <c r="AQ38" s="29">
        <v>31025.239</v>
      </c>
      <c r="AT38" s="131">
        <v>73.169</v>
      </c>
      <c r="AU38" s="92">
        <v>1234.369</v>
      </c>
      <c r="AV38" s="50"/>
      <c r="AX38" s="21">
        <v>-3744.7</v>
      </c>
    </row>
    <row r="39" spans="9:48" s="15" customFormat="1" ht="6" customHeight="1">
      <c r="I39" s="50"/>
      <c r="K39" s="16"/>
      <c r="M39" s="97"/>
      <c r="O39" s="50"/>
      <c r="Q39" s="50"/>
      <c r="S39" s="50"/>
      <c r="U39" s="50"/>
      <c r="W39" s="50"/>
      <c r="Y39" s="50"/>
      <c r="AA39" s="50"/>
      <c r="AC39" s="50"/>
      <c r="AE39" s="50"/>
      <c r="AG39" s="50"/>
      <c r="AI39" s="50"/>
      <c r="AK39" s="50"/>
      <c r="AM39" s="50"/>
      <c r="AP39" s="50"/>
      <c r="AT39" s="97"/>
      <c r="AU39" s="16"/>
      <c r="AV39" s="50"/>
    </row>
    <row r="40" spans="2:48" s="15" customFormat="1" ht="15.75">
      <c r="B40" s="1" t="s">
        <v>24</v>
      </c>
      <c r="I40" s="50"/>
      <c r="K40" s="16"/>
      <c r="M40" s="97"/>
      <c r="O40" s="50"/>
      <c r="Q40" s="50"/>
      <c r="S40" s="50"/>
      <c r="U40" s="50"/>
      <c r="W40" s="50"/>
      <c r="Y40" s="50"/>
      <c r="AA40" s="50"/>
      <c r="AC40" s="50"/>
      <c r="AE40" s="50"/>
      <c r="AG40" s="50"/>
      <c r="AI40" s="50"/>
      <c r="AK40" s="50"/>
      <c r="AM40" s="50"/>
      <c r="AP40" s="50"/>
      <c r="AT40" s="97"/>
      <c r="AU40" s="16"/>
      <c r="AV40" s="50"/>
    </row>
    <row r="41" spans="3:50" s="15" customFormat="1" ht="15">
      <c r="C41" s="15" t="s">
        <v>25</v>
      </c>
      <c r="E41" s="15">
        <v>2010</v>
      </c>
      <c r="G41" s="15" t="s">
        <v>100</v>
      </c>
      <c r="I41" s="51" t="s">
        <v>143</v>
      </c>
      <c r="K41" s="43">
        <v>276</v>
      </c>
      <c r="M41" s="108">
        <v>396.78799999999995</v>
      </c>
      <c r="N41" s="29">
        <v>737.51</v>
      </c>
      <c r="O41" s="60">
        <v>333.5</v>
      </c>
      <c r="P41" s="29">
        <v>120.69</v>
      </c>
      <c r="Q41" s="60">
        <v>597.966</v>
      </c>
      <c r="R41" s="29">
        <v>2619.427</v>
      </c>
      <c r="S41" s="60">
        <v>485.109</v>
      </c>
      <c r="T41" s="29">
        <v>81.2</v>
      </c>
      <c r="U41" s="60">
        <v>1318.768</v>
      </c>
      <c r="V41" s="29">
        <v>5303.465999999999</v>
      </c>
      <c r="W41" s="60">
        <v>464.408</v>
      </c>
      <c r="X41" s="29">
        <v>5239.4</v>
      </c>
      <c r="Y41" s="60">
        <v>464.879</v>
      </c>
      <c r="Z41" s="29">
        <v>327.096</v>
      </c>
      <c r="AA41" s="60">
        <v>4640.382</v>
      </c>
      <c r="AB41" s="29">
        <v>133.921</v>
      </c>
      <c r="AC41" s="60">
        <v>35.628</v>
      </c>
      <c r="AD41" s="29">
        <v>71.575</v>
      </c>
      <c r="AE41" s="60">
        <v>47.554</v>
      </c>
      <c r="AF41" s="29">
        <v>1003.965</v>
      </c>
      <c r="AG41" s="60">
        <v>2981.616</v>
      </c>
      <c r="AH41" s="29">
        <v>1337</v>
      </c>
      <c r="AI41" s="60">
        <v>667.219</v>
      </c>
      <c r="AJ41" s="29">
        <v>526.441</v>
      </c>
      <c r="AK41" s="60">
        <v>84.107</v>
      </c>
      <c r="AL41" s="29">
        <v>276.04900000000004</v>
      </c>
      <c r="AM41" s="60">
        <v>3796.8630000000003</v>
      </c>
      <c r="AN41" s="29"/>
      <c r="AO41" s="29"/>
      <c r="AP41" s="74">
        <v>34092.527</v>
      </c>
      <c r="AQ41" s="118">
        <v>28232.251</v>
      </c>
      <c r="AR41" s="29"/>
      <c r="AT41" s="108">
        <v>283.53900000000004</v>
      </c>
      <c r="AU41" s="43">
        <v>3677.9190000000003</v>
      </c>
      <c r="AV41" s="50"/>
      <c r="AX41" s="29">
        <v>-5810.6</v>
      </c>
    </row>
    <row r="42" spans="3:53" s="15" customFormat="1" ht="15.75" customHeight="1">
      <c r="C42" s="15" t="s">
        <v>40</v>
      </c>
      <c r="E42" s="15">
        <v>2010</v>
      </c>
      <c r="G42" s="15" t="s">
        <v>100</v>
      </c>
      <c r="I42" s="52" t="s">
        <v>26</v>
      </c>
      <c r="K42" s="25">
        <f>K41/K11</f>
        <v>52.52140818268316</v>
      </c>
      <c r="M42" s="95">
        <f>M41/M11</f>
        <v>47.21276801314382</v>
      </c>
      <c r="N42" s="25">
        <f aca="true" t="shared" si="5" ref="N42:AQ42">N41/N11</f>
        <v>67.34227170023918</v>
      </c>
      <c r="O42" s="57">
        <f t="shared" si="5"/>
        <v>44.437823556656824</v>
      </c>
      <c r="P42" s="25">
        <f t="shared" si="5"/>
        <v>150.03076693579965</v>
      </c>
      <c r="Q42" s="57">
        <f t="shared" si="5"/>
        <v>56.771960272558886</v>
      </c>
      <c r="R42" s="25">
        <f t="shared" si="5"/>
        <v>32.04129259754445</v>
      </c>
      <c r="S42" s="57">
        <f t="shared" si="5"/>
        <v>87.23996642105891</v>
      </c>
      <c r="T42" s="25">
        <f t="shared" si="5"/>
        <v>60.58824319464197</v>
      </c>
      <c r="U42" s="57">
        <f t="shared" si="5"/>
        <v>116.60313080106474</v>
      </c>
      <c r="V42" s="25">
        <f t="shared" si="5"/>
        <v>114.91072093673972</v>
      </c>
      <c r="W42" s="57">
        <f t="shared" si="5"/>
        <v>86.39705198393533</v>
      </c>
      <c r="X42" s="25">
        <f t="shared" si="5"/>
        <v>82.99675667291135</v>
      </c>
      <c r="Y42" s="57">
        <f t="shared" si="5"/>
        <v>46.55437032995711</v>
      </c>
      <c r="Z42" s="25">
        <f t="shared" si="5"/>
        <v>72.9985194799746</v>
      </c>
      <c r="AA42" s="57">
        <f t="shared" si="5"/>
        <v>76.54056294446572</v>
      </c>
      <c r="AB42" s="25">
        <f t="shared" si="5"/>
        <v>41.275028886448595</v>
      </c>
      <c r="AC42" s="57">
        <f t="shared" si="5"/>
        <v>69.60768990309472</v>
      </c>
      <c r="AD42" s="25">
        <f t="shared" si="5"/>
        <v>32.10158047865105</v>
      </c>
      <c r="AE42" s="57">
        <f t="shared" si="5"/>
        <v>113.86988556500334</v>
      </c>
      <c r="AF42" s="25">
        <f t="shared" si="5"/>
        <v>60.27720435387099</v>
      </c>
      <c r="AG42" s="57">
        <f t="shared" si="5"/>
        <v>78.05269926832793</v>
      </c>
      <c r="AH42" s="25">
        <f t="shared" si="5"/>
        <v>125.69358273622613</v>
      </c>
      <c r="AI42" s="57">
        <f t="shared" si="5"/>
        <v>31.158343340502384</v>
      </c>
      <c r="AJ42" s="25">
        <f t="shared" si="5"/>
        <v>55.911750430404105</v>
      </c>
      <c r="AK42" s="57">
        <f t="shared" si="5"/>
        <v>41.02402266327641</v>
      </c>
      <c r="AL42" s="25">
        <f t="shared" si="5"/>
        <v>50.788433258090265</v>
      </c>
      <c r="AM42" s="57">
        <f t="shared" si="5"/>
        <v>60.81236300207627</v>
      </c>
      <c r="AN42" s="25"/>
      <c r="AO42" s="25"/>
      <c r="AP42" s="57">
        <f t="shared" si="5"/>
        <v>68.10926731984932</v>
      </c>
      <c r="AQ42" s="25">
        <f t="shared" si="5"/>
        <v>71.0429038529786</v>
      </c>
      <c r="AR42" s="25"/>
      <c r="AS42" s="25"/>
      <c r="AT42" s="95">
        <v>54.589718906430505</v>
      </c>
      <c r="AU42" s="25">
        <f>AU41/AU11</f>
        <v>59.87580137336429</v>
      </c>
      <c r="AV42" s="50"/>
      <c r="BA42" s="15">
        <f>RANK(K42,K42:AM42,1)</f>
        <v>10</v>
      </c>
    </row>
    <row r="43" spans="9:48" s="15" customFormat="1" ht="6" customHeight="1">
      <c r="I43" s="52"/>
      <c r="K43" s="43"/>
      <c r="M43" s="95"/>
      <c r="N43" s="25"/>
      <c r="O43" s="57"/>
      <c r="P43" s="25"/>
      <c r="Q43" s="57"/>
      <c r="R43" s="25"/>
      <c r="S43" s="57"/>
      <c r="T43" s="25"/>
      <c r="U43" s="57"/>
      <c r="V43" s="25"/>
      <c r="W43" s="57"/>
      <c r="X43" s="25"/>
      <c r="Y43" s="57"/>
      <c r="Z43" s="25"/>
      <c r="AA43" s="57"/>
      <c r="AB43" s="25"/>
      <c r="AC43" s="57"/>
      <c r="AD43" s="25"/>
      <c r="AE43" s="57"/>
      <c r="AF43" s="25"/>
      <c r="AG43" s="57"/>
      <c r="AH43" s="25"/>
      <c r="AI43" s="57"/>
      <c r="AJ43" s="25"/>
      <c r="AK43" s="57"/>
      <c r="AL43" s="25"/>
      <c r="AM43" s="57"/>
      <c r="AN43" s="25"/>
      <c r="AO43" s="25"/>
      <c r="AP43" s="57"/>
      <c r="AQ43" s="25"/>
      <c r="AR43" s="25"/>
      <c r="AS43" s="25"/>
      <c r="AT43" s="95"/>
      <c r="AU43" s="43"/>
      <c r="AV43" s="50"/>
    </row>
    <row r="44" spans="2:48" s="15" customFormat="1" ht="14.25" customHeight="1">
      <c r="B44" s="1" t="s">
        <v>130</v>
      </c>
      <c r="I44" s="50"/>
      <c r="K44" s="16"/>
      <c r="M44" s="97"/>
      <c r="O44" s="50"/>
      <c r="Q44" s="50"/>
      <c r="S44" s="50"/>
      <c r="U44" s="50"/>
      <c r="W44" s="50"/>
      <c r="Y44" s="50"/>
      <c r="AA44" s="50"/>
      <c r="AC44" s="50"/>
      <c r="AE44" s="50"/>
      <c r="AG44" s="50"/>
      <c r="AI44" s="50"/>
      <c r="AK44" s="50"/>
      <c r="AM44" s="50"/>
      <c r="AP44" s="50"/>
      <c r="AT44" s="97"/>
      <c r="AU44" s="16"/>
      <c r="AV44" s="50"/>
    </row>
    <row r="45" spans="3:50" s="15" customFormat="1" ht="15">
      <c r="C45" s="15" t="s">
        <v>25</v>
      </c>
      <c r="E45" s="15">
        <v>2011</v>
      </c>
      <c r="I45" s="51" t="s">
        <v>142</v>
      </c>
      <c r="K45" s="43">
        <v>167.8</v>
      </c>
      <c r="M45" s="95">
        <v>356.145</v>
      </c>
      <c r="N45" s="25">
        <v>570.815</v>
      </c>
      <c r="O45" s="57">
        <v>18.631</v>
      </c>
      <c r="P45" s="25">
        <v>14.665</v>
      </c>
      <c r="Q45" s="57">
        <v>173.144</v>
      </c>
      <c r="R45" s="29">
        <v>3173.634</v>
      </c>
      <c r="S45" s="57">
        <v>168.882</v>
      </c>
      <c r="T45" s="25">
        <v>17.07</v>
      </c>
      <c r="U45" s="57">
        <v>97.68</v>
      </c>
      <c r="V45" s="25">
        <v>808.059</v>
      </c>
      <c r="W45" s="57">
        <v>121.171</v>
      </c>
      <c r="X45" s="25">
        <v>2204.229</v>
      </c>
      <c r="Y45" s="57">
        <v>45.094</v>
      </c>
      <c r="Z45" s="25">
        <v>89.896</v>
      </c>
      <c r="AA45" s="57">
        <v>1748.143</v>
      </c>
      <c r="AB45" s="25">
        <v>13.234</v>
      </c>
      <c r="AC45" s="73">
        <v>51.277</v>
      </c>
      <c r="AD45" s="25">
        <v>10.98</v>
      </c>
      <c r="AE45" s="57">
        <v>5.428</v>
      </c>
      <c r="AF45" s="25">
        <v>556.123</v>
      </c>
      <c r="AG45" s="57">
        <v>298.069</v>
      </c>
      <c r="AH45" s="25">
        <v>153.433</v>
      </c>
      <c r="AI45" s="57">
        <v>94.751</v>
      </c>
      <c r="AJ45" s="25">
        <v>304.815</v>
      </c>
      <c r="AK45" s="57">
        <v>60.193</v>
      </c>
      <c r="AL45" s="25">
        <v>68.216</v>
      </c>
      <c r="AM45" s="60">
        <v>1941.253</v>
      </c>
      <c r="AN45" s="29"/>
      <c r="AO45" s="29"/>
      <c r="AP45" s="86">
        <v>13165.03</v>
      </c>
      <c r="AQ45" s="119">
        <v>12345.555</v>
      </c>
      <c r="AT45" s="95">
        <v>168</v>
      </c>
      <c r="AU45" s="127">
        <v>1907.411</v>
      </c>
      <c r="AV45" s="50"/>
      <c r="AX45" s="29">
        <v>-880.3000000000011</v>
      </c>
    </row>
    <row r="46" spans="3:53" s="15" customFormat="1" ht="15">
      <c r="C46" s="15" t="s">
        <v>40</v>
      </c>
      <c r="E46" s="15">
        <v>2011</v>
      </c>
      <c r="I46" s="52" t="s">
        <v>26</v>
      </c>
      <c r="K46" s="43">
        <f>K45/K11</f>
        <v>31.931493815413894</v>
      </c>
      <c r="M46" s="110">
        <f>M45/M11</f>
        <v>42.37676357158257</v>
      </c>
      <c r="N46" s="31">
        <f aca="true" t="shared" si="6" ref="N46:AQ46">N45/N11</f>
        <v>52.12129845096614</v>
      </c>
      <c r="O46" s="63">
        <f t="shared" si="6"/>
        <v>2.482522011046697</v>
      </c>
      <c r="P46" s="31">
        <f t="shared" si="6"/>
        <v>18.230186404122147</v>
      </c>
      <c r="Q46" s="63">
        <f t="shared" si="6"/>
        <v>16.438600671997968</v>
      </c>
      <c r="R46" s="31">
        <f t="shared" si="6"/>
        <v>38.82045027080937</v>
      </c>
      <c r="S46" s="63">
        <f t="shared" si="6"/>
        <v>30.371030034737082</v>
      </c>
      <c r="T46" s="31">
        <f t="shared" si="6"/>
        <v>12.73696196222338</v>
      </c>
      <c r="U46" s="63">
        <f t="shared" si="6"/>
        <v>8.636692592364998</v>
      </c>
      <c r="V46" s="31">
        <f t="shared" si="6"/>
        <v>17.508294057022518</v>
      </c>
      <c r="W46" s="63">
        <f t="shared" si="6"/>
        <v>22.542284340376195</v>
      </c>
      <c r="X46" s="31">
        <f t="shared" si="6"/>
        <v>34.916948117031474</v>
      </c>
      <c r="Y46" s="63">
        <f t="shared" si="6"/>
        <v>4.51584772738516</v>
      </c>
      <c r="Z46" s="31">
        <f t="shared" si="6"/>
        <v>20.062229153434455</v>
      </c>
      <c r="AA46" s="63">
        <f t="shared" si="6"/>
        <v>28.834662604808642</v>
      </c>
      <c r="AB46" s="31">
        <f t="shared" si="6"/>
        <v>4.078775787839553</v>
      </c>
      <c r="AC46" s="63">
        <f t="shared" si="6"/>
        <v>100.18169740543921</v>
      </c>
      <c r="AD46" s="31">
        <f t="shared" si="6"/>
        <v>4.924559603990059</v>
      </c>
      <c r="AE46" s="63">
        <f t="shared" si="6"/>
        <v>12.997555176154227</v>
      </c>
      <c r="AF46" s="31">
        <f t="shared" si="6"/>
        <v>33.38915173027725</v>
      </c>
      <c r="AG46" s="63">
        <f t="shared" si="6"/>
        <v>7.802845845411092</v>
      </c>
      <c r="AH46" s="31">
        <f t="shared" si="6"/>
        <v>14.42449026175571</v>
      </c>
      <c r="AI46" s="63">
        <f t="shared" si="6"/>
        <v>4.42476037081669</v>
      </c>
      <c r="AJ46" s="31">
        <f t="shared" si="6"/>
        <v>32.37350473736587</v>
      </c>
      <c r="AK46" s="63">
        <f t="shared" si="6"/>
        <v>29.35973220029958</v>
      </c>
      <c r="AL46" s="31">
        <f t="shared" si="6"/>
        <v>12.550611533220135</v>
      </c>
      <c r="AM46" s="63">
        <f t="shared" si="6"/>
        <v>31.0920310042447</v>
      </c>
      <c r="AN46" s="29"/>
      <c r="AO46" s="29"/>
      <c r="AP46" s="63">
        <f t="shared" si="6"/>
        <v>26.30079452731198</v>
      </c>
      <c r="AQ46" s="31">
        <f t="shared" si="6"/>
        <v>31.0660342626119</v>
      </c>
      <c r="AR46" s="29"/>
      <c r="AS46" s="29"/>
      <c r="AT46" s="110">
        <f>K46</f>
        <v>31.931493815413894</v>
      </c>
      <c r="AU46" s="31">
        <f>AU45/AU11</f>
        <v>31.052277707412845</v>
      </c>
      <c r="AV46" s="50"/>
      <c r="BA46" s="15">
        <f>RANK(K46,K46:AM46,1)</f>
        <v>21</v>
      </c>
    </row>
    <row r="47" spans="9:48" s="15" customFormat="1" ht="6" customHeight="1">
      <c r="I47" s="50"/>
      <c r="K47" s="16"/>
      <c r="M47" s="97"/>
      <c r="O47" s="50"/>
      <c r="Q47" s="50"/>
      <c r="S47" s="50"/>
      <c r="U47" s="50"/>
      <c r="W47" s="50"/>
      <c r="Y47" s="50"/>
      <c r="AA47" s="50"/>
      <c r="AC47" s="50"/>
      <c r="AE47" s="50"/>
      <c r="AG47" s="50"/>
      <c r="AI47" s="50"/>
      <c r="AK47" s="50"/>
      <c r="AM47" s="50"/>
      <c r="AP47" s="50"/>
      <c r="AT47" s="50"/>
      <c r="AV47" s="50"/>
    </row>
    <row r="48" spans="1:48" s="15" customFormat="1" ht="15.75">
      <c r="A48" s="1" t="s">
        <v>28</v>
      </c>
      <c r="I48" s="50"/>
      <c r="K48" s="16"/>
      <c r="M48" s="97"/>
      <c r="O48" s="50"/>
      <c r="Q48" s="50"/>
      <c r="S48" s="50"/>
      <c r="U48" s="50"/>
      <c r="W48" s="50"/>
      <c r="Y48" s="50"/>
      <c r="AA48" s="50"/>
      <c r="AC48" s="50"/>
      <c r="AE48" s="50"/>
      <c r="AG48" s="50"/>
      <c r="AI48" s="50"/>
      <c r="AK48" s="50"/>
      <c r="AM48" s="50"/>
      <c r="AP48" s="50"/>
      <c r="AT48" s="50"/>
      <c r="AV48" s="50"/>
    </row>
    <row r="49" spans="1:48" s="15" customFormat="1" ht="6" customHeight="1">
      <c r="A49" s="1"/>
      <c r="I49" s="50"/>
      <c r="K49" s="16"/>
      <c r="M49" s="97"/>
      <c r="O49" s="50"/>
      <c r="Q49" s="50"/>
      <c r="S49" s="50"/>
      <c r="U49" s="50"/>
      <c r="W49" s="50"/>
      <c r="Y49" s="50"/>
      <c r="AA49" s="50"/>
      <c r="AC49" s="50"/>
      <c r="AE49" s="50"/>
      <c r="AG49" s="50"/>
      <c r="AI49" s="50"/>
      <c r="AK49" s="50"/>
      <c r="AM49" s="50"/>
      <c r="AP49" s="50"/>
      <c r="AT49" s="50"/>
      <c r="AV49" s="50"/>
    </row>
    <row r="50" spans="1:48" s="15" customFormat="1" ht="15.75">
      <c r="A50" s="1"/>
      <c r="B50" s="1" t="s">
        <v>113</v>
      </c>
      <c r="I50" s="50"/>
      <c r="K50" s="16"/>
      <c r="M50" s="97"/>
      <c r="O50" s="50"/>
      <c r="Q50" s="50"/>
      <c r="S50" s="50"/>
      <c r="U50" s="50"/>
      <c r="W50" s="50"/>
      <c r="Y50" s="50"/>
      <c r="AA50" s="50"/>
      <c r="AC50" s="50"/>
      <c r="AE50" s="50"/>
      <c r="AG50" s="50"/>
      <c r="AI50" s="50"/>
      <c r="AK50" s="50"/>
      <c r="AM50" s="50"/>
      <c r="AP50" s="50"/>
      <c r="AT50" s="50"/>
      <c r="AV50" s="50"/>
    </row>
    <row r="51" spans="1:52" s="15" customFormat="1" ht="15.75">
      <c r="A51" s="1"/>
      <c r="C51" s="15" t="s">
        <v>23</v>
      </c>
      <c r="E51" s="15">
        <v>2010</v>
      </c>
      <c r="G51" s="77"/>
      <c r="I51" s="51" t="s">
        <v>154</v>
      </c>
      <c r="K51" s="43">
        <v>8586</v>
      </c>
      <c r="L51" s="29"/>
      <c r="M51" s="111">
        <v>8716.116098666434</v>
      </c>
      <c r="N51" s="99">
        <v>10064.66385083633</v>
      </c>
      <c r="O51" s="98">
        <v>6200.660786836089</v>
      </c>
      <c r="P51" s="99">
        <v>7346.102270194621</v>
      </c>
      <c r="Q51" s="98">
        <v>6050.359895050955</v>
      </c>
      <c r="R51" s="99">
        <v>10843.22159961919</v>
      </c>
      <c r="S51" s="98">
        <v>9217.057790269386</v>
      </c>
      <c r="T51" s="99">
        <v>7536.599143215531</v>
      </c>
      <c r="U51" s="98">
        <v>8810.16898717908</v>
      </c>
      <c r="V51" s="99">
        <v>7428.491185808368</v>
      </c>
      <c r="W51" s="98">
        <v>12098.642100508894</v>
      </c>
      <c r="X51" s="99">
        <v>11582.94365446242</v>
      </c>
      <c r="Y51" s="98">
        <v>5251.977068047729</v>
      </c>
      <c r="Z51" s="99">
        <v>10295.77063171715</v>
      </c>
      <c r="AA51" s="98">
        <v>11604.312127703382</v>
      </c>
      <c r="AB51" s="99">
        <v>8987.578697636165</v>
      </c>
      <c r="AC51" s="98">
        <v>12946.505041169885</v>
      </c>
      <c r="AD51" s="99">
        <v>7338.636721470716</v>
      </c>
      <c r="AE51" s="98">
        <v>5309.239041247962</v>
      </c>
      <c r="AF51" s="99">
        <v>8518.859348865932</v>
      </c>
      <c r="AG51" s="98">
        <v>7805.209528809311</v>
      </c>
      <c r="AH51" s="99">
        <v>7868.232579690766</v>
      </c>
      <c r="AI51" s="98">
        <v>3517.815007287701</v>
      </c>
      <c r="AJ51" s="99">
        <v>10620.958940685487</v>
      </c>
      <c r="AK51" s="98">
        <v>12523.840045022513</v>
      </c>
      <c r="AL51" s="99">
        <v>4954.72287635313</v>
      </c>
      <c r="AM51" s="98"/>
      <c r="AN51" s="99">
        <v>10540.899939610134</v>
      </c>
      <c r="AO51" s="99"/>
      <c r="AP51" s="98">
        <v>9490.435320692304</v>
      </c>
      <c r="AQ51" s="99">
        <v>10316.344318173864</v>
      </c>
      <c r="AR51" s="99"/>
      <c r="AS51" s="99"/>
      <c r="AT51" s="108">
        <f>K51</f>
        <v>8586</v>
      </c>
      <c r="AU51" s="128">
        <f>(3416+1840)*1.6</f>
        <v>8409.6</v>
      </c>
      <c r="AV51" s="50"/>
      <c r="AZ51" s="135" t="s">
        <v>164</v>
      </c>
    </row>
    <row r="52" spans="1:52" s="15" customFormat="1" ht="15.75">
      <c r="A52" s="1"/>
      <c r="C52" s="15" t="s">
        <v>30</v>
      </c>
      <c r="E52" s="15">
        <v>2002</v>
      </c>
      <c r="G52" s="77"/>
      <c r="I52" s="50" t="s">
        <v>95</v>
      </c>
      <c r="K52" s="124">
        <v>55</v>
      </c>
      <c r="L52" s="29"/>
      <c r="M52" s="112">
        <v>198.40309702395353</v>
      </c>
      <c r="N52" s="33">
        <v>99.89534773094854</v>
      </c>
      <c r="O52" s="65" t="s">
        <v>155</v>
      </c>
      <c r="P52" s="33">
        <v>0</v>
      </c>
      <c r="Q52" s="64">
        <v>0</v>
      </c>
      <c r="R52" s="33">
        <v>217.13287561561415</v>
      </c>
      <c r="S52" s="64">
        <v>143.69933677229182</v>
      </c>
      <c r="T52" s="33">
        <v>0</v>
      </c>
      <c r="U52" s="64">
        <v>2013.4831460674156</v>
      </c>
      <c r="V52" s="33">
        <v>334.0339974410528</v>
      </c>
      <c r="W52" s="64">
        <v>171.23287671232876</v>
      </c>
      <c r="X52" s="33">
        <v>201.49070357932672</v>
      </c>
      <c r="Y52" s="64">
        <v>0</v>
      </c>
      <c r="Z52" s="33">
        <v>92.65858873841769</v>
      </c>
      <c r="AA52" s="64">
        <v>1188.044662309368</v>
      </c>
      <c r="AB52" s="33">
        <v>0</v>
      </c>
      <c r="AC52" s="64">
        <v>130.43478260869566</v>
      </c>
      <c r="AD52" s="33">
        <v>0</v>
      </c>
      <c r="AE52" s="64">
        <v>0</v>
      </c>
      <c r="AF52" s="33">
        <v>55.09979184523081</v>
      </c>
      <c r="AG52" s="64">
        <v>0</v>
      </c>
      <c r="AH52" s="33">
        <v>754.0208136234626</v>
      </c>
      <c r="AI52" s="65" t="s">
        <v>155</v>
      </c>
      <c r="AJ52" s="33">
        <v>110.53387863380125</v>
      </c>
      <c r="AK52" s="64">
        <v>0</v>
      </c>
      <c r="AL52" s="33">
        <v>0</v>
      </c>
      <c r="AM52" s="60"/>
      <c r="AN52" s="29">
        <v>85</v>
      </c>
      <c r="AO52" s="34"/>
      <c r="AP52" s="75" t="s">
        <v>155</v>
      </c>
      <c r="AQ52" s="33">
        <v>404.66124266920576</v>
      </c>
      <c r="AR52" s="29"/>
      <c r="AS52" s="29"/>
      <c r="AT52" s="108">
        <f aca="true" t="shared" si="7" ref="AT52:AT57">K52</f>
        <v>55</v>
      </c>
      <c r="AU52" s="29">
        <f>30*1.6</f>
        <v>48</v>
      </c>
      <c r="AV52" s="50"/>
      <c r="AZ52" s="135"/>
    </row>
    <row r="53" spans="1:52" s="15" customFormat="1" ht="15.75">
      <c r="A53" s="1"/>
      <c r="C53" s="15" t="s">
        <v>33</v>
      </c>
      <c r="E53" s="15">
        <v>2010</v>
      </c>
      <c r="G53" s="77"/>
      <c r="I53" s="51" t="s">
        <v>156</v>
      </c>
      <c r="K53" s="43">
        <v>780</v>
      </c>
      <c r="L53" s="29"/>
      <c r="M53" s="111">
        <v>1178.9442514826353</v>
      </c>
      <c r="N53" s="99">
        <v>1746.3252676107402</v>
      </c>
      <c r="O53" s="98">
        <v>1403.1473972428873</v>
      </c>
      <c r="P53" s="99">
        <v>1606.1816828052647</v>
      </c>
      <c r="Q53" s="98">
        <v>1659.447065442204</v>
      </c>
      <c r="R53" s="99">
        <v>755.0769656636736</v>
      </c>
      <c r="S53" s="98">
        <v>1146.9377592941166</v>
      </c>
      <c r="T53" s="99">
        <v>1537.9139439769513</v>
      </c>
      <c r="U53" s="98">
        <v>1866.4113015007895</v>
      </c>
      <c r="V53" s="99">
        <v>1106.8295090288516</v>
      </c>
      <c r="W53" s="98">
        <v>1408.9699812778908</v>
      </c>
      <c r="X53" s="99">
        <v>795.3748956683188</v>
      </c>
      <c r="Y53" s="98">
        <v>1596.1137266978783</v>
      </c>
      <c r="Z53" s="99">
        <v>1542.1273837506774</v>
      </c>
      <c r="AA53" s="98">
        <v>1715.7016448435613</v>
      </c>
      <c r="AB53" s="99">
        <v>809.1223923781007</v>
      </c>
      <c r="AC53" s="98">
        <v>1872.2638059537987</v>
      </c>
      <c r="AD53" s="99">
        <v>878.4125772669494</v>
      </c>
      <c r="AE53" s="98">
        <v>1206.6452366472638</v>
      </c>
      <c r="AF53" s="99">
        <v>731.8255233834545</v>
      </c>
      <c r="AG53" s="98">
        <v>565.9290436593035</v>
      </c>
      <c r="AH53" s="99">
        <v>994.574679726742</v>
      </c>
      <c r="AI53" s="98">
        <v>557.026204134099</v>
      </c>
      <c r="AJ53" s="99">
        <v>916.42130628149</v>
      </c>
      <c r="AK53" s="98">
        <v>1554.976707103552</v>
      </c>
      <c r="AL53" s="99">
        <v>971.7289916450458</v>
      </c>
      <c r="AM53" s="98">
        <v>749.6739885471095</v>
      </c>
      <c r="AN53" s="99"/>
      <c r="AO53" s="99"/>
      <c r="AP53" s="98">
        <v>1022.4707171518261</v>
      </c>
      <c r="AQ53" s="99">
        <v>1042.5323912565711</v>
      </c>
      <c r="AR53" s="29"/>
      <c r="AS53" s="29"/>
      <c r="AT53" s="108">
        <f t="shared" si="7"/>
        <v>780</v>
      </c>
      <c r="AU53" s="29">
        <f>(81+226+63)*1.6</f>
        <v>592</v>
      </c>
      <c r="AV53" s="50"/>
      <c r="AZ53" s="135"/>
    </row>
    <row r="54" spans="1:52" s="15" customFormat="1" ht="15.75">
      <c r="A54" s="1"/>
      <c r="C54" s="15" t="s">
        <v>47</v>
      </c>
      <c r="E54" s="15">
        <v>2010</v>
      </c>
      <c r="G54" s="77"/>
      <c r="I54" s="50" t="s">
        <v>157</v>
      </c>
      <c r="K54" s="43">
        <v>0</v>
      </c>
      <c r="L54" s="29"/>
      <c r="M54" s="111">
        <v>484.6399348559871</v>
      </c>
      <c r="N54" s="99">
        <v>98.70935215760656</v>
      </c>
      <c r="O54" s="98">
        <v>120.17911844848626</v>
      </c>
      <c r="P54" s="99">
        <v>0</v>
      </c>
      <c r="Q54" s="98">
        <v>856.3015254958855</v>
      </c>
      <c r="R54" s="99">
        <v>199.86001119749056</v>
      </c>
      <c r="S54" s="98">
        <v>43.181809147966895</v>
      </c>
      <c r="T54" s="99">
        <v>54.845548220429855</v>
      </c>
      <c r="U54" s="98">
        <v>149.7327580553031</v>
      </c>
      <c r="V54" s="99">
        <v>135.90201625535974</v>
      </c>
      <c r="W54" s="98">
        <v>99.03900398902947</v>
      </c>
      <c r="X54" s="99">
        <v>213.38387310351337</v>
      </c>
      <c r="Y54" s="98">
        <v>248.54398559503366</v>
      </c>
      <c r="Z54" s="99">
        <v>32.19621698955946</v>
      </c>
      <c r="AA54" s="98">
        <v>113.95363976145438</v>
      </c>
      <c r="AB54" s="99">
        <v>0</v>
      </c>
      <c r="AC54" s="98">
        <v>0</v>
      </c>
      <c r="AD54" s="99">
        <v>54.70620101459988</v>
      </c>
      <c r="AE54" s="98">
        <v>0</v>
      </c>
      <c r="AF54" s="99">
        <v>95.34256326526499</v>
      </c>
      <c r="AG54" s="98">
        <v>113.7098171056193</v>
      </c>
      <c r="AH54" s="99">
        <v>106.52975879307893</v>
      </c>
      <c r="AI54" s="98">
        <v>332.6180333063946</v>
      </c>
      <c r="AJ54" s="99">
        <v>244.09352550488285</v>
      </c>
      <c r="AK54" s="98">
        <v>0</v>
      </c>
      <c r="AL54" s="99">
        <v>52.24829836357185</v>
      </c>
      <c r="AM54" s="98">
        <v>164.2027865237056</v>
      </c>
      <c r="AN54" s="99"/>
      <c r="AO54" s="99"/>
      <c r="AP54" s="98">
        <v>180.56940984195973</v>
      </c>
      <c r="AQ54" s="99">
        <v>166.17870483292268</v>
      </c>
      <c r="AR54" s="29"/>
      <c r="AS54" s="29"/>
      <c r="AT54" s="108">
        <f t="shared" si="7"/>
        <v>0</v>
      </c>
      <c r="AU54" s="29">
        <f>73*1.6</f>
        <v>116.80000000000001</v>
      </c>
      <c r="AV54" s="50"/>
      <c r="AZ54" s="135"/>
    </row>
    <row r="55" spans="1:52" s="15" customFormat="1" ht="15.75">
      <c r="A55" s="1"/>
      <c r="C55" s="15" t="s">
        <v>53</v>
      </c>
      <c r="E55" s="15">
        <v>2010</v>
      </c>
      <c r="G55" s="77"/>
      <c r="I55" s="50" t="s">
        <v>158</v>
      </c>
      <c r="K55" s="43">
        <v>586</v>
      </c>
      <c r="L55" s="29"/>
      <c r="M55" s="111">
        <v>1281.9854596079658</v>
      </c>
      <c r="N55" s="99">
        <v>925.2848618138258</v>
      </c>
      <c r="O55" s="98">
        <v>277.6018646933845</v>
      </c>
      <c r="P55" s="99">
        <v>0</v>
      </c>
      <c r="Q55" s="98">
        <v>627.2787000206438</v>
      </c>
      <c r="R55" s="99">
        <v>1015.0453428198199</v>
      </c>
      <c r="S55" s="98">
        <v>1146.9377592941166</v>
      </c>
      <c r="T55" s="99">
        <v>184.68398890552908</v>
      </c>
      <c r="U55" s="98">
        <v>118.26501943632962</v>
      </c>
      <c r="V55" s="99">
        <v>486.74883585245664</v>
      </c>
      <c r="W55" s="98">
        <v>739.8026731935239</v>
      </c>
      <c r="X55" s="99">
        <v>1367.267012780953</v>
      </c>
      <c r="Y55" s="98">
        <v>767.4007751297041</v>
      </c>
      <c r="Z55" s="99">
        <v>375.5718069569865</v>
      </c>
      <c r="AA55" s="98">
        <v>783.638431663812</v>
      </c>
      <c r="AB55" s="99">
        <v>112.06297072518525</v>
      </c>
      <c r="AC55" s="98">
        <v>691.1441921978385</v>
      </c>
      <c r="AD55" s="99">
        <v>333.1296305685797</v>
      </c>
      <c r="AE55" s="98">
        <v>0</v>
      </c>
      <c r="AF55" s="99">
        <v>929.1107221850947</v>
      </c>
      <c r="AG55" s="98">
        <v>469.54032334827514</v>
      </c>
      <c r="AH55" s="99">
        <v>386.45524653654405</v>
      </c>
      <c r="AI55" s="98">
        <v>253.34921615160727</v>
      </c>
      <c r="AJ55" s="99">
        <v>1199.4841490161</v>
      </c>
      <c r="AK55" s="98">
        <v>397.17124187093543</v>
      </c>
      <c r="AL55" s="99">
        <v>425.6280040737891</v>
      </c>
      <c r="AM55" s="98">
        <v>900.108568915563</v>
      </c>
      <c r="AN55" s="99"/>
      <c r="AO55" s="99"/>
      <c r="AP55" s="98">
        <v>808.8183509165092</v>
      </c>
      <c r="AQ55" s="99">
        <v>908.1988578298138</v>
      </c>
      <c r="AR55" s="29"/>
      <c r="AS55" s="29"/>
      <c r="AT55" s="108">
        <f t="shared" si="7"/>
        <v>586</v>
      </c>
      <c r="AU55" s="129">
        <f>506*1.6</f>
        <v>809.6</v>
      </c>
      <c r="AV55" s="50"/>
      <c r="AZ55" s="135"/>
    </row>
    <row r="56" spans="1:52" s="15" customFormat="1" ht="15.75">
      <c r="A56" s="1"/>
      <c r="C56" s="15" t="s">
        <v>34</v>
      </c>
      <c r="E56" s="15">
        <v>2001</v>
      </c>
      <c r="G56" s="77"/>
      <c r="I56" s="50" t="s">
        <v>95</v>
      </c>
      <c r="K56" s="43">
        <v>56</v>
      </c>
      <c r="L56" s="29"/>
      <c r="M56" s="112">
        <v>136</v>
      </c>
      <c r="N56" s="33">
        <v>322</v>
      </c>
      <c r="O56" s="65" t="s">
        <v>155</v>
      </c>
      <c r="P56" s="35" t="s">
        <v>155</v>
      </c>
      <c r="Q56" s="66" t="s">
        <v>155</v>
      </c>
      <c r="R56" s="33">
        <v>291</v>
      </c>
      <c r="S56" s="64">
        <v>936</v>
      </c>
      <c r="T56" s="35" t="s">
        <v>155</v>
      </c>
      <c r="U56" s="64">
        <v>76</v>
      </c>
      <c r="V56" s="33">
        <v>20</v>
      </c>
      <c r="W56" s="64">
        <v>251</v>
      </c>
      <c r="X56" s="33">
        <v>75</v>
      </c>
      <c r="Y56" s="66" t="s">
        <v>155</v>
      </c>
      <c r="Z56" s="33">
        <v>184</v>
      </c>
      <c r="AA56" s="64">
        <v>154</v>
      </c>
      <c r="AB56" s="35" t="s">
        <v>155</v>
      </c>
      <c r="AC56" s="64">
        <v>23</v>
      </c>
      <c r="AD56" s="35" t="s">
        <v>155</v>
      </c>
      <c r="AE56" s="66" t="s">
        <v>155</v>
      </c>
      <c r="AF56" s="33">
        <v>848</v>
      </c>
      <c r="AG56" s="66" t="s">
        <v>155</v>
      </c>
      <c r="AH56" s="33">
        <v>29</v>
      </c>
      <c r="AI56" s="65" t="s">
        <v>155</v>
      </c>
      <c r="AJ56" s="33">
        <v>271</v>
      </c>
      <c r="AK56" s="66" t="s">
        <v>155</v>
      </c>
      <c r="AL56" s="35" t="s">
        <v>155</v>
      </c>
      <c r="AM56" s="65">
        <v>75</v>
      </c>
      <c r="AN56" s="29"/>
      <c r="AO56" s="29"/>
      <c r="AP56" s="75" t="s">
        <v>155</v>
      </c>
      <c r="AQ56" s="33">
        <v>185.64083712530282</v>
      </c>
      <c r="AR56" s="29"/>
      <c r="AS56" s="29"/>
      <c r="AT56" s="108">
        <f t="shared" si="7"/>
        <v>56</v>
      </c>
      <c r="AU56" s="29">
        <f>42*1.6</f>
        <v>67.2</v>
      </c>
      <c r="AV56" s="50"/>
      <c r="AZ56" s="135"/>
    </row>
    <row r="57" spans="1:52" s="15" customFormat="1" ht="15.75">
      <c r="A57" s="1"/>
      <c r="C57" s="15" t="s">
        <v>35</v>
      </c>
      <c r="E57" s="15">
        <v>2001</v>
      </c>
      <c r="G57" s="77"/>
      <c r="I57" s="50" t="s">
        <v>95</v>
      </c>
      <c r="K57" s="43">
        <v>288</v>
      </c>
      <c r="L57" s="29"/>
      <c r="M57" s="112">
        <v>419</v>
      </c>
      <c r="N57" s="33">
        <v>380</v>
      </c>
      <c r="O57" s="65" t="s">
        <v>155</v>
      </c>
      <c r="P57" s="35" t="s">
        <v>155</v>
      </c>
      <c r="Q57" s="66" t="s">
        <v>155</v>
      </c>
      <c r="R57" s="33">
        <v>372</v>
      </c>
      <c r="S57" s="64">
        <v>431</v>
      </c>
      <c r="T57" s="35" t="s">
        <v>155</v>
      </c>
      <c r="U57" s="64">
        <v>389</v>
      </c>
      <c r="V57" s="33">
        <v>368</v>
      </c>
      <c r="W57" s="64">
        <v>386</v>
      </c>
      <c r="X57" s="33">
        <v>404</v>
      </c>
      <c r="Y57" s="66" t="s">
        <v>155</v>
      </c>
      <c r="Z57" s="33">
        <v>368</v>
      </c>
      <c r="AA57" s="64">
        <v>410</v>
      </c>
      <c r="AB57" s="35" t="s">
        <v>155</v>
      </c>
      <c r="AC57" s="64">
        <v>457</v>
      </c>
      <c r="AD57" s="35" t="s">
        <v>155</v>
      </c>
      <c r="AE57" s="66" t="s">
        <v>155</v>
      </c>
      <c r="AF57" s="33">
        <v>377</v>
      </c>
      <c r="AG57" s="66" t="s">
        <v>155</v>
      </c>
      <c r="AH57" s="33">
        <v>342</v>
      </c>
      <c r="AI57" s="65" t="s">
        <v>155</v>
      </c>
      <c r="AJ57" s="33">
        <v>383</v>
      </c>
      <c r="AK57" s="66" t="s">
        <v>155</v>
      </c>
      <c r="AL57" s="35" t="s">
        <v>155</v>
      </c>
      <c r="AM57" s="65">
        <v>355</v>
      </c>
      <c r="AN57" s="29"/>
      <c r="AO57" s="29"/>
      <c r="AP57" s="75" t="s">
        <v>155</v>
      </c>
      <c r="AQ57" s="33">
        <v>382.13200513267816</v>
      </c>
      <c r="AR57" s="29"/>
      <c r="AS57" s="29"/>
      <c r="AT57" s="108">
        <f t="shared" si="7"/>
        <v>288</v>
      </c>
      <c r="AU57" s="29">
        <f>179*1.6</f>
        <v>286.40000000000003</v>
      </c>
      <c r="AV57" s="50"/>
      <c r="AZ57" s="135"/>
    </row>
    <row r="58" spans="1:52" s="15" customFormat="1" ht="15.75">
      <c r="A58" s="1"/>
      <c r="C58" s="15" t="s">
        <v>32</v>
      </c>
      <c r="G58" s="77"/>
      <c r="I58" s="52" t="s">
        <v>26</v>
      </c>
      <c r="K58" s="43">
        <f>SUM(K51:K57)</f>
        <v>10351</v>
      </c>
      <c r="L58" s="29"/>
      <c r="M58" s="111">
        <f>SUM(M51:M57)</f>
        <v>12415.088841636976</v>
      </c>
      <c r="N58" s="99">
        <f>SUM(N51:N57)</f>
        <v>13636.87868014945</v>
      </c>
      <c r="O58" s="98">
        <f aca="true" t="shared" si="8" ref="O58:AL58">SUM(O51:O57)</f>
        <v>8001.589167220847</v>
      </c>
      <c r="P58" s="99">
        <f t="shared" si="8"/>
        <v>8952.283952999886</v>
      </c>
      <c r="Q58" s="98">
        <f t="shared" si="8"/>
        <v>9193.387186009688</v>
      </c>
      <c r="R58" s="99">
        <f t="shared" si="8"/>
        <v>13693.336794915787</v>
      </c>
      <c r="S58" s="98">
        <f t="shared" si="8"/>
        <v>13064.814454777877</v>
      </c>
      <c r="T58" s="99">
        <f t="shared" si="8"/>
        <v>9314.042624318441</v>
      </c>
      <c r="U58" s="98">
        <f t="shared" si="8"/>
        <v>13423.06121223892</v>
      </c>
      <c r="V58" s="99">
        <f t="shared" si="8"/>
        <v>9880.005544386087</v>
      </c>
      <c r="W58" s="98">
        <f t="shared" si="8"/>
        <v>15154.686635681668</v>
      </c>
      <c r="X58" s="99">
        <f t="shared" si="8"/>
        <v>14639.460139594534</v>
      </c>
      <c r="Y58" s="98">
        <f t="shared" si="8"/>
        <v>7864.035555470345</v>
      </c>
      <c r="Z58" s="99">
        <f t="shared" si="8"/>
        <v>12890.324628152792</v>
      </c>
      <c r="AA58" s="98">
        <f t="shared" si="8"/>
        <v>15969.650506281578</v>
      </c>
      <c r="AB58" s="99">
        <f t="shared" si="8"/>
        <v>9908.76406073945</v>
      </c>
      <c r="AC58" s="98">
        <f t="shared" si="8"/>
        <v>16120.347821930218</v>
      </c>
      <c r="AD58" s="99">
        <f t="shared" si="8"/>
        <v>8604.885130320845</v>
      </c>
      <c r="AE58" s="98">
        <f t="shared" si="8"/>
        <v>6515.884277895226</v>
      </c>
      <c r="AF58" s="99">
        <f t="shared" si="8"/>
        <v>11555.237949544977</v>
      </c>
      <c r="AG58" s="98">
        <f t="shared" si="8"/>
        <v>8954.38871292251</v>
      </c>
      <c r="AH58" s="99">
        <f t="shared" si="8"/>
        <v>10480.813078370593</v>
      </c>
      <c r="AI58" s="98">
        <f t="shared" si="8"/>
        <v>4660.808460879802</v>
      </c>
      <c r="AJ58" s="99">
        <f t="shared" si="8"/>
        <v>13745.491800121761</v>
      </c>
      <c r="AK58" s="98">
        <f t="shared" si="8"/>
        <v>14475.987993997</v>
      </c>
      <c r="AL58" s="99">
        <f t="shared" si="8"/>
        <v>6404.328170435537</v>
      </c>
      <c r="AM58" s="100" t="s">
        <v>159</v>
      </c>
      <c r="AN58" s="122">
        <f>SUM(AM51:AN57)</f>
        <v>12869.88528359651</v>
      </c>
      <c r="AO58" s="99"/>
      <c r="AP58" s="98">
        <f>SUM(AP51:AP57)</f>
        <v>11502.293798602597</v>
      </c>
      <c r="AQ58" s="99">
        <f>SUM(AQ51:AQ57)</f>
        <v>13405.688357020359</v>
      </c>
      <c r="AR58" s="29"/>
      <c r="AS58" s="29"/>
      <c r="AT58" s="108">
        <f>SUM(AT51:AT57)</f>
        <v>10351</v>
      </c>
      <c r="AU58" s="29">
        <f>SUM(AU51:AU57)</f>
        <v>10329.6</v>
      </c>
      <c r="AV58" s="50"/>
      <c r="AZ58" s="135"/>
    </row>
    <row r="59" spans="9:48" s="15" customFormat="1" ht="10.5" customHeight="1">
      <c r="I59" s="50"/>
      <c r="K59" s="44"/>
      <c r="M59" s="97"/>
      <c r="O59" s="50"/>
      <c r="Q59" s="50"/>
      <c r="S59" s="50"/>
      <c r="U59" s="50"/>
      <c r="W59" s="50"/>
      <c r="Y59" s="50"/>
      <c r="AA59" s="50"/>
      <c r="AC59" s="50"/>
      <c r="AE59" s="50"/>
      <c r="AG59" s="50"/>
      <c r="AI59" s="50"/>
      <c r="AK59" s="50"/>
      <c r="AM59" s="50"/>
      <c r="AP59" s="50"/>
      <c r="AT59" s="72"/>
      <c r="AU59" s="45"/>
      <c r="AV59" s="50"/>
    </row>
    <row r="60" spans="2:48" s="15" customFormat="1" ht="15.75">
      <c r="B60" s="1" t="s">
        <v>114</v>
      </c>
      <c r="I60" s="50"/>
      <c r="K60" s="44"/>
      <c r="M60" s="97"/>
      <c r="O60" s="50"/>
      <c r="Q60" s="50"/>
      <c r="S60" s="50"/>
      <c r="U60" s="50"/>
      <c r="W60" s="50"/>
      <c r="Y60" s="50"/>
      <c r="AA60" s="50"/>
      <c r="AC60" s="50"/>
      <c r="AE60" s="50"/>
      <c r="AG60" s="50"/>
      <c r="AI60" s="50"/>
      <c r="AK60" s="50"/>
      <c r="AM60" s="50"/>
      <c r="AP60" s="50"/>
      <c r="AT60" s="72"/>
      <c r="AU60" s="45"/>
      <c r="AV60" s="50"/>
    </row>
    <row r="61" spans="3:48" s="15" customFormat="1" ht="12.75" customHeight="1">
      <c r="C61" s="15" t="s">
        <v>23</v>
      </c>
      <c r="E61" s="15">
        <v>2010</v>
      </c>
      <c r="G61" s="138" t="s">
        <v>108</v>
      </c>
      <c r="I61" s="50" t="s">
        <v>150</v>
      </c>
      <c r="K61" s="101">
        <f>100*K51/(K$51+K$53+K$54+K$55)</f>
        <v>86.27411575562701</v>
      </c>
      <c r="L61" s="101"/>
      <c r="M61" s="113">
        <f aca="true" t="shared" si="9" ref="M61:AL61">100*M51/(M$51+M$53+M$54+M$55)</f>
        <v>74.74147640012286</v>
      </c>
      <c r="N61" s="101">
        <f t="shared" si="9"/>
        <v>78.4158700495939</v>
      </c>
      <c r="O61" s="102">
        <f t="shared" si="9"/>
        <v>77.49286619510028</v>
      </c>
      <c r="P61" s="101">
        <f t="shared" si="9"/>
        <v>82.05841446453408</v>
      </c>
      <c r="Q61" s="102">
        <f t="shared" si="9"/>
        <v>65.812086150992</v>
      </c>
      <c r="R61" s="101">
        <f t="shared" si="9"/>
        <v>84.62537291930825</v>
      </c>
      <c r="S61" s="102">
        <f t="shared" si="9"/>
        <v>79.77294406480164</v>
      </c>
      <c r="T61" s="101">
        <f t="shared" si="9"/>
        <v>80.91651978849544</v>
      </c>
      <c r="U61" s="102">
        <f t="shared" si="9"/>
        <v>80.49802316646954</v>
      </c>
      <c r="V61" s="101">
        <f t="shared" si="9"/>
        <v>81.11502801388812</v>
      </c>
      <c r="W61" s="102">
        <f t="shared" si="9"/>
        <v>84.33193529059318</v>
      </c>
      <c r="X61" s="101">
        <f t="shared" si="9"/>
        <v>82.97850143992395</v>
      </c>
      <c r="Y61" s="102">
        <f t="shared" si="9"/>
        <v>66.78475740606707</v>
      </c>
      <c r="Z61" s="101">
        <f t="shared" si="9"/>
        <v>84.07685297458534</v>
      </c>
      <c r="AA61" s="102">
        <f t="shared" si="9"/>
        <v>81.61931238671399</v>
      </c>
      <c r="AB61" s="101">
        <f t="shared" si="9"/>
        <v>90.70332730241091</v>
      </c>
      <c r="AC61" s="102">
        <f t="shared" si="9"/>
        <v>83.47245409015025</v>
      </c>
      <c r="AD61" s="101">
        <f t="shared" si="9"/>
        <v>85.28454023879671</v>
      </c>
      <c r="AE61" s="102">
        <f t="shared" si="9"/>
        <v>81.48148148148148</v>
      </c>
      <c r="AF61" s="101">
        <f t="shared" si="9"/>
        <v>82.9074920270757</v>
      </c>
      <c r="AG61" s="102">
        <f t="shared" si="9"/>
        <v>87.16630223507315</v>
      </c>
      <c r="AH61" s="101">
        <f t="shared" si="9"/>
        <v>84.10012062087434</v>
      </c>
      <c r="AI61" s="102">
        <f t="shared" si="9"/>
        <v>75.47649805423795</v>
      </c>
      <c r="AJ61" s="101">
        <f t="shared" si="9"/>
        <v>81.81953138530817</v>
      </c>
      <c r="AK61" s="102">
        <f t="shared" si="9"/>
        <v>86.5145788336933</v>
      </c>
      <c r="AL61" s="101">
        <f t="shared" si="9"/>
        <v>77.3652246495697</v>
      </c>
      <c r="AM61" s="102"/>
      <c r="AN61" s="101">
        <f>100*AN51/(AN$51+AN$53+AM$54+AM$55)</f>
        <v>90.82902216616009</v>
      </c>
      <c r="AO61" s="23"/>
      <c r="AP61" s="102">
        <f>100*AP51/(AP$51+AP$53+AP$54+AP$55)</f>
        <v>82.50906720749289</v>
      </c>
      <c r="AQ61" s="101">
        <f>100*AQ51/(AQ$51+AQ$53+AQ$54+AQ$55)</f>
        <v>82.97380631335774</v>
      </c>
      <c r="AT61" s="102">
        <f>100*AT51/(AT$51+AT$53+AT$54+AT$55)</f>
        <v>86.27411575562701</v>
      </c>
      <c r="AU61" s="101">
        <f>100*AU51/(AU$51+AU$53+AU$54+AU$55)</f>
        <v>84.70588235294117</v>
      </c>
      <c r="AV61" s="50"/>
    </row>
    <row r="62" spans="3:48" s="15" customFormat="1" ht="15">
      <c r="C62" s="15" t="s">
        <v>31</v>
      </c>
      <c r="E62" s="15">
        <v>2010</v>
      </c>
      <c r="G62" s="138"/>
      <c r="I62" s="50" t="s">
        <v>150</v>
      </c>
      <c r="K62" s="101">
        <f>100*K53/(K$51+K$53+K$54+K$55)</f>
        <v>7.837620578778135</v>
      </c>
      <c r="L62" s="101"/>
      <c r="M62" s="113">
        <f aca="true" t="shared" si="10" ref="M62:AL62">100*M53/(M$51+M$53+M$54+M$55)</f>
        <v>10.109552574997442</v>
      </c>
      <c r="N62" s="101">
        <f t="shared" si="10"/>
        <v>13.60598001868756</v>
      </c>
      <c r="O62" s="102">
        <f t="shared" si="10"/>
        <v>17.535859038989322</v>
      </c>
      <c r="P62" s="101">
        <f t="shared" si="10"/>
        <v>17.941585535465926</v>
      </c>
      <c r="Q62" s="102">
        <f t="shared" si="10"/>
        <v>18.050442474211433</v>
      </c>
      <c r="R62" s="101">
        <f t="shared" si="10"/>
        <v>5.892959874979607</v>
      </c>
      <c r="S62" s="102">
        <f t="shared" si="10"/>
        <v>9.926660307432487</v>
      </c>
      <c r="T62" s="101">
        <f t="shared" si="10"/>
        <v>16.5117769588207</v>
      </c>
      <c r="U62" s="102">
        <f t="shared" si="10"/>
        <v>17.053296072414735</v>
      </c>
      <c r="V62" s="101">
        <f t="shared" si="10"/>
        <v>12.085967982703263</v>
      </c>
      <c r="W62" s="102">
        <f t="shared" si="10"/>
        <v>9.821033162268474</v>
      </c>
      <c r="X62" s="101">
        <f t="shared" si="10"/>
        <v>5.697948543509171</v>
      </c>
      <c r="Y62" s="102">
        <f t="shared" si="10"/>
        <v>20.296369662108113</v>
      </c>
      <c r="Z62" s="101">
        <f t="shared" si="10"/>
        <v>12.593250369454193</v>
      </c>
      <c r="AA62" s="102">
        <f t="shared" si="10"/>
        <v>12.06744415109075</v>
      </c>
      <c r="AB62" s="101">
        <f t="shared" si="10"/>
        <v>8.165724679872126</v>
      </c>
      <c r="AC62" s="102">
        <f t="shared" si="10"/>
        <v>12.071401053037114</v>
      </c>
      <c r="AD62" s="101">
        <f t="shared" si="10"/>
        <v>10.208301028583243</v>
      </c>
      <c r="AE62" s="102">
        <f t="shared" si="10"/>
        <v>18.518518518518515</v>
      </c>
      <c r="AF62" s="101">
        <f t="shared" si="10"/>
        <v>7.122293755583773</v>
      </c>
      <c r="AG62" s="102">
        <f t="shared" si="10"/>
        <v>6.320130405357364</v>
      </c>
      <c r="AH62" s="101">
        <f t="shared" si="10"/>
        <v>10.630576776210876</v>
      </c>
      <c r="AI62" s="102">
        <f t="shared" si="10"/>
        <v>11.9512785991843</v>
      </c>
      <c r="AJ62" s="101">
        <f t="shared" si="10"/>
        <v>7.05973558980957</v>
      </c>
      <c r="AK62" s="102">
        <f t="shared" si="10"/>
        <v>10.7417656587473</v>
      </c>
      <c r="AL62" s="101">
        <f t="shared" si="10"/>
        <v>15.173004346199232</v>
      </c>
      <c r="AM62" s="102"/>
      <c r="AN62" s="101">
        <f>100*AN53/(AN$51+AN$53+AM$54+AM$55)</f>
        <v>0</v>
      </c>
      <c r="AO62" s="23"/>
      <c r="AP62" s="102">
        <f>100*AP53/(AP$51+AP$53+AP$54+AP$55)</f>
        <v>8.889276652592939</v>
      </c>
      <c r="AQ62" s="101">
        <f>100*AQ53/(AQ$51+AQ$53+AQ$54+AQ$55)</f>
        <v>8.385032337001004</v>
      </c>
      <c r="AT62" s="102">
        <f>100*AT53/(AT$51+AT$53+AT$54+AT$55)</f>
        <v>7.837620578778135</v>
      </c>
      <c r="AU62" s="101">
        <f>100*AU53/(AU$51+AU$53+AU$54+AU$55)</f>
        <v>5.9629331184528604</v>
      </c>
      <c r="AV62" s="50"/>
    </row>
    <row r="63" spans="3:48" s="15" customFormat="1" ht="15">
      <c r="C63" s="15" t="s">
        <v>53</v>
      </c>
      <c r="E63" s="15">
        <v>2010</v>
      </c>
      <c r="G63" s="138"/>
      <c r="I63" s="50" t="s">
        <v>150</v>
      </c>
      <c r="K63" s="101">
        <f>100*K55/(K$51+K$53+K$54+K$55)</f>
        <v>5.888263665594855</v>
      </c>
      <c r="L63" s="101"/>
      <c r="M63" s="113">
        <f aca="true" t="shared" si="11" ref="M63:AL63">100*M55/(M$51+M$53+M$54+M$55)</f>
        <v>10.993140165864647</v>
      </c>
      <c r="N63" s="101">
        <f t="shared" si="11"/>
        <v>7.209085028390715</v>
      </c>
      <c r="O63" s="102">
        <f t="shared" si="11"/>
        <v>3.469334139655693</v>
      </c>
      <c r="P63" s="101">
        <f t="shared" si="11"/>
        <v>0</v>
      </c>
      <c r="Q63" s="102">
        <f t="shared" si="11"/>
        <v>6.823151112086565</v>
      </c>
      <c r="R63" s="101">
        <f t="shared" si="11"/>
        <v>7.921869886819528</v>
      </c>
      <c r="S63" s="102">
        <f t="shared" si="11"/>
        <v>9.926660307432487</v>
      </c>
      <c r="T63" s="101">
        <f t="shared" si="11"/>
        <v>1.982855311648774</v>
      </c>
      <c r="U63" s="102">
        <f t="shared" si="11"/>
        <v>1.0805808933089334</v>
      </c>
      <c r="V63" s="101">
        <f t="shared" si="11"/>
        <v>5.3150289161449615</v>
      </c>
      <c r="W63" s="102">
        <f t="shared" si="11"/>
        <v>5.1566936723369885</v>
      </c>
      <c r="X63" s="101">
        <f t="shared" si="11"/>
        <v>9.794899394602153</v>
      </c>
      <c r="Y63" s="102">
        <f t="shared" si="11"/>
        <v>9.758358411743043</v>
      </c>
      <c r="Z63" s="101">
        <f t="shared" si="11"/>
        <v>3.066977375899004</v>
      </c>
      <c r="AA63" s="102">
        <f t="shared" si="11"/>
        <v>5.511746775537799</v>
      </c>
      <c r="AB63" s="101">
        <f t="shared" si="11"/>
        <v>1.1309480177169793</v>
      </c>
      <c r="AC63" s="102">
        <f t="shared" si="11"/>
        <v>4.456144856812637</v>
      </c>
      <c r="AD63" s="101">
        <f t="shared" si="11"/>
        <v>3.871401250839923</v>
      </c>
      <c r="AE63" s="102">
        <f t="shared" si="11"/>
        <v>0</v>
      </c>
      <c r="AF63" s="101">
        <f t="shared" si="11"/>
        <v>9.04231853553092</v>
      </c>
      <c r="AG63" s="102">
        <f t="shared" si="11"/>
        <v>5.243689305900456</v>
      </c>
      <c r="AH63" s="101">
        <f t="shared" si="11"/>
        <v>4.130652280435058</v>
      </c>
      <c r="AI63" s="102">
        <f t="shared" si="11"/>
        <v>5.435735415391508</v>
      </c>
      <c r="AJ63" s="101">
        <f t="shared" si="11"/>
        <v>9.240336162175984</v>
      </c>
      <c r="AK63" s="102">
        <f t="shared" si="11"/>
        <v>2.7436555075593945</v>
      </c>
      <c r="AL63" s="101">
        <f t="shared" si="11"/>
        <v>6.645943067668308</v>
      </c>
      <c r="AM63" s="102"/>
      <c r="AN63" s="101">
        <f>100*AM55/(AN$51+AN$53+AM$54+AM$55)</f>
        <v>7.756072216449303</v>
      </c>
      <c r="AO63" s="23"/>
      <c r="AP63" s="102">
        <f>100*AP55/(AP$51+AP$53+AP$54+AP$55)</f>
        <v>7.031800483263362</v>
      </c>
      <c r="AQ63" s="101">
        <f>100*AQ55/(AQ$51+AQ$53+AQ$54+AQ$55)</f>
        <v>7.30459490294745</v>
      </c>
      <c r="AT63" s="102">
        <f>100*AT55/(AT$51+AT$53+AT$54+AT$55)</f>
        <v>5.888263665594855</v>
      </c>
      <c r="AU63" s="101">
        <f>100*AU55/(AU$51+AU$53+AU$54+AU$55)</f>
        <v>8.15471394037067</v>
      </c>
      <c r="AV63" s="50"/>
    </row>
    <row r="64" spans="3:48" s="15" customFormat="1" ht="15">
      <c r="C64" s="15" t="s">
        <v>47</v>
      </c>
      <c r="E64" s="15">
        <v>2010</v>
      </c>
      <c r="G64" s="138"/>
      <c r="I64" s="50" t="s">
        <v>150</v>
      </c>
      <c r="K64" s="101">
        <f>100*K54/(K$51+K$53+K$54+K$55)</f>
        <v>0</v>
      </c>
      <c r="L64" s="101"/>
      <c r="M64" s="113">
        <f aca="true" t="shared" si="12" ref="M64:AL64">100*M54/(M$51+M$53+M$54+M$55)</f>
        <v>4.155830859015051</v>
      </c>
      <c r="N64" s="101">
        <f t="shared" si="12"/>
        <v>0.7690649033278231</v>
      </c>
      <c r="O64" s="102">
        <f t="shared" si="12"/>
        <v>1.5019406262547155</v>
      </c>
      <c r="P64" s="101">
        <f t="shared" si="12"/>
        <v>0</v>
      </c>
      <c r="Q64" s="102">
        <f t="shared" si="12"/>
        <v>9.314320262710003</v>
      </c>
      <c r="R64" s="101">
        <f t="shared" si="12"/>
        <v>1.5597973188926384</v>
      </c>
      <c r="S64" s="102">
        <f t="shared" si="12"/>
        <v>0.3737353203333907</v>
      </c>
      <c r="T64" s="101">
        <f t="shared" si="12"/>
        <v>0.5888479410350905</v>
      </c>
      <c r="U64" s="102">
        <f t="shared" si="12"/>
        <v>1.3680998678067884</v>
      </c>
      <c r="V64" s="101">
        <f t="shared" si="12"/>
        <v>1.483975087263671</v>
      </c>
      <c r="W64" s="102">
        <f t="shared" si="12"/>
        <v>0.6903378748013649</v>
      </c>
      <c r="X64" s="101">
        <f t="shared" si="12"/>
        <v>1.5286506219647324</v>
      </c>
      <c r="Y64" s="102">
        <f t="shared" si="12"/>
        <v>3.1605145200817746</v>
      </c>
      <c r="Z64" s="101">
        <f t="shared" si="12"/>
        <v>0.262919280061464</v>
      </c>
      <c r="AA64" s="102">
        <f t="shared" si="12"/>
        <v>0.801496686657458</v>
      </c>
      <c r="AB64" s="101">
        <f t="shared" si="12"/>
        <v>0</v>
      </c>
      <c r="AC64" s="102">
        <f t="shared" si="12"/>
        <v>0</v>
      </c>
      <c r="AD64" s="101">
        <f t="shared" si="12"/>
        <v>0.6357574817801208</v>
      </c>
      <c r="AE64" s="102">
        <f t="shared" si="12"/>
        <v>0</v>
      </c>
      <c r="AF64" s="101">
        <f t="shared" si="12"/>
        <v>0.9278956818095858</v>
      </c>
      <c r="AG64" s="102">
        <f t="shared" si="12"/>
        <v>1.2698780536690257</v>
      </c>
      <c r="AH64" s="101">
        <f t="shared" si="12"/>
        <v>1.1386503224797524</v>
      </c>
      <c r="AI64" s="102">
        <f t="shared" si="12"/>
        <v>7.136487931186248</v>
      </c>
      <c r="AJ64" s="101">
        <f t="shared" si="12"/>
        <v>1.8803968627062873</v>
      </c>
      <c r="AK64" s="102">
        <f t="shared" si="12"/>
        <v>0</v>
      </c>
      <c r="AL64" s="101">
        <f t="shared" si="12"/>
        <v>0.8158279365627608</v>
      </c>
      <c r="AM64" s="102"/>
      <c r="AN64" s="101">
        <f>100*AM54/(AN$51+AN$53+AM$54+AM$55)</f>
        <v>1.414905617390628</v>
      </c>
      <c r="AO64" s="23"/>
      <c r="AP64" s="102">
        <f>100*AP54/(AP$51+AP$53+AP$54+AP$55)</f>
        <v>1.5698556566508233</v>
      </c>
      <c r="AQ64" s="101">
        <f>100*AQ54/(AQ$51+AQ$53+AQ$54+AQ$55)</f>
        <v>1.3365664466938152</v>
      </c>
      <c r="AT64" s="102">
        <f>100*AT54/(AT$51+AT$53+AT$54+AT$55)</f>
        <v>0</v>
      </c>
      <c r="AU64" s="101">
        <f>100*AU54/(AU$51+AU$53+AU$54+AU$55)</f>
        <v>1.1764705882352944</v>
      </c>
      <c r="AV64" s="50"/>
    </row>
    <row r="65" spans="3:48" s="15" customFormat="1" ht="15">
      <c r="C65" s="15" t="s">
        <v>32</v>
      </c>
      <c r="E65" s="16" t="s">
        <v>26</v>
      </c>
      <c r="F65" s="16"/>
      <c r="G65" s="138"/>
      <c r="I65" s="50"/>
      <c r="K65" s="92">
        <f>100*(K51+K53+K54+K55)/(K$51+K$53+K$54+K$55)</f>
        <v>100</v>
      </c>
      <c r="L65" s="92"/>
      <c r="M65" s="114">
        <f aca="true" t="shared" si="13" ref="M65:AL65">100*(M51+M53+M54+M55)/(M$51+M$53+M$54+M$55)</f>
        <v>100.00000000000001</v>
      </c>
      <c r="N65" s="92">
        <f t="shared" si="13"/>
        <v>100</v>
      </c>
      <c r="O65" s="103">
        <f t="shared" si="13"/>
        <v>100</v>
      </c>
      <c r="P65" s="92">
        <f t="shared" si="13"/>
        <v>100</v>
      </c>
      <c r="Q65" s="103">
        <f t="shared" si="13"/>
        <v>100</v>
      </c>
      <c r="R65" s="92">
        <f t="shared" si="13"/>
        <v>100.00000000000001</v>
      </c>
      <c r="S65" s="103">
        <f t="shared" si="13"/>
        <v>100</v>
      </c>
      <c r="T65" s="92">
        <f t="shared" si="13"/>
        <v>100</v>
      </c>
      <c r="U65" s="103">
        <f t="shared" si="13"/>
        <v>100</v>
      </c>
      <c r="V65" s="92">
        <f t="shared" si="13"/>
        <v>100</v>
      </c>
      <c r="W65" s="103">
        <f t="shared" si="13"/>
        <v>100</v>
      </c>
      <c r="X65" s="92">
        <f t="shared" si="13"/>
        <v>100.00000000000001</v>
      </c>
      <c r="Y65" s="103">
        <f t="shared" si="13"/>
        <v>100</v>
      </c>
      <c r="Z65" s="92">
        <f t="shared" si="13"/>
        <v>100.00000000000001</v>
      </c>
      <c r="AA65" s="103">
        <f t="shared" si="13"/>
        <v>100</v>
      </c>
      <c r="AB65" s="92">
        <f t="shared" si="13"/>
        <v>100</v>
      </c>
      <c r="AC65" s="103">
        <f t="shared" si="13"/>
        <v>100</v>
      </c>
      <c r="AD65" s="92">
        <f t="shared" si="13"/>
        <v>100</v>
      </c>
      <c r="AE65" s="103">
        <f t="shared" si="13"/>
        <v>100</v>
      </c>
      <c r="AF65" s="92">
        <f t="shared" si="13"/>
        <v>100</v>
      </c>
      <c r="AG65" s="103">
        <f t="shared" si="13"/>
        <v>100</v>
      </c>
      <c r="AH65" s="92">
        <f t="shared" si="13"/>
        <v>100</v>
      </c>
      <c r="AI65" s="103">
        <f t="shared" si="13"/>
        <v>100</v>
      </c>
      <c r="AJ65" s="92">
        <f t="shared" si="13"/>
        <v>100</v>
      </c>
      <c r="AK65" s="103">
        <f t="shared" si="13"/>
        <v>100</v>
      </c>
      <c r="AL65" s="92">
        <f t="shared" si="13"/>
        <v>100</v>
      </c>
      <c r="AM65" s="103"/>
      <c r="AN65" s="92">
        <f>100*(AN51+AN53+AN54+AN55)/(AN$51+AN$53+AN$54+AN$55)</f>
        <v>100</v>
      </c>
      <c r="AO65" s="23"/>
      <c r="AP65" s="103">
        <f>100*(AP51+AP53+AP54+AP55)/(AP$51+AP$53+AP$54+AP$55)</f>
        <v>100.00000000000001</v>
      </c>
      <c r="AQ65" s="92">
        <f>100*(AQ51+AQ53+AQ54+AQ55)/(AQ$51+AQ$53+AQ$54+AQ$55)</f>
        <v>100</v>
      </c>
      <c r="AR65" s="23"/>
      <c r="AS65" s="23"/>
      <c r="AT65" s="103">
        <f>100*(AT51+AT53+AT54+AT55)/(AT$51+AT$53+AT$54+AT$55)</f>
        <v>100</v>
      </c>
      <c r="AU65" s="92">
        <f>100*(AU51+AU53+AU54+AU55)/(AU$51+AU$53+AU$54+AU$55)</f>
        <v>100</v>
      </c>
      <c r="AV65" s="50"/>
    </row>
    <row r="66" spans="9:48" s="15" customFormat="1" ht="9.75" customHeight="1">
      <c r="I66" s="50"/>
      <c r="K66" s="16"/>
      <c r="M66" s="97"/>
      <c r="O66" s="50"/>
      <c r="Q66" s="50"/>
      <c r="S66" s="50"/>
      <c r="U66" s="50"/>
      <c r="W66" s="50"/>
      <c r="Y66" s="50"/>
      <c r="AA66" s="50"/>
      <c r="AC66" s="50"/>
      <c r="AE66" s="50"/>
      <c r="AG66" s="50"/>
      <c r="AI66" s="50"/>
      <c r="AK66" s="50"/>
      <c r="AM66" s="50"/>
      <c r="AP66" s="50"/>
      <c r="AT66" s="50"/>
      <c r="AV66" s="50"/>
    </row>
    <row r="67" spans="2:48" s="15" customFormat="1" ht="15.75">
      <c r="B67" s="1" t="s">
        <v>115</v>
      </c>
      <c r="I67" s="50"/>
      <c r="K67" s="16"/>
      <c r="M67" s="97"/>
      <c r="O67" s="50"/>
      <c r="Q67" s="50"/>
      <c r="S67" s="50"/>
      <c r="U67" s="50"/>
      <c r="W67" s="50"/>
      <c r="Y67" s="50"/>
      <c r="AA67" s="50"/>
      <c r="AC67" s="50"/>
      <c r="AE67" s="50"/>
      <c r="AG67" s="50"/>
      <c r="AI67" s="50"/>
      <c r="AK67" s="50"/>
      <c r="AM67" s="50"/>
      <c r="AP67" s="50"/>
      <c r="AT67" s="50"/>
      <c r="AV67" s="50"/>
    </row>
    <row r="68" spans="3:50" s="15" customFormat="1" ht="15">
      <c r="C68" s="15" t="s">
        <v>0</v>
      </c>
      <c r="E68" s="15">
        <v>2010</v>
      </c>
      <c r="I68" s="51" t="s">
        <v>151</v>
      </c>
      <c r="K68" s="125">
        <v>7.314</v>
      </c>
      <c r="M68" s="93">
        <v>16.280364</v>
      </c>
      <c r="N68" s="18">
        <v>15.390253</v>
      </c>
      <c r="O68" s="61">
        <v>4.813343</v>
      </c>
      <c r="P68" s="18">
        <v>5.506292</v>
      </c>
      <c r="Q68" s="61">
        <v>8.613988999999998</v>
      </c>
      <c r="R68" s="18">
        <v>107.134709</v>
      </c>
      <c r="S68" s="61">
        <v>17.839864000000002</v>
      </c>
      <c r="T68" s="18">
        <v>1.111204</v>
      </c>
      <c r="U68" s="61">
        <v>27.211586</v>
      </c>
      <c r="V68" s="18">
        <v>131.81032799999997</v>
      </c>
      <c r="W68" s="61">
        <v>11.141999999999996</v>
      </c>
      <c r="X68" s="18">
        <v>77.30261899999999</v>
      </c>
      <c r="Y68" s="61">
        <v>6.266701</v>
      </c>
      <c r="Z68" s="18">
        <v>20.323712</v>
      </c>
      <c r="AA68" s="61">
        <v>87.86579700000001</v>
      </c>
      <c r="AB68" s="18">
        <v>1.9337220000000004</v>
      </c>
      <c r="AC68" s="61">
        <v>1.2674250000000002</v>
      </c>
      <c r="AD68" s="18">
        <v>3.395395</v>
      </c>
      <c r="AE68" s="61">
        <v>2.9695019999999994</v>
      </c>
      <c r="AF68" s="18">
        <v>27.815455</v>
      </c>
      <c r="AG68" s="61">
        <v>14.273931000000003</v>
      </c>
      <c r="AH68" s="18">
        <v>20.790142999999997</v>
      </c>
      <c r="AI68" s="61">
        <v>7.664463000000001</v>
      </c>
      <c r="AJ68" s="18">
        <v>21.706894000000002</v>
      </c>
      <c r="AK68" s="61">
        <v>0.7734500000000001</v>
      </c>
      <c r="AL68" s="18">
        <v>1.545794</v>
      </c>
      <c r="AM68" s="61">
        <v>128.43049</v>
      </c>
      <c r="AN68" s="18"/>
      <c r="AO68" s="18"/>
      <c r="AP68" s="61">
        <v>771.1794249999999</v>
      </c>
      <c r="AQ68" s="20">
        <v>712.311639</v>
      </c>
      <c r="AT68" s="89">
        <v>7.8338</v>
      </c>
      <c r="AV68" s="59">
        <v>111.624628</v>
      </c>
      <c r="AX68" s="21">
        <v>-61.48250000000007</v>
      </c>
    </row>
    <row r="69" spans="3:48" s="15" customFormat="1" ht="15">
      <c r="C69" s="15" t="s">
        <v>39</v>
      </c>
      <c r="E69" s="15">
        <v>2010</v>
      </c>
      <c r="I69" s="52" t="s">
        <v>26</v>
      </c>
      <c r="K69" s="125">
        <f>K68/5.222</f>
        <v>1.4006127920337035</v>
      </c>
      <c r="M69" s="115">
        <f>M68/M11</f>
        <v>1.9371580004978433</v>
      </c>
      <c r="N69" s="18">
        <f aca="true" t="shared" si="14" ref="N69:AQ69">N68/N11</f>
        <v>1.405288876166318</v>
      </c>
      <c r="O69" s="61">
        <f t="shared" si="14"/>
        <v>0.641362779465275</v>
      </c>
      <c r="P69" s="18">
        <f t="shared" si="14"/>
        <v>6.844918483158987</v>
      </c>
      <c r="Q69" s="61">
        <f t="shared" si="14"/>
        <v>0.8178275040658819</v>
      </c>
      <c r="R69" s="18">
        <f t="shared" si="14"/>
        <v>1.3104906372354634</v>
      </c>
      <c r="S69" s="61">
        <f t="shared" si="14"/>
        <v>3.208246262832184</v>
      </c>
      <c r="T69" s="18">
        <f t="shared" si="14"/>
        <v>0.8291366772273268</v>
      </c>
      <c r="U69" s="61">
        <f t="shared" si="14"/>
        <v>2.406000237845036</v>
      </c>
      <c r="V69" s="18">
        <f t="shared" si="14"/>
        <v>2.8559473780708933</v>
      </c>
      <c r="W69" s="61">
        <f t="shared" si="14"/>
        <v>2.0728237954665016</v>
      </c>
      <c r="X69" s="18">
        <f t="shared" si="14"/>
        <v>1.2245422489830464</v>
      </c>
      <c r="Y69" s="61">
        <f t="shared" si="14"/>
        <v>0.6275661389331687</v>
      </c>
      <c r="Z69" s="18">
        <f t="shared" si="14"/>
        <v>4.535674194540421</v>
      </c>
      <c r="AA69" s="61">
        <f t="shared" si="14"/>
        <v>1.4492982616396988</v>
      </c>
      <c r="AB69" s="18">
        <f t="shared" si="14"/>
        <v>0.595981447333586</v>
      </c>
      <c r="AC69" s="61">
        <f t="shared" si="14"/>
        <v>2.4762132697718044</v>
      </c>
      <c r="AD69" s="18">
        <f t="shared" si="14"/>
        <v>1.5228438120755763</v>
      </c>
      <c r="AE69" s="61">
        <f t="shared" si="14"/>
        <v>7.110586973231452</v>
      </c>
      <c r="AF69" s="18">
        <f t="shared" si="14"/>
        <v>1.6700162507964946</v>
      </c>
      <c r="AG69" s="61">
        <f t="shared" si="14"/>
        <v>0.37366275325858983</v>
      </c>
      <c r="AH69" s="18">
        <f t="shared" si="14"/>
        <v>1.954515751135731</v>
      </c>
      <c r="AI69" s="61">
        <f t="shared" si="14"/>
        <v>0.35792141661819726</v>
      </c>
      <c r="AJ69" s="18">
        <f t="shared" si="14"/>
        <v>2.3054253752029883</v>
      </c>
      <c r="AK69" s="61">
        <f t="shared" si="14"/>
        <v>0.3772579015885853</v>
      </c>
      <c r="AL69" s="18">
        <f t="shared" si="14"/>
        <v>0.2844004339800411</v>
      </c>
      <c r="AM69" s="61">
        <f t="shared" si="14"/>
        <v>2.0570037892898756</v>
      </c>
      <c r="AN69" s="18"/>
      <c r="AO69" s="18"/>
      <c r="AP69" s="61">
        <f t="shared" si="14"/>
        <v>1.5406445409251324</v>
      </c>
      <c r="AQ69" s="18">
        <f t="shared" si="14"/>
        <v>1.7924425254944991</v>
      </c>
      <c r="AR69" s="18"/>
      <c r="AS69" s="18"/>
      <c r="AT69" s="89">
        <f>AT68/5.194</f>
        <v>1.5082402772429726</v>
      </c>
      <c r="AU69" s="18"/>
      <c r="AV69" s="93">
        <f>AV68/AV11</f>
        <v>1.792821110789888</v>
      </c>
    </row>
    <row r="70" spans="9:48" s="15" customFormat="1" ht="6" customHeight="1">
      <c r="I70" s="50"/>
      <c r="K70" s="16"/>
      <c r="M70" s="97"/>
      <c r="O70" s="50"/>
      <c r="Q70" s="50"/>
      <c r="S70" s="50"/>
      <c r="U70" s="50"/>
      <c r="W70" s="50"/>
      <c r="Y70" s="50"/>
      <c r="AA70" s="50"/>
      <c r="AC70" s="50"/>
      <c r="AE70" s="50"/>
      <c r="AG70" s="50"/>
      <c r="AI70" s="50"/>
      <c r="AK70" s="50"/>
      <c r="AM70" s="50"/>
      <c r="AP70" s="50"/>
      <c r="AT70" s="90"/>
      <c r="AV70" s="50"/>
    </row>
    <row r="71" spans="2:48" s="15" customFormat="1" ht="15.75">
      <c r="B71" s="1" t="s">
        <v>36</v>
      </c>
      <c r="I71" s="50"/>
      <c r="K71" s="16"/>
      <c r="M71" s="97"/>
      <c r="O71" s="50"/>
      <c r="Q71" s="50"/>
      <c r="S71" s="50"/>
      <c r="U71" s="50"/>
      <c r="W71" s="50"/>
      <c r="Y71" s="50"/>
      <c r="AA71" s="50"/>
      <c r="AC71" s="50"/>
      <c r="AE71" s="50"/>
      <c r="AG71" s="50"/>
      <c r="AI71" s="50"/>
      <c r="AK71" s="50"/>
      <c r="AM71" s="50"/>
      <c r="AP71" s="50"/>
      <c r="AT71" s="90"/>
      <c r="AV71" s="50"/>
    </row>
    <row r="72" spans="3:50" s="15" customFormat="1" ht="15">
      <c r="C72" s="15" t="s">
        <v>37</v>
      </c>
      <c r="E72" s="15">
        <v>2010</v>
      </c>
      <c r="G72" s="22"/>
      <c r="I72" s="51" t="s">
        <v>152</v>
      </c>
      <c r="K72" s="43">
        <v>208</v>
      </c>
      <c r="M72" s="108">
        <v>552</v>
      </c>
      <c r="N72" s="29">
        <v>812</v>
      </c>
      <c r="O72" s="60">
        <v>776</v>
      </c>
      <c r="P72" s="29">
        <v>60</v>
      </c>
      <c r="Q72" s="60">
        <v>802</v>
      </c>
      <c r="R72" s="29">
        <v>3648</v>
      </c>
      <c r="S72" s="60">
        <v>255</v>
      </c>
      <c r="T72" s="29">
        <v>78</v>
      </c>
      <c r="U72" s="60">
        <v>1258</v>
      </c>
      <c r="V72" s="29">
        <v>2479</v>
      </c>
      <c r="W72" s="60">
        <v>272</v>
      </c>
      <c r="X72" s="29">
        <v>3992</v>
      </c>
      <c r="Y72" s="60">
        <v>740</v>
      </c>
      <c r="Z72" s="29">
        <v>212</v>
      </c>
      <c r="AA72" s="60">
        <v>4090</v>
      </c>
      <c r="AB72" s="29">
        <v>300</v>
      </c>
      <c r="AC72" s="60">
        <v>32</v>
      </c>
      <c r="AD72" s="29">
        <v>218</v>
      </c>
      <c r="AE72" s="60">
        <v>15</v>
      </c>
      <c r="AF72" s="29">
        <v>537</v>
      </c>
      <c r="AG72" s="60">
        <v>3908</v>
      </c>
      <c r="AH72" s="29">
        <v>937</v>
      </c>
      <c r="AI72" s="60">
        <v>2377</v>
      </c>
      <c r="AJ72" s="29">
        <v>266</v>
      </c>
      <c r="AK72" s="60">
        <v>138</v>
      </c>
      <c r="AL72" s="29">
        <v>371</v>
      </c>
      <c r="AM72" s="60">
        <v>1905</v>
      </c>
      <c r="AN72" s="29"/>
      <c r="AO72" s="29"/>
      <c r="AP72" s="74">
        <v>31030</v>
      </c>
      <c r="AQ72" s="118">
        <v>21247</v>
      </c>
      <c r="AT72" s="91">
        <v>216</v>
      </c>
      <c r="AU72" s="29">
        <v>1850</v>
      </c>
      <c r="AV72" s="50"/>
      <c r="AX72" s="29">
        <v>-13446</v>
      </c>
    </row>
    <row r="73" spans="3:53" s="15" customFormat="1" ht="12" customHeight="1">
      <c r="C73" s="15" t="s">
        <v>38</v>
      </c>
      <c r="E73" s="15">
        <v>2010</v>
      </c>
      <c r="I73" s="52" t="s">
        <v>26</v>
      </c>
      <c r="K73" s="43">
        <f>K72/5.222</f>
        <v>39.83148219073152</v>
      </c>
      <c r="M73" s="110">
        <f>M72/M11</f>
        <v>65.68103859808107</v>
      </c>
      <c r="N73" s="25">
        <f aca="true" t="shared" si="15" ref="N73:AQ73">N72/N11</f>
        <v>74.14397719433529</v>
      </c>
      <c r="O73" s="57">
        <f t="shared" si="15"/>
        <v>103.3995534631655</v>
      </c>
      <c r="P73" s="25">
        <f t="shared" si="15"/>
        <v>74.58651102948032</v>
      </c>
      <c r="Q73" s="57">
        <f t="shared" si="15"/>
        <v>76.14331272780096</v>
      </c>
      <c r="R73" s="25">
        <f t="shared" si="15"/>
        <v>44.62297876437944</v>
      </c>
      <c r="S73" s="57">
        <f t="shared" si="15"/>
        <v>45.85812969326486</v>
      </c>
      <c r="T73" s="25">
        <f t="shared" si="15"/>
        <v>58.20052917711913</v>
      </c>
      <c r="U73" s="57">
        <f t="shared" si="15"/>
        <v>111.23013187136739</v>
      </c>
      <c r="V73" s="25">
        <f t="shared" si="15"/>
        <v>53.71273751961035</v>
      </c>
      <c r="W73" s="57">
        <f t="shared" si="15"/>
        <v>50.602052806218694</v>
      </c>
      <c r="X73" s="25">
        <f t="shared" si="15"/>
        <v>63.23683105665956</v>
      </c>
      <c r="Y73" s="57">
        <f t="shared" si="15"/>
        <v>74.10580827305226</v>
      </c>
      <c r="Z73" s="25">
        <f t="shared" si="15"/>
        <v>47.3123674082062</v>
      </c>
      <c r="AA73" s="57">
        <f t="shared" si="15"/>
        <v>67.46231289640913</v>
      </c>
      <c r="AB73" s="25">
        <f t="shared" si="15"/>
        <v>92.46129185067748</v>
      </c>
      <c r="AC73" s="57">
        <f t="shared" si="15"/>
        <v>62.51953735542357</v>
      </c>
      <c r="AD73" s="25">
        <f t="shared" si="15"/>
        <v>97.77358776592285</v>
      </c>
      <c r="AE73" s="57">
        <f t="shared" si="15"/>
        <v>35.918078047589056</v>
      </c>
      <c r="AF73" s="25">
        <f t="shared" si="15"/>
        <v>32.241023081510534</v>
      </c>
      <c r="AG73" s="57">
        <f t="shared" si="15"/>
        <v>102.30356583162471</v>
      </c>
      <c r="AH73" s="25">
        <f t="shared" si="15"/>
        <v>88.0889207358593</v>
      </c>
      <c r="AI73" s="57">
        <f t="shared" si="15"/>
        <v>111.00310710632365</v>
      </c>
      <c r="AJ73" s="25">
        <f t="shared" si="15"/>
        <v>28.251077736132807</v>
      </c>
      <c r="AK73" s="57">
        <f t="shared" si="15"/>
        <v>67.3108674370997</v>
      </c>
      <c r="AL73" s="25">
        <f t="shared" si="15"/>
        <v>68.25784095849464</v>
      </c>
      <c r="AM73" s="57">
        <f t="shared" si="15"/>
        <v>30.51138571998918</v>
      </c>
      <c r="AN73" s="25"/>
      <c r="AO73" s="25"/>
      <c r="AP73" s="57">
        <f t="shared" si="15"/>
        <v>61.99102122687838</v>
      </c>
      <c r="AQ73" s="25">
        <f t="shared" si="15"/>
        <v>53.46539948813278</v>
      </c>
      <c r="AR73" s="25"/>
      <c r="AS73" s="25"/>
      <c r="AT73" s="91">
        <f>AT72/5.194</f>
        <v>41.586445899114366</v>
      </c>
      <c r="AU73" s="25">
        <f>AU72/AU11</f>
        <v>30.117637865522305</v>
      </c>
      <c r="AV73" s="50"/>
      <c r="BA73" s="15">
        <f>RANK(K73,K73:AM73,1)</f>
        <v>5</v>
      </c>
    </row>
    <row r="74" spans="9:48" s="15" customFormat="1" ht="6" customHeight="1">
      <c r="I74" s="50"/>
      <c r="K74" s="16"/>
      <c r="M74" s="97"/>
      <c r="O74" s="50"/>
      <c r="Q74" s="50"/>
      <c r="S74" s="50"/>
      <c r="U74" s="50"/>
      <c r="W74" s="50"/>
      <c r="Y74" s="50"/>
      <c r="AA74" s="50"/>
      <c r="AC74" s="50"/>
      <c r="AE74" s="50"/>
      <c r="AG74" s="50"/>
      <c r="AI74" s="50"/>
      <c r="AK74" s="50"/>
      <c r="AM74" s="50"/>
      <c r="AP74" s="50"/>
      <c r="AT74" s="50"/>
      <c r="AV74" s="50"/>
    </row>
    <row r="75" spans="2:48" s="15" customFormat="1" ht="15.75">
      <c r="B75" s="1" t="s">
        <v>116</v>
      </c>
      <c r="I75" s="50"/>
      <c r="K75" s="16"/>
      <c r="M75" s="97"/>
      <c r="O75" s="50"/>
      <c r="Q75" s="50"/>
      <c r="S75" s="50"/>
      <c r="U75" s="50"/>
      <c r="W75" s="50"/>
      <c r="Y75" s="50"/>
      <c r="AA75" s="50"/>
      <c r="AC75" s="50"/>
      <c r="AE75" s="50"/>
      <c r="AG75" s="50"/>
      <c r="AI75" s="50"/>
      <c r="AK75" s="50"/>
      <c r="AM75" s="50"/>
      <c r="AP75" s="50"/>
      <c r="AT75" s="50"/>
      <c r="AV75" s="50"/>
    </row>
    <row r="76" spans="3:52" s="15" customFormat="1" ht="15">
      <c r="C76" s="15" t="s">
        <v>42</v>
      </c>
      <c r="E76" s="15">
        <v>2010</v>
      </c>
      <c r="I76" s="50" t="s">
        <v>145</v>
      </c>
      <c r="K76" s="23">
        <v>59.2</v>
      </c>
      <c r="M76" s="96">
        <f>(M89/M$93)*100</f>
        <v>49.52563637306236</v>
      </c>
      <c r="N76" s="23">
        <f aca="true" t="shared" si="16" ref="N76:AQ76">(N89/N$93)*100</f>
        <v>68.72570194384448</v>
      </c>
      <c r="O76" s="59">
        <f t="shared" si="16"/>
        <v>67.10405911704275</v>
      </c>
      <c r="P76" s="23">
        <f t="shared" si="16"/>
        <v>100</v>
      </c>
      <c r="Q76" s="59">
        <f t="shared" si="16"/>
        <v>76.40780706409575</v>
      </c>
      <c r="R76" s="23">
        <f t="shared" si="16"/>
        <v>62.75157428080118</v>
      </c>
      <c r="S76" s="59">
        <f t="shared" si="16"/>
        <v>72.43524815511503</v>
      </c>
      <c r="T76" s="23">
        <f t="shared" si="16"/>
        <v>45.821090434214824</v>
      </c>
      <c r="U76" s="59">
        <f t="shared" si="16"/>
        <v>97.27886717348038</v>
      </c>
      <c r="V76" s="23">
        <f t="shared" si="16"/>
        <v>92.35341443148496</v>
      </c>
      <c r="W76" s="59">
        <f t="shared" si="16"/>
        <v>75.03430052340059</v>
      </c>
      <c r="X76" s="23">
        <f t="shared" si="16"/>
        <v>76.12563301188308</v>
      </c>
      <c r="Y76" s="59">
        <f t="shared" si="16"/>
        <v>70.05257942484631</v>
      </c>
      <c r="Z76" s="23">
        <f t="shared" si="16"/>
        <v>99.16598676457257</v>
      </c>
      <c r="AA76" s="59">
        <f t="shared" si="16"/>
        <v>85.47621594810398</v>
      </c>
      <c r="AB76" s="23">
        <f t="shared" si="16"/>
        <v>58.05941826845372</v>
      </c>
      <c r="AC76" s="59">
        <f t="shared" si="16"/>
        <v>94.05019472090004</v>
      </c>
      <c r="AD76" s="23">
        <f t="shared" si="16"/>
        <v>35.16052989807098</v>
      </c>
      <c r="AE76" s="59">
        <f t="shared" si="16"/>
        <v>100</v>
      </c>
      <c r="AF76" s="23">
        <f t="shared" si="16"/>
        <v>59.54819535558554</v>
      </c>
      <c r="AG76" s="59">
        <f t="shared" si="16"/>
        <v>74.28392251918349</v>
      </c>
      <c r="AH76" s="23">
        <f t="shared" si="16"/>
        <v>92.92695743562795</v>
      </c>
      <c r="AI76" s="59">
        <f t="shared" si="16"/>
        <v>48.32110793810777</v>
      </c>
      <c r="AJ76" s="23">
        <f t="shared" si="16"/>
        <v>60.71787316681176</v>
      </c>
      <c r="AK76" s="59">
        <f t="shared" si="16"/>
        <v>82.3222405952873</v>
      </c>
      <c r="AL76" s="23">
        <f t="shared" si="16"/>
        <v>65.8012480164175</v>
      </c>
      <c r="AM76" s="59">
        <f t="shared" si="16"/>
        <v>83.54263844037794</v>
      </c>
      <c r="AN76" s="23"/>
      <c r="AO76" s="30"/>
      <c r="AP76" s="59">
        <f t="shared" si="16"/>
        <v>72.7418897531895</v>
      </c>
      <c r="AQ76" s="23">
        <f t="shared" si="16"/>
        <v>74.35401741504367</v>
      </c>
      <c r="AT76" s="59">
        <f>K76</f>
        <v>59.2</v>
      </c>
      <c r="AU76" s="141">
        <f>100*151/(151+19+1.4+10)</f>
        <v>83.24145534729878</v>
      </c>
      <c r="AV76" s="50"/>
      <c r="AZ76" s="135" t="s">
        <v>163</v>
      </c>
    </row>
    <row r="77" spans="3:52" s="15" customFormat="1" ht="15">
      <c r="C77" s="15" t="s">
        <v>43</v>
      </c>
      <c r="E77" s="15">
        <v>2010</v>
      </c>
      <c r="I77" s="50" t="s">
        <v>146</v>
      </c>
      <c r="K77" s="23">
        <v>12.2</v>
      </c>
      <c r="M77" s="96">
        <f aca="true" t="shared" si="17" ref="M77:AQ77">(M90/M$93)*100</f>
        <v>34.27342008398569</v>
      </c>
      <c r="N77" s="23">
        <f t="shared" si="17"/>
        <v>12.307088160219907</v>
      </c>
      <c r="O77" s="59">
        <f t="shared" si="17"/>
        <v>10.580293168045028</v>
      </c>
      <c r="P77" s="23">
        <f t="shared" si="17"/>
        <v>0</v>
      </c>
      <c r="Q77" s="59">
        <f t="shared" si="17"/>
        <v>20.298956306385985</v>
      </c>
      <c r="R77" s="23">
        <f t="shared" si="17"/>
        <v>21.50822313701754</v>
      </c>
      <c r="S77" s="59">
        <f t="shared" si="17"/>
        <v>10.799208990498238</v>
      </c>
      <c r="T77" s="23">
        <f t="shared" si="17"/>
        <v>54.17890956578518</v>
      </c>
      <c r="U77" s="59">
        <f t="shared" si="17"/>
        <v>2.0033280041763186</v>
      </c>
      <c r="V77" s="23">
        <f t="shared" si="17"/>
        <v>4.049485406289429</v>
      </c>
      <c r="W77" s="59">
        <f t="shared" si="17"/>
        <v>24.772600233751717</v>
      </c>
      <c r="X77" s="23">
        <f t="shared" si="17"/>
        <v>12.520264736850903</v>
      </c>
      <c r="Y77" s="59">
        <f t="shared" si="17"/>
        <v>18.299966553585932</v>
      </c>
      <c r="Z77" s="23">
        <f t="shared" si="17"/>
        <v>0.8340132354274317</v>
      </c>
      <c r="AA77" s="59">
        <f t="shared" si="17"/>
        <v>9.052625436438081</v>
      </c>
      <c r="AB77" s="23">
        <f t="shared" si="17"/>
        <v>40.19981682460057</v>
      </c>
      <c r="AC77" s="59">
        <f t="shared" si="17"/>
        <v>2.066205106014712</v>
      </c>
      <c r="AD77" s="23">
        <f t="shared" si="17"/>
        <v>57.03708622464225</v>
      </c>
      <c r="AE77" s="59">
        <f t="shared" si="17"/>
        <v>0</v>
      </c>
      <c r="AF77" s="23">
        <f t="shared" si="17"/>
        <v>4.621793021677574</v>
      </c>
      <c r="AG77" s="59">
        <f t="shared" si="17"/>
        <v>17.15943601631917</v>
      </c>
      <c r="AH77" s="23">
        <f t="shared" si="17"/>
        <v>6.077246452968996</v>
      </c>
      <c r="AI77" s="59">
        <f t="shared" si="17"/>
        <v>23.09759784982362</v>
      </c>
      <c r="AJ77" s="23">
        <f t="shared" si="17"/>
        <v>39.282126833188244</v>
      </c>
      <c r="AK77" s="59">
        <f t="shared" si="17"/>
        <v>17.67775940471269</v>
      </c>
      <c r="AL77" s="23">
        <f t="shared" si="17"/>
        <v>19.340675074272486</v>
      </c>
      <c r="AM77" s="59">
        <f t="shared" si="17"/>
        <v>10.579732431185608</v>
      </c>
      <c r="AN77" s="23"/>
      <c r="AO77" s="30"/>
      <c r="AP77" s="59">
        <f t="shared" si="17"/>
        <v>16.15376478460135</v>
      </c>
      <c r="AQ77" s="23">
        <f t="shared" si="17"/>
        <v>14.18395978124136</v>
      </c>
      <c r="AT77" s="59">
        <f>K77</f>
        <v>12.2</v>
      </c>
      <c r="AU77" s="141">
        <f>100*9/(151+19+1.4+10)</f>
        <v>4.961411245865491</v>
      </c>
      <c r="AV77" s="50"/>
      <c r="AZ77" s="135"/>
    </row>
    <row r="78" spans="3:52" s="15" customFormat="1" ht="15">
      <c r="C78" s="15" t="s">
        <v>44</v>
      </c>
      <c r="E78" s="15">
        <v>2010</v>
      </c>
      <c r="I78" s="50" t="s">
        <v>147</v>
      </c>
      <c r="K78" s="23">
        <v>1.2</v>
      </c>
      <c r="M78" s="96">
        <f aca="true" t="shared" si="18" ref="M78:AQ78">(M91/M$93)*100</f>
        <v>4.104239030881159</v>
      </c>
      <c r="N78" s="23">
        <f t="shared" si="18"/>
        <v>16.120164932259964</v>
      </c>
      <c r="O78" s="59">
        <f t="shared" si="18"/>
        <v>20.884338472694626</v>
      </c>
      <c r="P78" s="23">
        <f t="shared" si="18"/>
        <v>0</v>
      </c>
      <c r="Q78" s="59">
        <f t="shared" si="18"/>
        <v>0.06338817147237454</v>
      </c>
      <c r="R78" s="23">
        <f t="shared" si="18"/>
        <v>12.48161167873849</v>
      </c>
      <c r="S78" s="59">
        <f t="shared" si="18"/>
        <v>0</v>
      </c>
      <c r="T78" s="23">
        <f t="shared" si="18"/>
        <v>0</v>
      </c>
      <c r="U78" s="59">
        <f t="shared" si="18"/>
        <v>0</v>
      </c>
      <c r="V78" s="23">
        <f t="shared" si="18"/>
        <v>0</v>
      </c>
      <c r="W78" s="59">
        <f t="shared" si="18"/>
        <v>0.1930992428477057</v>
      </c>
      <c r="X78" s="23">
        <f t="shared" si="18"/>
        <v>3.958517874751392</v>
      </c>
      <c r="Y78" s="59">
        <f t="shared" si="18"/>
        <v>4.971258935489969</v>
      </c>
      <c r="Z78" s="23">
        <f t="shared" si="18"/>
        <v>0</v>
      </c>
      <c r="AA78" s="59">
        <f t="shared" si="18"/>
        <v>0.052518454401338246</v>
      </c>
      <c r="AB78" s="23">
        <f t="shared" si="18"/>
        <v>0.00897918624628112</v>
      </c>
      <c r="AC78" s="59">
        <f t="shared" si="18"/>
        <v>3.8836001730852434</v>
      </c>
      <c r="AD78" s="23">
        <f t="shared" si="18"/>
        <v>0</v>
      </c>
      <c r="AE78" s="59">
        <f t="shared" si="18"/>
        <v>0</v>
      </c>
      <c r="AF78" s="23">
        <f t="shared" si="18"/>
        <v>31.425072349586962</v>
      </c>
      <c r="AG78" s="59">
        <f t="shared" si="18"/>
        <v>0.04580077368076157</v>
      </c>
      <c r="AH78" s="23">
        <f t="shared" si="18"/>
        <v>0</v>
      </c>
      <c r="AI78" s="59">
        <f t="shared" si="18"/>
        <v>26.722287548761596</v>
      </c>
      <c r="AJ78" s="23">
        <f t="shared" si="18"/>
        <v>0</v>
      </c>
      <c r="AK78" s="59">
        <f t="shared" si="18"/>
        <v>0</v>
      </c>
      <c r="AL78" s="23">
        <f t="shared" si="18"/>
        <v>2.8372686814694617</v>
      </c>
      <c r="AM78" s="59">
        <f t="shared" si="18"/>
        <v>0.0882783444677955</v>
      </c>
      <c r="AN78" s="23"/>
      <c r="AO78" s="30"/>
      <c r="AP78" s="59">
        <f t="shared" si="18"/>
        <v>6.109137881249851</v>
      </c>
      <c r="AQ78" s="23">
        <f t="shared" si="18"/>
        <v>6.876410734518723</v>
      </c>
      <c r="AT78" s="59">
        <f>K78</f>
        <v>1.2</v>
      </c>
      <c r="AU78" s="141">
        <f>100*1.4/(151+19+1.4+10)</f>
        <v>0.7717750826901874</v>
      </c>
      <c r="AV78" s="50"/>
      <c r="AZ78" s="135"/>
    </row>
    <row r="79" spans="3:52" s="15" customFormat="1" ht="15">
      <c r="C79" s="15" t="s">
        <v>45</v>
      </c>
      <c r="E79" s="15">
        <v>2010</v>
      </c>
      <c r="I79" s="50" t="s">
        <v>148</v>
      </c>
      <c r="K79" s="23">
        <v>27.4</v>
      </c>
      <c r="M79" s="96">
        <f aca="true" t="shared" si="19" ref="M79:AQ79">(M92/M$93)*100</f>
        <v>12.096704512070785</v>
      </c>
      <c r="N79" s="23">
        <f t="shared" si="19"/>
        <v>2.8470449636756325</v>
      </c>
      <c r="O79" s="59">
        <f t="shared" si="19"/>
        <v>1.4313092422175795</v>
      </c>
      <c r="P79" s="23">
        <f t="shared" si="19"/>
        <v>0</v>
      </c>
      <c r="Q79" s="59">
        <f t="shared" si="19"/>
        <v>3.2298484580458746</v>
      </c>
      <c r="R79" s="23">
        <f t="shared" si="19"/>
        <v>3.2585909034427747</v>
      </c>
      <c r="S79" s="59">
        <f t="shared" si="19"/>
        <v>16.765542854386727</v>
      </c>
      <c r="T79" s="23">
        <f t="shared" si="19"/>
        <v>0</v>
      </c>
      <c r="U79" s="59">
        <f t="shared" si="19"/>
        <v>0.7178048223433064</v>
      </c>
      <c r="V79" s="23">
        <f t="shared" si="19"/>
        <v>3.5971001622256122</v>
      </c>
      <c r="W79" s="59">
        <f t="shared" si="19"/>
        <v>0</v>
      </c>
      <c r="X79" s="23">
        <f t="shared" si="19"/>
        <v>7.395584376514633</v>
      </c>
      <c r="Y79" s="59">
        <f t="shared" si="19"/>
        <v>6.676195086077774</v>
      </c>
      <c r="Z79" s="23">
        <f t="shared" si="19"/>
        <v>0</v>
      </c>
      <c r="AA79" s="59">
        <f t="shared" si="19"/>
        <v>5.418640161056594</v>
      </c>
      <c r="AB79" s="23">
        <f t="shared" si="19"/>
        <v>1.7317857206994185</v>
      </c>
      <c r="AC79" s="59">
        <f t="shared" si="19"/>
        <v>0</v>
      </c>
      <c r="AD79" s="23">
        <f t="shared" si="19"/>
        <v>7.802383877286763</v>
      </c>
      <c r="AE79" s="59">
        <f t="shared" si="19"/>
        <v>0</v>
      </c>
      <c r="AF79" s="23">
        <f t="shared" si="19"/>
        <v>4.404939273149918</v>
      </c>
      <c r="AG79" s="59">
        <f t="shared" si="19"/>
        <v>8.510840690816595</v>
      </c>
      <c r="AH79" s="23">
        <f t="shared" si="19"/>
        <v>0.9957961114030477</v>
      </c>
      <c r="AI79" s="59">
        <f t="shared" si="19"/>
        <v>1.8590066633070161</v>
      </c>
      <c r="AJ79" s="23">
        <f t="shared" si="19"/>
        <v>0</v>
      </c>
      <c r="AK79" s="59">
        <f t="shared" si="19"/>
        <v>0</v>
      </c>
      <c r="AL79" s="23">
        <f t="shared" si="19"/>
        <v>12.020808227840549</v>
      </c>
      <c r="AM79" s="59">
        <f t="shared" si="19"/>
        <v>5.789350783968652</v>
      </c>
      <c r="AN79" s="23"/>
      <c r="AO79" s="30"/>
      <c r="AP79" s="59">
        <f t="shared" si="19"/>
        <v>4.995207580959315</v>
      </c>
      <c r="AQ79" s="23">
        <f t="shared" si="19"/>
        <v>4.58561206919625</v>
      </c>
      <c r="AT79" s="59">
        <f>K79</f>
        <v>27.4</v>
      </c>
      <c r="AU79" s="141">
        <f>100*10/(151+19+1.4+10)</f>
        <v>5.512679162072767</v>
      </c>
      <c r="AV79" s="50"/>
      <c r="AZ79" s="135"/>
    </row>
    <row r="80" spans="1:48" s="15" customFormat="1" ht="15">
      <c r="A80" s="6"/>
      <c r="B80" s="6"/>
      <c r="C80" s="6" t="s">
        <v>32</v>
      </c>
      <c r="D80" s="6"/>
      <c r="E80" s="6">
        <v>2010</v>
      </c>
      <c r="F80" s="6"/>
      <c r="G80" s="6"/>
      <c r="H80" s="6"/>
      <c r="I80" s="83" t="s">
        <v>26</v>
      </c>
      <c r="J80" s="6"/>
      <c r="K80" s="84">
        <f>SUM(K76:K79)</f>
        <v>100</v>
      </c>
      <c r="L80" s="6"/>
      <c r="M80" s="116">
        <f aca="true" t="shared" si="20" ref="M80:AQ80">(M93/M$93)*100</f>
        <v>100</v>
      </c>
      <c r="N80" s="84">
        <f t="shared" si="20"/>
        <v>100</v>
      </c>
      <c r="O80" s="85">
        <f t="shared" si="20"/>
        <v>100</v>
      </c>
      <c r="P80" s="84">
        <f t="shared" si="20"/>
        <v>100</v>
      </c>
      <c r="Q80" s="85">
        <f t="shared" si="20"/>
        <v>100</v>
      </c>
      <c r="R80" s="84">
        <f t="shared" si="20"/>
        <v>100</v>
      </c>
      <c r="S80" s="85">
        <f t="shared" si="20"/>
        <v>100</v>
      </c>
      <c r="T80" s="84">
        <f t="shared" si="20"/>
        <v>100</v>
      </c>
      <c r="U80" s="85">
        <f t="shared" si="20"/>
        <v>100</v>
      </c>
      <c r="V80" s="84">
        <f t="shared" si="20"/>
        <v>100</v>
      </c>
      <c r="W80" s="85">
        <f t="shared" si="20"/>
        <v>100</v>
      </c>
      <c r="X80" s="84">
        <f t="shared" si="20"/>
        <v>100</v>
      </c>
      <c r="Y80" s="85">
        <f t="shared" si="20"/>
        <v>100</v>
      </c>
      <c r="Z80" s="84">
        <f t="shared" si="20"/>
        <v>100</v>
      </c>
      <c r="AA80" s="85">
        <f t="shared" si="20"/>
        <v>100</v>
      </c>
      <c r="AB80" s="84">
        <f t="shared" si="20"/>
        <v>100</v>
      </c>
      <c r="AC80" s="85">
        <f t="shared" si="20"/>
        <v>100</v>
      </c>
      <c r="AD80" s="84">
        <f t="shared" si="20"/>
        <v>100</v>
      </c>
      <c r="AE80" s="85">
        <f t="shared" si="20"/>
        <v>100</v>
      </c>
      <c r="AF80" s="84">
        <f t="shared" si="20"/>
        <v>100</v>
      </c>
      <c r="AG80" s="85">
        <f t="shared" si="20"/>
        <v>100</v>
      </c>
      <c r="AH80" s="84">
        <f t="shared" si="20"/>
        <v>100</v>
      </c>
      <c r="AI80" s="85">
        <f t="shared" si="20"/>
        <v>100</v>
      </c>
      <c r="AJ80" s="84">
        <f t="shared" si="20"/>
        <v>100</v>
      </c>
      <c r="AK80" s="85">
        <f t="shared" si="20"/>
        <v>100</v>
      </c>
      <c r="AL80" s="84">
        <f t="shared" si="20"/>
        <v>100</v>
      </c>
      <c r="AM80" s="85">
        <f t="shared" si="20"/>
        <v>100</v>
      </c>
      <c r="AN80" s="84"/>
      <c r="AO80" s="84"/>
      <c r="AP80" s="85">
        <f t="shared" si="20"/>
        <v>100</v>
      </c>
      <c r="AQ80" s="84">
        <f t="shared" si="20"/>
        <v>100</v>
      </c>
      <c r="AR80" s="84"/>
      <c r="AS80" s="84"/>
      <c r="AT80" s="85">
        <v>100</v>
      </c>
      <c r="AU80" s="84">
        <v>100</v>
      </c>
      <c r="AV80" s="83"/>
    </row>
    <row r="81" s="15" customFormat="1" ht="6" customHeight="1">
      <c r="K81" s="16"/>
    </row>
    <row r="82" spans="1:47" s="15" customFormat="1" ht="15">
      <c r="A82" s="15" t="s">
        <v>131</v>
      </c>
      <c r="K82" s="1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row>
    <row r="83" s="15" customFormat="1" ht="8.25" customHeight="1">
      <c r="K83" s="16"/>
    </row>
    <row r="84" s="15" customFormat="1" ht="75" customHeight="1">
      <c r="K84" s="16"/>
    </row>
    <row r="85" spans="11:37" s="15" customFormat="1" ht="15">
      <c r="K85" s="16"/>
      <c r="AJ85" s="25"/>
      <c r="AK85" s="25"/>
    </row>
    <row r="86" s="15" customFormat="1" ht="15">
      <c r="K86" s="16"/>
    </row>
    <row r="87" spans="2:24" s="15" customFormat="1" ht="15.75">
      <c r="B87" s="1" t="s">
        <v>149</v>
      </c>
      <c r="K87" s="16"/>
      <c r="M87" s="25"/>
      <c r="X87" s="25"/>
    </row>
    <row r="88" spans="1:48" s="13" customFormat="1" ht="43.5" customHeight="1">
      <c r="A88" s="39"/>
      <c r="B88" s="39"/>
      <c r="C88" s="39"/>
      <c r="D88" s="39"/>
      <c r="E88" s="39"/>
      <c r="F88" s="39"/>
      <c r="G88" s="39"/>
      <c r="H88" s="39"/>
      <c r="I88" s="48"/>
      <c r="J88" s="39"/>
      <c r="K88" s="40" t="s">
        <v>59</v>
      </c>
      <c r="L88" s="40"/>
      <c r="M88" s="54" t="s">
        <v>82</v>
      </c>
      <c r="N88" s="40" t="s">
        <v>61</v>
      </c>
      <c r="O88" s="54" t="s">
        <v>102</v>
      </c>
      <c r="P88" s="40" t="s">
        <v>72</v>
      </c>
      <c r="Q88" s="54" t="s">
        <v>62</v>
      </c>
      <c r="R88" s="40" t="s">
        <v>64</v>
      </c>
      <c r="S88" s="54" t="s">
        <v>14</v>
      </c>
      <c r="T88" s="40" t="s">
        <v>65</v>
      </c>
      <c r="U88" s="54" t="s">
        <v>15</v>
      </c>
      <c r="V88" s="40" t="s">
        <v>67</v>
      </c>
      <c r="W88" s="54" t="s">
        <v>88</v>
      </c>
      <c r="X88" s="40" t="s">
        <v>68</v>
      </c>
      <c r="Y88" s="54" t="s">
        <v>78</v>
      </c>
      <c r="Z88" s="40" t="s">
        <v>69</v>
      </c>
      <c r="AA88" s="54" t="s">
        <v>70</v>
      </c>
      <c r="AB88" s="40" t="s">
        <v>74</v>
      </c>
      <c r="AC88" s="54" t="s">
        <v>77</v>
      </c>
      <c r="AD88" s="40" t="s">
        <v>73</v>
      </c>
      <c r="AE88" s="54" t="s">
        <v>79</v>
      </c>
      <c r="AF88" s="40" t="s">
        <v>16</v>
      </c>
      <c r="AG88" s="54" t="s">
        <v>81</v>
      </c>
      <c r="AH88" s="40" t="s">
        <v>93</v>
      </c>
      <c r="AI88" s="54" t="s">
        <v>103</v>
      </c>
      <c r="AJ88" s="40" t="s">
        <v>89</v>
      </c>
      <c r="AK88" s="54" t="s">
        <v>84</v>
      </c>
      <c r="AL88" s="40" t="s">
        <v>86</v>
      </c>
      <c r="AM88" s="54" t="s">
        <v>13</v>
      </c>
      <c r="AN88" s="40" t="s">
        <v>51</v>
      </c>
      <c r="AO88" s="40"/>
      <c r="AP88" s="54" t="s">
        <v>106</v>
      </c>
      <c r="AQ88" s="40" t="s">
        <v>90</v>
      </c>
      <c r="AR88" s="40"/>
      <c r="AS88" s="40"/>
      <c r="AT88" s="54" t="s">
        <v>59</v>
      </c>
      <c r="AU88" s="40" t="s">
        <v>51</v>
      </c>
      <c r="AV88" s="54" t="s">
        <v>13</v>
      </c>
    </row>
    <row r="89" spans="3:48" s="15" customFormat="1" ht="15">
      <c r="C89" s="15" t="s">
        <v>42</v>
      </c>
      <c r="E89" s="15">
        <v>2010</v>
      </c>
      <c r="I89" s="50" t="s">
        <v>145</v>
      </c>
      <c r="K89" s="23"/>
      <c r="M89" s="96">
        <v>28.659</v>
      </c>
      <c r="N89" s="23">
        <v>35.002</v>
      </c>
      <c r="O89" s="59">
        <v>19.433</v>
      </c>
      <c r="P89" s="23">
        <v>1.087</v>
      </c>
      <c r="Q89" s="59">
        <v>51.832</v>
      </c>
      <c r="R89" s="23">
        <v>313.104</v>
      </c>
      <c r="S89" s="59">
        <v>15.018</v>
      </c>
      <c r="T89" s="23">
        <v>5.614</v>
      </c>
      <c r="U89" s="59">
        <v>29.815</v>
      </c>
      <c r="V89" s="23">
        <v>210.068</v>
      </c>
      <c r="W89" s="59">
        <v>29.532</v>
      </c>
      <c r="X89" s="23">
        <v>182.193</v>
      </c>
      <c r="Y89" s="59">
        <v>33.721</v>
      </c>
      <c r="Z89" s="23">
        <v>10.939</v>
      </c>
      <c r="AA89" s="59">
        <v>175.775</v>
      </c>
      <c r="AB89" s="23">
        <v>19.398</v>
      </c>
      <c r="AC89" s="59">
        <v>8.694</v>
      </c>
      <c r="AD89" s="23">
        <v>10.59</v>
      </c>
      <c r="AE89" s="59">
        <v>0.25</v>
      </c>
      <c r="AF89" s="23">
        <v>76.339</v>
      </c>
      <c r="AG89" s="59">
        <v>210.846</v>
      </c>
      <c r="AH89" s="23">
        <v>35.368</v>
      </c>
      <c r="AI89" s="59">
        <v>25.889</v>
      </c>
      <c r="AJ89" s="23">
        <v>36.268</v>
      </c>
      <c r="AK89" s="59">
        <v>15.931</v>
      </c>
      <c r="AL89" s="23">
        <v>27.575</v>
      </c>
      <c r="AM89" s="59">
        <v>146.685</v>
      </c>
      <c r="AN89" s="23"/>
      <c r="AO89" s="30"/>
      <c r="AP89" s="87">
        <v>1755.625</v>
      </c>
      <c r="AQ89" s="120">
        <v>1333.4589999999998</v>
      </c>
      <c r="AT89" s="59"/>
      <c r="AU89" s="23"/>
      <c r="AV89" s="50"/>
    </row>
    <row r="90" spans="3:48" s="15" customFormat="1" ht="15">
      <c r="C90" s="15" t="s">
        <v>43</v>
      </c>
      <c r="E90" s="15">
        <v>2010</v>
      </c>
      <c r="I90" s="50" t="s">
        <v>146</v>
      </c>
      <c r="K90" s="23"/>
      <c r="M90" s="96">
        <v>19.833</v>
      </c>
      <c r="N90" s="23">
        <v>6.268</v>
      </c>
      <c r="O90" s="59">
        <v>3.064</v>
      </c>
      <c r="P90" s="23">
        <v>0</v>
      </c>
      <c r="Q90" s="59">
        <v>13.77</v>
      </c>
      <c r="R90" s="23">
        <v>107.317</v>
      </c>
      <c r="S90" s="59">
        <v>2.239</v>
      </c>
      <c r="T90" s="23">
        <v>6.638</v>
      </c>
      <c r="U90" s="59">
        <v>0.614</v>
      </c>
      <c r="V90" s="23">
        <v>9.211</v>
      </c>
      <c r="W90" s="59">
        <v>9.75</v>
      </c>
      <c r="X90" s="23">
        <v>29.965</v>
      </c>
      <c r="Y90" s="59">
        <v>8.809</v>
      </c>
      <c r="Z90" s="23">
        <v>0.092</v>
      </c>
      <c r="AA90" s="59">
        <v>18.616</v>
      </c>
      <c r="AB90" s="23">
        <v>13.431</v>
      </c>
      <c r="AC90" s="59">
        <v>0.191</v>
      </c>
      <c r="AD90" s="23">
        <v>17.179</v>
      </c>
      <c r="AE90" s="59">
        <v>0</v>
      </c>
      <c r="AF90" s="23">
        <v>5.925</v>
      </c>
      <c r="AG90" s="59">
        <v>48.705</v>
      </c>
      <c r="AH90" s="23">
        <v>2.313</v>
      </c>
      <c r="AI90" s="59">
        <v>12.375</v>
      </c>
      <c r="AJ90" s="23">
        <v>23.464</v>
      </c>
      <c r="AK90" s="59">
        <v>3.421</v>
      </c>
      <c r="AL90" s="23">
        <v>8.105</v>
      </c>
      <c r="AM90" s="59">
        <v>18.576</v>
      </c>
      <c r="AN90" s="23"/>
      <c r="AO90" s="30"/>
      <c r="AP90" s="87">
        <v>389.87100000000004</v>
      </c>
      <c r="AQ90" s="120">
        <v>254.374</v>
      </c>
      <c r="AT90" s="59"/>
      <c r="AU90" s="23"/>
      <c r="AV90" s="50"/>
    </row>
    <row r="91" spans="3:48" s="15" customFormat="1" ht="15">
      <c r="C91" s="15" t="s">
        <v>44</v>
      </c>
      <c r="E91" s="15">
        <v>2010</v>
      </c>
      <c r="I91" s="50" t="s">
        <v>147</v>
      </c>
      <c r="K91" s="23"/>
      <c r="M91" s="96">
        <v>2.375</v>
      </c>
      <c r="N91" s="23">
        <v>8.21</v>
      </c>
      <c r="O91" s="59">
        <v>6.048</v>
      </c>
      <c r="P91" s="23">
        <v>0</v>
      </c>
      <c r="Q91" s="59">
        <v>0.043</v>
      </c>
      <c r="R91" s="23">
        <v>62.278</v>
      </c>
      <c r="S91" s="59">
        <v>0</v>
      </c>
      <c r="T91" s="23">
        <v>0</v>
      </c>
      <c r="U91" s="59">
        <v>0</v>
      </c>
      <c r="V91" s="23">
        <v>0</v>
      </c>
      <c r="W91" s="59">
        <v>0.076</v>
      </c>
      <c r="X91" s="23">
        <v>9.474</v>
      </c>
      <c r="Y91" s="59">
        <v>2.393</v>
      </c>
      <c r="Z91" s="23">
        <v>0</v>
      </c>
      <c r="AA91" s="59">
        <v>0.108</v>
      </c>
      <c r="AB91" s="23">
        <v>0.003</v>
      </c>
      <c r="AC91" s="59">
        <v>0.359</v>
      </c>
      <c r="AD91" s="23">
        <v>0</v>
      </c>
      <c r="AE91" s="59">
        <v>0</v>
      </c>
      <c r="AF91" s="23">
        <v>40.286</v>
      </c>
      <c r="AG91" s="59">
        <v>0.13</v>
      </c>
      <c r="AH91" s="23">
        <v>0</v>
      </c>
      <c r="AI91" s="59">
        <v>14.317</v>
      </c>
      <c r="AJ91" s="23">
        <v>0</v>
      </c>
      <c r="AK91" s="59">
        <v>0</v>
      </c>
      <c r="AL91" s="23">
        <v>1.189</v>
      </c>
      <c r="AM91" s="59">
        <v>0.155</v>
      </c>
      <c r="AN91" s="23"/>
      <c r="AO91" s="30"/>
      <c r="AP91" s="87">
        <v>147.444</v>
      </c>
      <c r="AQ91" s="120">
        <v>123.321</v>
      </c>
      <c r="AT91" s="59"/>
      <c r="AU91" s="23"/>
      <c r="AV91" s="50"/>
    </row>
    <row r="92" spans="3:48" s="15" customFormat="1" ht="15">
      <c r="C92" s="15" t="s">
        <v>45</v>
      </c>
      <c r="E92" s="15">
        <v>2010</v>
      </c>
      <c r="I92" s="50" t="s">
        <v>148</v>
      </c>
      <c r="K92" s="23"/>
      <c r="M92" s="96">
        <v>7</v>
      </c>
      <c r="N92" s="23">
        <v>1.45</v>
      </c>
      <c r="O92" s="59">
        <v>0.4145</v>
      </c>
      <c r="P92" s="23">
        <v>0</v>
      </c>
      <c r="Q92" s="59">
        <v>2.191</v>
      </c>
      <c r="R92" s="23">
        <v>16.259</v>
      </c>
      <c r="S92" s="59">
        <v>3.476</v>
      </c>
      <c r="T92" s="23">
        <v>0</v>
      </c>
      <c r="U92" s="59">
        <v>0.22</v>
      </c>
      <c r="V92" s="23">
        <v>8.182</v>
      </c>
      <c r="W92" s="59">
        <v>0</v>
      </c>
      <c r="X92" s="23">
        <v>17.7</v>
      </c>
      <c r="Y92" s="59">
        <v>3.2137</v>
      </c>
      <c r="Z92" s="23">
        <v>0</v>
      </c>
      <c r="AA92" s="59">
        <v>11.143</v>
      </c>
      <c r="AB92" s="23">
        <v>0.5786</v>
      </c>
      <c r="AC92" s="59">
        <v>0</v>
      </c>
      <c r="AD92" s="23">
        <v>2.35</v>
      </c>
      <c r="AE92" s="59">
        <v>0</v>
      </c>
      <c r="AF92" s="23">
        <v>5.647</v>
      </c>
      <c r="AG92" s="59">
        <v>24.157</v>
      </c>
      <c r="AH92" s="23">
        <v>0.379</v>
      </c>
      <c r="AI92" s="59">
        <v>0.996</v>
      </c>
      <c r="AJ92" s="23">
        <v>0</v>
      </c>
      <c r="AK92" s="59">
        <v>0</v>
      </c>
      <c r="AL92" s="23">
        <v>5.0375</v>
      </c>
      <c r="AM92" s="59">
        <v>10.165</v>
      </c>
      <c r="AN92" s="23"/>
      <c r="AO92" s="30"/>
      <c r="AP92" s="87">
        <v>120.55930000000001</v>
      </c>
      <c r="AQ92" s="120">
        <v>82.238</v>
      </c>
      <c r="AT92" s="59"/>
      <c r="AU92" s="23"/>
      <c r="AV92" s="50"/>
    </row>
    <row r="93" spans="1:48" s="15" customFormat="1" ht="15">
      <c r="A93" s="6"/>
      <c r="B93" s="6"/>
      <c r="C93" s="6" t="s">
        <v>32</v>
      </c>
      <c r="D93" s="6"/>
      <c r="E93" s="6">
        <v>2010</v>
      </c>
      <c r="F93" s="6"/>
      <c r="G93" s="6"/>
      <c r="H93" s="6"/>
      <c r="I93" s="83" t="s">
        <v>26</v>
      </c>
      <c r="J93" s="6"/>
      <c r="K93" s="84"/>
      <c r="L93" s="6"/>
      <c r="M93" s="116">
        <f>SUM(M89:M92)</f>
        <v>57.867</v>
      </c>
      <c r="N93" s="84">
        <f aca="true" t="shared" si="21" ref="N93:AQ93">SUM(N89:N92)</f>
        <v>50.93000000000001</v>
      </c>
      <c r="O93" s="85">
        <f t="shared" si="21"/>
        <v>28.959500000000002</v>
      </c>
      <c r="P93" s="84">
        <f t="shared" si="21"/>
        <v>1.087</v>
      </c>
      <c r="Q93" s="85">
        <f t="shared" si="21"/>
        <v>67.83600000000001</v>
      </c>
      <c r="R93" s="84">
        <f t="shared" si="21"/>
        <v>498.958</v>
      </c>
      <c r="S93" s="85">
        <f t="shared" si="21"/>
        <v>20.733</v>
      </c>
      <c r="T93" s="84">
        <f t="shared" si="21"/>
        <v>12.251999999999999</v>
      </c>
      <c r="U93" s="85">
        <f t="shared" si="21"/>
        <v>30.649</v>
      </c>
      <c r="V93" s="84">
        <f t="shared" si="21"/>
        <v>227.461</v>
      </c>
      <c r="W93" s="85">
        <f t="shared" si="21"/>
        <v>39.358</v>
      </c>
      <c r="X93" s="84">
        <f t="shared" si="21"/>
        <v>239.332</v>
      </c>
      <c r="Y93" s="85">
        <f t="shared" si="21"/>
        <v>48.1367</v>
      </c>
      <c r="Z93" s="84">
        <f t="shared" si="21"/>
        <v>11.031</v>
      </c>
      <c r="AA93" s="85">
        <f t="shared" si="21"/>
        <v>205.64200000000002</v>
      </c>
      <c r="AB93" s="84">
        <f t="shared" si="21"/>
        <v>33.4106</v>
      </c>
      <c r="AC93" s="85">
        <f t="shared" si="21"/>
        <v>9.244000000000002</v>
      </c>
      <c r="AD93" s="84">
        <f t="shared" si="21"/>
        <v>30.119</v>
      </c>
      <c r="AE93" s="85">
        <f t="shared" si="21"/>
        <v>0.25</v>
      </c>
      <c r="AF93" s="84">
        <f t="shared" si="21"/>
        <v>128.197</v>
      </c>
      <c r="AG93" s="85">
        <f t="shared" si="21"/>
        <v>283.83799999999997</v>
      </c>
      <c r="AH93" s="84">
        <f t="shared" si="21"/>
        <v>38.06</v>
      </c>
      <c r="AI93" s="85">
        <f t="shared" si="21"/>
        <v>53.577</v>
      </c>
      <c r="AJ93" s="84">
        <f t="shared" si="21"/>
        <v>59.732</v>
      </c>
      <c r="AK93" s="85">
        <f t="shared" si="21"/>
        <v>19.352</v>
      </c>
      <c r="AL93" s="84">
        <f t="shared" si="21"/>
        <v>41.9065</v>
      </c>
      <c r="AM93" s="85">
        <f t="shared" si="21"/>
        <v>175.581</v>
      </c>
      <c r="AN93" s="84"/>
      <c r="AO93" s="84">
        <f t="shared" si="21"/>
        <v>0</v>
      </c>
      <c r="AP93" s="88">
        <f t="shared" si="21"/>
        <v>2413.4993</v>
      </c>
      <c r="AQ93" s="121">
        <f t="shared" si="21"/>
        <v>1793.3919999999998</v>
      </c>
      <c r="AR93" s="84"/>
      <c r="AS93" s="84"/>
      <c r="AT93" s="85"/>
      <c r="AU93" s="84"/>
      <c r="AV93" s="83"/>
    </row>
    <row r="95" ht="15">
      <c r="M95" s="18"/>
    </row>
  </sheetData>
  <mergeCells count="6">
    <mergeCell ref="AZ76:AZ79"/>
    <mergeCell ref="AT3:AV3"/>
    <mergeCell ref="G61:G65"/>
    <mergeCell ref="G26:G27"/>
    <mergeCell ref="AZ51:AZ58"/>
    <mergeCell ref="AZ22:AZ27"/>
  </mergeCell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8" r:id="rId3"/>
  <rowBreaks count="1" manualBreakCount="1">
    <brk id="58" max="48" man="1"/>
  </rowBreaks>
  <colBreaks count="1" manualBreakCount="1">
    <brk id="29" max="84" man="1"/>
  </colBreaks>
  <legacyDrawing r:id="rId2"/>
</worksheet>
</file>

<file path=xl/worksheets/sheet2.xml><?xml version="1.0" encoding="utf-8"?>
<worksheet xmlns="http://schemas.openxmlformats.org/spreadsheetml/2006/main" xmlns:r="http://schemas.openxmlformats.org/officeDocument/2006/relationships">
  <dimension ref="A1:C11"/>
  <sheetViews>
    <sheetView workbookViewId="0" topLeftCell="A1">
      <selection activeCell="C3" sqref="C3"/>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42" customFormat="1" ht="25.5">
      <c r="A1" s="79" t="s">
        <v>46</v>
      </c>
      <c r="C1" s="78" t="s">
        <v>137</v>
      </c>
    </row>
    <row r="2" spans="1:3" s="42" customFormat="1" ht="12.75">
      <c r="A2" s="42" t="s">
        <v>92</v>
      </c>
      <c r="C2" s="42" t="s">
        <v>121</v>
      </c>
    </row>
    <row r="3" spans="1:3" s="42" customFormat="1" ht="12.75">
      <c r="A3" s="42" t="s">
        <v>50</v>
      </c>
      <c r="C3" s="42" t="s">
        <v>99</v>
      </c>
    </row>
    <row r="4" spans="1:3" s="42" customFormat="1" ht="12.75">
      <c r="A4" s="42" t="s">
        <v>97</v>
      </c>
      <c r="C4" s="42" t="s">
        <v>134</v>
      </c>
    </row>
    <row r="5" spans="1:3" s="42" customFormat="1" ht="12.75">
      <c r="A5" s="42" t="s">
        <v>132</v>
      </c>
      <c r="C5" s="42" t="s">
        <v>133</v>
      </c>
    </row>
    <row r="6" spans="1:3" s="42" customFormat="1" ht="12.75">
      <c r="A6" s="42" t="s">
        <v>91</v>
      </c>
      <c r="C6" s="42" t="s">
        <v>135</v>
      </c>
    </row>
    <row r="7" spans="1:3" s="42" customFormat="1" ht="12.75">
      <c r="A7" s="42" t="s">
        <v>94</v>
      </c>
      <c r="C7" s="42" t="s">
        <v>160</v>
      </c>
    </row>
    <row r="8" spans="1:3" s="42" customFormat="1" ht="12.75">
      <c r="A8" s="42" t="s">
        <v>122</v>
      </c>
      <c r="C8" s="42" t="s">
        <v>161</v>
      </c>
    </row>
    <row r="9" spans="1:3" s="42" customFormat="1" ht="12.75">
      <c r="A9" s="42" t="s">
        <v>117</v>
      </c>
      <c r="C9" s="42" t="s">
        <v>101</v>
      </c>
    </row>
    <row r="11" ht="12.75">
      <c r="C11" s="76"/>
    </row>
    <row r="12" ht="4.5" customHeight="1"/>
  </sheetData>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BU38"/>
  <sheetViews>
    <sheetView workbookViewId="0" topLeftCell="A4">
      <selection activeCell="BT14" sqref="BT11:BT14"/>
    </sheetView>
  </sheetViews>
  <sheetFormatPr defaultColWidth="9.140625" defaultRowHeight="12.75"/>
  <cols>
    <col min="8" max="8" width="9.57421875" style="0" bestFit="1" customWidth="1"/>
    <col min="47" max="47" width="9.57421875" style="0" bestFit="1" customWidth="1"/>
  </cols>
  <sheetData>
    <row r="1" spans="2:67" ht="12.75">
      <c r="B1" t="s">
        <v>0</v>
      </c>
      <c r="E1" t="s">
        <v>18</v>
      </c>
      <c r="H1" t="s">
        <v>19</v>
      </c>
      <c r="K1" t="s">
        <v>21</v>
      </c>
      <c r="N1" t="s">
        <v>48</v>
      </c>
      <c r="Q1" t="s">
        <v>52</v>
      </c>
      <c r="T1" t="s">
        <v>48</v>
      </c>
      <c r="W1" t="s">
        <v>21</v>
      </c>
      <c r="Z1" t="s">
        <v>48</v>
      </c>
      <c r="AC1" t="s">
        <v>0</v>
      </c>
      <c r="AF1" t="s">
        <v>40</v>
      </c>
      <c r="AI1" t="s">
        <v>25</v>
      </c>
      <c r="AL1" t="s">
        <v>25</v>
      </c>
      <c r="AO1" t="s">
        <v>40</v>
      </c>
      <c r="AR1" t="s">
        <v>25</v>
      </c>
      <c r="AU1" t="s">
        <v>40</v>
      </c>
      <c r="AX1" t="s">
        <v>23</v>
      </c>
      <c r="BA1" t="s">
        <v>30</v>
      </c>
      <c r="BD1" t="s">
        <v>33</v>
      </c>
      <c r="BG1" t="s">
        <v>47</v>
      </c>
      <c r="BJ1" t="s">
        <v>53</v>
      </c>
      <c r="BM1" t="s">
        <v>34</v>
      </c>
      <c r="BN1" t="s">
        <v>35</v>
      </c>
      <c r="BO1" t="s">
        <v>32</v>
      </c>
    </row>
    <row r="3" spans="1:66" ht="12.75">
      <c r="A3" t="s">
        <v>123</v>
      </c>
      <c r="B3">
        <v>2011</v>
      </c>
      <c r="H3">
        <v>2011</v>
      </c>
      <c r="K3">
        <v>2009</v>
      </c>
      <c r="N3">
        <v>2009</v>
      </c>
      <c r="Q3">
        <v>2009</v>
      </c>
      <c r="T3">
        <v>2009</v>
      </c>
      <c r="W3">
        <v>2010</v>
      </c>
      <c r="Z3">
        <v>2010</v>
      </c>
      <c r="AC3">
        <v>2010</v>
      </c>
      <c r="AF3">
        <v>2010</v>
      </c>
      <c r="AI3">
        <v>2010</v>
      </c>
      <c r="AL3">
        <v>2010</v>
      </c>
      <c r="AO3">
        <v>2010</v>
      </c>
      <c r="AR3">
        <v>2011</v>
      </c>
      <c r="AU3">
        <v>2011</v>
      </c>
      <c r="AX3">
        <v>2010</v>
      </c>
      <c r="BA3">
        <v>2002</v>
      </c>
      <c r="BD3">
        <v>2010</v>
      </c>
      <c r="BG3">
        <v>2010</v>
      </c>
      <c r="BJ3">
        <v>2010</v>
      </c>
      <c r="BM3">
        <v>2001</v>
      </c>
      <c r="BN3">
        <v>2001</v>
      </c>
    </row>
    <row r="5" spans="1:41" ht="12.75">
      <c r="A5" t="s">
        <v>124</v>
      </c>
      <c r="Q5" t="s">
        <v>120</v>
      </c>
      <c r="AI5" t="s">
        <v>107</v>
      </c>
      <c r="AL5" t="s">
        <v>100</v>
      </c>
      <c r="AO5" t="s">
        <v>100</v>
      </c>
    </row>
    <row r="7" spans="1:67" ht="12.75">
      <c r="A7" t="s">
        <v>60</v>
      </c>
      <c r="B7" t="s">
        <v>98</v>
      </c>
      <c r="E7" t="s">
        <v>98</v>
      </c>
      <c r="H7" t="s">
        <v>26</v>
      </c>
      <c r="K7" t="s">
        <v>138</v>
      </c>
      <c r="N7" t="s">
        <v>26</v>
      </c>
      <c r="Q7" t="s">
        <v>139</v>
      </c>
      <c r="T7" t="s">
        <v>26</v>
      </c>
      <c r="W7" t="s">
        <v>140</v>
      </c>
      <c r="Z7" t="s">
        <v>26</v>
      </c>
      <c r="AC7" t="s">
        <v>141</v>
      </c>
      <c r="AF7" t="s">
        <v>26</v>
      </c>
      <c r="AI7" t="s">
        <v>144</v>
      </c>
      <c r="AL7" t="s">
        <v>143</v>
      </c>
      <c r="AO7" t="s">
        <v>26</v>
      </c>
      <c r="AR7" t="s">
        <v>142</v>
      </c>
      <c r="AU7" t="s">
        <v>26</v>
      </c>
      <c r="AX7" t="s">
        <v>154</v>
      </c>
      <c r="BA7" t="s">
        <v>95</v>
      </c>
      <c r="BD7" t="s">
        <v>156</v>
      </c>
      <c r="BG7" t="s">
        <v>157</v>
      </c>
      <c r="BJ7" t="s">
        <v>158</v>
      </c>
      <c r="BM7" t="s">
        <v>95</v>
      </c>
      <c r="BN7" t="s">
        <v>95</v>
      </c>
      <c r="BO7" t="s">
        <v>26</v>
      </c>
    </row>
    <row r="9" spans="1:73" ht="12.75">
      <c r="A9" t="s">
        <v>165</v>
      </c>
      <c r="B9">
        <v>5.255</v>
      </c>
      <c r="E9">
        <v>77.958</v>
      </c>
      <c r="H9" s="133">
        <v>67.40809153646836</v>
      </c>
      <c r="K9">
        <v>407</v>
      </c>
      <c r="N9">
        <v>5.220759896354448</v>
      </c>
      <c r="Q9">
        <v>59.4</v>
      </c>
      <c r="T9">
        <v>761.9487416301085</v>
      </c>
      <c r="W9">
        <v>2763</v>
      </c>
      <c r="Z9">
        <v>35.44216116370353</v>
      </c>
      <c r="AC9">
        <v>2.255</v>
      </c>
      <c r="AF9">
        <v>434.1547939930689</v>
      </c>
      <c r="AI9">
        <v>69</v>
      </c>
      <c r="AL9">
        <v>276</v>
      </c>
      <c r="AO9">
        <v>52.52140818268316</v>
      </c>
      <c r="AR9">
        <v>167.8</v>
      </c>
      <c r="AU9">
        <v>31.931493815413894</v>
      </c>
      <c r="AX9">
        <v>8586</v>
      </c>
      <c r="BA9">
        <v>55</v>
      </c>
      <c r="BD9">
        <v>780</v>
      </c>
      <c r="BG9">
        <v>0</v>
      </c>
      <c r="BJ9">
        <v>586</v>
      </c>
      <c r="BM9">
        <v>56</v>
      </c>
      <c r="BN9">
        <v>288</v>
      </c>
      <c r="BO9">
        <v>10351</v>
      </c>
      <c r="BR9">
        <v>208</v>
      </c>
      <c r="BU9">
        <v>39.83148219073152</v>
      </c>
    </row>
    <row r="10" ht="12.75">
      <c r="H10" s="133"/>
    </row>
    <row r="11" spans="1:73" ht="12.75">
      <c r="A11" t="s">
        <v>129</v>
      </c>
      <c r="B11" s="133">
        <v>0.417617</v>
      </c>
      <c r="D11" t="s">
        <v>129</v>
      </c>
      <c r="E11">
        <v>0.316</v>
      </c>
      <c r="G11" t="s">
        <v>27</v>
      </c>
      <c r="H11" s="133">
        <v>15.883493539074346</v>
      </c>
      <c r="J11" t="s">
        <v>75</v>
      </c>
      <c r="K11">
        <v>0</v>
      </c>
      <c r="M11" t="s">
        <v>75</v>
      </c>
      <c r="N11">
        <v>0</v>
      </c>
      <c r="P11" t="s">
        <v>10</v>
      </c>
      <c r="Q11">
        <v>124.018</v>
      </c>
      <c r="S11" t="s">
        <v>11</v>
      </c>
      <c r="T11" s="134">
        <v>142.38245194918014</v>
      </c>
      <c r="V11" t="s">
        <v>10</v>
      </c>
      <c r="W11">
        <v>5039</v>
      </c>
      <c r="Y11" t="s">
        <v>71</v>
      </c>
      <c r="Z11" s="133">
        <v>0</v>
      </c>
      <c r="AB11" t="s">
        <v>10</v>
      </c>
      <c r="AC11">
        <v>4.441027</v>
      </c>
      <c r="AE11" t="s">
        <v>105</v>
      </c>
      <c r="AF11" s="134">
        <v>201.72496119911375</v>
      </c>
      <c r="AH11" t="s">
        <v>10</v>
      </c>
      <c r="AI11">
        <v>727.852</v>
      </c>
      <c r="AK11" t="s">
        <v>10</v>
      </c>
      <c r="AL11">
        <v>396.78799999999995</v>
      </c>
      <c r="AN11" t="s">
        <v>105</v>
      </c>
      <c r="AO11" s="134">
        <v>31.158343340502384</v>
      </c>
      <c r="AQ11" t="s">
        <v>10</v>
      </c>
      <c r="AR11">
        <v>356.145</v>
      </c>
      <c r="AT11" t="s">
        <v>104</v>
      </c>
      <c r="AU11" s="133">
        <v>2.482522011046697</v>
      </c>
      <c r="AW11" t="s">
        <v>10</v>
      </c>
      <c r="AX11">
        <v>8716.116098666434</v>
      </c>
      <c r="AZ11" t="s">
        <v>10</v>
      </c>
      <c r="BA11">
        <v>198.40309702395353</v>
      </c>
      <c r="BC11" t="s">
        <v>10</v>
      </c>
      <c r="BD11">
        <v>1178.9442514826353</v>
      </c>
      <c r="BF11" t="s">
        <v>10</v>
      </c>
      <c r="BG11">
        <v>484.6399348559871</v>
      </c>
      <c r="BI11" t="s">
        <v>10</v>
      </c>
      <c r="BJ11">
        <v>1281.9854596079658</v>
      </c>
      <c r="BM11">
        <v>136</v>
      </c>
      <c r="BN11">
        <v>419</v>
      </c>
      <c r="BO11">
        <v>12415.088841636976</v>
      </c>
      <c r="BQ11" t="s">
        <v>10</v>
      </c>
      <c r="BR11">
        <v>552</v>
      </c>
      <c r="BT11" t="s">
        <v>12</v>
      </c>
      <c r="BU11" s="133">
        <v>28.251077736132807</v>
      </c>
    </row>
    <row r="12" spans="1:73" ht="12.75">
      <c r="A12" t="s">
        <v>8</v>
      </c>
      <c r="B12" s="133">
        <v>0.51184</v>
      </c>
      <c r="D12" t="s">
        <v>8</v>
      </c>
      <c r="E12">
        <v>2.586</v>
      </c>
      <c r="G12" t="s">
        <v>12</v>
      </c>
      <c r="H12" s="133">
        <v>20.909781365549254</v>
      </c>
      <c r="J12" t="s">
        <v>129</v>
      </c>
      <c r="K12">
        <v>0</v>
      </c>
      <c r="M12" t="s">
        <v>129</v>
      </c>
      <c r="N12">
        <v>0</v>
      </c>
      <c r="P12" t="s">
        <v>1</v>
      </c>
      <c r="Q12">
        <v>153.872</v>
      </c>
      <c r="S12" t="s">
        <v>104</v>
      </c>
      <c r="T12" s="134">
        <v>175.10495306390877</v>
      </c>
      <c r="V12" t="s">
        <v>1</v>
      </c>
      <c r="W12">
        <v>3582</v>
      </c>
      <c r="Y12" t="s">
        <v>129</v>
      </c>
      <c r="Z12" s="133">
        <v>0</v>
      </c>
      <c r="AB12" t="s">
        <v>1</v>
      </c>
      <c r="AC12">
        <v>5.276283</v>
      </c>
      <c r="AE12" t="s">
        <v>75</v>
      </c>
      <c r="AF12" s="134">
        <v>285.54552055689686</v>
      </c>
      <c r="AH12" t="s">
        <v>1</v>
      </c>
      <c r="AI12">
        <v>418.915</v>
      </c>
      <c r="AK12" t="s">
        <v>1</v>
      </c>
      <c r="AL12">
        <v>737.51</v>
      </c>
      <c r="AN12" t="s">
        <v>3</v>
      </c>
      <c r="AO12" s="134">
        <v>32.04129259754445</v>
      </c>
      <c r="AQ12" t="s">
        <v>1</v>
      </c>
      <c r="AR12">
        <v>570.815</v>
      </c>
      <c r="AT12" t="s">
        <v>76</v>
      </c>
      <c r="AU12" s="133">
        <v>4.078775787839553</v>
      </c>
      <c r="AW12" t="s">
        <v>1</v>
      </c>
      <c r="AX12">
        <v>10064.66385083633</v>
      </c>
      <c r="AZ12" t="s">
        <v>1</v>
      </c>
      <c r="BA12">
        <v>99.89534773094854</v>
      </c>
      <c r="BC12" t="s">
        <v>1</v>
      </c>
      <c r="BD12">
        <v>1746.3252676107402</v>
      </c>
      <c r="BF12" t="s">
        <v>1</v>
      </c>
      <c r="BG12">
        <v>98.70935215760656</v>
      </c>
      <c r="BI12" t="s">
        <v>1</v>
      </c>
      <c r="BJ12">
        <v>925.2848618138258</v>
      </c>
      <c r="BM12">
        <v>322</v>
      </c>
      <c r="BN12">
        <v>380</v>
      </c>
      <c r="BO12">
        <v>13636.87868014945</v>
      </c>
      <c r="BQ12" t="s">
        <v>1</v>
      </c>
      <c r="BR12">
        <v>812</v>
      </c>
      <c r="BT12" t="s">
        <v>13</v>
      </c>
      <c r="BU12" s="133">
        <v>30.51138571998918</v>
      </c>
    </row>
    <row r="13" spans="1:73" ht="12.75">
      <c r="A13" t="s">
        <v>71</v>
      </c>
      <c r="B13" s="133">
        <v>0.804435</v>
      </c>
      <c r="D13" t="s">
        <v>71</v>
      </c>
      <c r="E13">
        <v>9.25</v>
      </c>
      <c r="G13" t="s">
        <v>66</v>
      </c>
      <c r="H13" s="133">
        <v>29.632608839852306</v>
      </c>
      <c r="J13" t="s">
        <v>66</v>
      </c>
      <c r="K13">
        <v>100</v>
      </c>
      <c r="M13" t="s">
        <v>105</v>
      </c>
      <c r="N13">
        <v>1.346527343733614</v>
      </c>
      <c r="P13" t="s">
        <v>104</v>
      </c>
      <c r="Q13">
        <v>19.437</v>
      </c>
      <c r="S13" t="s">
        <v>27</v>
      </c>
      <c r="T13" s="134">
        <v>230.95629973494397</v>
      </c>
      <c r="V13" t="s">
        <v>104</v>
      </c>
      <c r="W13">
        <v>4097</v>
      </c>
      <c r="Y13" t="s">
        <v>66</v>
      </c>
      <c r="Z13" s="133">
        <v>17.40110995644195</v>
      </c>
      <c r="AB13" t="s">
        <v>104</v>
      </c>
      <c r="AC13">
        <v>2.6024000000000003</v>
      </c>
      <c r="AE13" t="s">
        <v>80</v>
      </c>
      <c r="AF13" s="134">
        <v>298.8329737198772</v>
      </c>
      <c r="AH13" t="s">
        <v>104</v>
      </c>
      <c r="AI13">
        <v>125.4</v>
      </c>
      <c r="AK13" t="s">
        <v>104</v>
      </c>
      <c r="AL13">
        <v>333.5</v>
      </c>
      <c r="AN13" t="s">
        <v>75</v>
      </c>
      <c r="AO13" s="134">
        <v>32.10158047865105</v>
      </c>
      <c r="AQ13" t="s">
        <v>104</v>
      </c>
      <c r="AR13">
        <v>18.631</v>
      </c>
      <c r="AT13" t="s">
        <v>105</v>
      </c>
      <c r="AU13" s="133">
        <v>4.42476037081669</v>
      </c>
      <c r="AW13" t="s">
        <v>104</v>
      </c>
      <c r="AX13">
        <v>6200.660786836089</v>
      </c>
      <c r="AZ13" t="s">
        <v>104</v>
      </c>
      <c r="BA13" t="s">
        <v>155</v>
      </c>
      <c r="BC13" t="s">
        <v>104</v>
      </c>
      <c r="BD13">
        <v>1403.1473972428873</v>
      </c>
      <c r="BF13" t="s">
        <v>104</v>
      </c>
      <c r="BG13">
        <v>120.17911844848626</v>
      </c>
      <c r="BI13" t="s">
        <v>104</v>
      </c>
      <c r="BJ13">
        <v>277.6018646933845</v>
      </c>
      <c r="BM13" t="s">
        <v>155</v>
      </c>
      <c r="BN13" t="s">
        <v>155</v>
      </c>
      <c r="BO13">
        <v>8001.589167220847</v>
      </c>
      <c r="BQ13" t="s">
        <v>104</v>
      </c>
      <c r="BR13">
        <v>776</v>
      </c>
      <c r="BT13" t="s">
        <v>9</v>
      </c>
      <c r="BU13" s="133">
        <v>32.241023081510534</v>
      </c>
    </row>
    <row r="14" spans="1:73" ht="12.75">
      <c r="A14" t="s">
        <v>66</v>
      </c>
      <c r="B14" s="133">
        <v>1.340194</v>
      </c>
      <c r="D14" t="s">
        <v>85</v>
      </c>
      <c r="E14">
        <v>20.273</v>
      </c>
      <c r="G14" t="s">
        <v>75</v>
      </c>
      <c r="H14" s="133">
        <v>34.536486005049646</v>
      </c>
      <c r="J14" t="s">
        <v>8</v>
      </c>
      <c r="K14">
        <v>152</v>
      </c>
      <c r="M14" t="s">
        <v>66</v>
      </c>
      <c r="N14">
        <v>2.211068609458952</v>
      </c>
      <c r="P14" t="s">
        <v>71</v>
      </c>
      <c r="Q14">
        <v>9.43</v>
      </c>
      <c r="S14" t="s">
        <v>105</v>
      </c>
      <c r="T14" s="134">
        <v>342.7688125810119</v>
      </c>
      <c r="V14" t="s">
        <v>71</v>
      </c>
      <c r="W14">
        <v>0</v>
      </c>
      <c r="Y14" t="s">
        <v>27</v>
      </c>
      <c r="Z14" s="133">
        <v>17.490152739651144</v>
      </c>
      <c r="AB14" t="s">
        <v>71</v>
      </c>
      <c r="AC14">
        <v>0.462652</v>
      </c>
      <c r="AE14" t="s">
        <v>87</v>
      </c>
      <c r="AF14" s="134">
        <v>307.0802515347436</v>
      </c>
      <c r="AH14" t="s">
        <v>71</v>
      </c>
      <c r="AI14">
        <v>40.727000000000004</v>
      </c>
      <c r="AK14" t="s">
        <v>71</v>
      </c>
      <c r="AL14">
        <v>120.69</v>
      </c>
      <c r="AN14" t="s">
        <v>85</v>
      </c>
      <c r="AO14" s="134">
        <v>41.02402266327641</v>
      </c>
      <c r="AQ14" t="s">
        <v>71</v>
      </c>
      <c r="AR14">
        <v>14.665</v>
      </c>
      <c r="AT14" t="s">
        <v>80</v>
      </c>
      <c r="AU14" s="133">
        <v>4.51584772738516</v>
      </c>
      <c r="AW14" t="s">
        <v>71</v>
      </c>
      <c r="AX14">
        <v>7346.102270194621</v>
      </c>
      <c r="AZ14" t="s">
        <v>71</v>
      </c>
      <c r="BA14">
        <v>0</v>
      </c>
      <c r="BC14" t="s">
        <v>71</v>
      </c>
      <c r="BD14">
        <v>1606.1816828052647</v>
      </c>
      <c r="BF14" t="s">
        <v>71</v>
      </c>
      <c r="BG14">
        <v>0</v>
      </c>
      <c r="BI14" t="s">
        <v>71</v>
      </c>
      <c r="BJ14">
        <v>0</v>
      </c>
      <c r="BM14" t="s">
        <v>155</v>
      </c>
      <c r="BN14" t="s">
        <v>155</v>
      </c>
      <c r="BO14">
        <v>8952.283952999886</v>
      </c>
      <c r="BQ14" t="s">
        <v>71</v>
      </c>
      <c r="BR14">
        <v>60</v>
      </c>
      <c r="BT14" t="s">
        <v>129</v>
      </c>
      <c r="BU14" s="133">
        <v>35.918078047589056</v>
      </c>
    </row>
    <row r="15" spans="1:73" ht="12.75">
      <c r="A15" t="s">
        <v>85</v>
      </c>
      <c r="B15" s="133">
        <v>2.050189</v>
      </c>
      <c r="D15" t="s">
        <v>1</v>
      </c>
      <c r="E15">
        <v>30.528</v>
      </c>
      <c r="G15" t="s">
        <v>76</v>
      </c>
      <c r="H15" s="133">
        <v>49.687611026033686</v>
      </c>
      <c r="J15" t="s">
        <v>71</v>
      </c>
      <c r="K15">
        <v>257</v>
      </c>
      <c r="M15" t="s">
        <v>27</v>
      </c>
      <c r="N15">
        <v>2.2605113779072687</v>
      </c>
      <c r="P15" t="s">
        <v>63</v>
      </c>
      <c r="Q15">
        <v>130.637</v>
      </c>
      <c r="S15" t="s">
        <v>12</v>
      </c>
      <c r="T15" s="134">
        <v>490.48290565074007</v>
      </c>
      <c r="V15" t="s">
        <v>63</v>
      </c>
      <c r="W15">
        <v>9468</v>
      </c>
      <c r="Y15" t="s">
        <v>126</v>
      </c>
      <c r="Z15" s="133">
        <v>19.339633365414493</v>
      </c>
      <c r="AB15" t="s">
        <v>63</v>
      </c>
      <c r="AC15">
        <v>4.496232</v>
      </c>
      <c r="AE15" t="s">
        <v>104</v>
      </c>
      <c r="AF15" s="134">
        <v>346.7615952738943</v>
      </c>
      <c r="AH15" t="s">
        <v>63</v>
      </c>
      <c r="AI15">
        <v>924.291</v>
      </c>
      <c r="AK15" t="s">
        <v>63</v>
      </c>
      <c r="AL15">
        <v>597.966</v>
      </c>
      <c r="AN15" t="s">
        <v>76</v>
      </c>
      <c r="AO15" s="134">
        <v>41.275028886448595</v>
      </c>
      <c r="AQ15" t="s">
        <v>63</v>
      </c>
      <c r="AR15">
        <v>173.144</v>
      </c>
      <c r="AT15" t="s">
        <v>75</v>
      </c>
      <c r="AU15" s="133">
        <v>4.924559603990059</v>
      </c>
      <c r="AW15" t="s">
        <v>63</v>
      </c>
      <c r="AX15">
        <v>6050.359895050955</v>
      </c>
      <c r="AZ15" t="s">
        <v>63</v>
      </c>
      <c r="BA15">
        <v>0</v>
      </c>
      <c r="BC15" t="s">
        <v>63</v>
      </c>
      <c r="BD15">
        <v>1659.447065442204</v>
      </c>
      <c r="BF15" t="s">
        <v>63</v>
      </c>
      <c r="BG15">
        <v>856.3015254958855</v>
      </c>
      <c r="BI15" t="s">
        <v>63</v>
      </c>
      <c r="BJ15">
        <v>627.2787000206438</v>
      </c>
      <c r="BM15" t="s">
        <v>155</v>
      </c>
      <c r="BN15" t="s">
        <v>155</v>
      </c>
      <c r="BO15">
        <v>9193.387186009688</v>
      </c>
      <c r="BQ15" t="s">
        <v>63</v>
      </c>
      <c r="BR15">
        <v>802</v>
      </c>
      <c r="BT15" t="s">
        <v>3</v>
      </c>
      <c r="BU15" s="133">
        <v>44.62297876437944</v>
      </c>
    </row>
    <row r="16" spans="1:73" ht="12.75">
      <c r="A16" t="s">
        <v>75</v>
      </c>
      <c r="B16" s="133">
        <v>2.229641</v>
      </c>
      <c r="D16" t="s">
        <v>9</v>
      </c>
      <c r="E16">
        <v>41.526</v>
      </c>
      <c r="G16" t="s">
        <v>6</v>
      </c>
      <c r="H16" s="133">
        <v>63.75541390398679</v>
      </c>
      <c r="J16" t="s">
        <v>76</v>
      </c>
      <c r="K16">
        <v>309</v>
      </c>
      <c r="M16" t="s">
        <v>83</v>
      </c>
      <c r="N16">
        <v>2.7151926059772613</v>
      </c>
      <c r="P16" t="s">
        <v>3</v>
      </c>
      <c r="Q16">
        <v>230.969</v>
      </c>
      <c r="S16" t="s">
        <v>7</v>
      </c>
      <c r="T16" s="134">
        <v>599.1617330820081</v>
      </c>
      <c r="V16" t="s">
        <v>3</v>
      </c>
      <c r="W16">
        <v>33707</v>
      </c>
      <c r="Y16" t="s">
        <v>12</v>
      </c>
      <c r="Z16" s="133">
        <v>24.759324442865232</v>
      </c>
      <c r="AB16" t="s">
        <v>3</v>
      </c>
      <c r="AC16">
        <v>42.301563</v>
      </c>
      <c r="AE16" t="s">
        <v>2</v>
      </c>
      <c r="AF16" s="134">
        <v>389.10623044735235</v>
      </c>
      <c r="AH16" t="s">
        <v>3</v>
      </c>
      <c r="AI16">
        <v>5870.89</v>
      </c>
      <c r="AK16" t="s">
        <v>3</v>
      </c>
      <c r="AL16">
        <v>2619.427</v>
      </c>
      <c r="AN16" t="s">
        <v>104</v>
      </c>
      <c r="AO16" s="134">
        <v>44.437823556656824</v>
      </c>
      <c r="AQ16" t="s">
        <v>3</v>
      </c>
      <c r="AR16">
        <v>3173.634</v>
      </c>
      <c r="AT16" t="s">
        <v>83</v>
      </c>
      <c r="AU16" s="133">
        <v>7.802845845411092</v>
      </c>
      <c r="AW16" t="s">
        <v>3</v>
      </c>
      <c r="AX16">
        <v>10843.22159961919</v>
      </c>
      <c r="AZ16" t="s">
        <v>3</v>
      </c>
      <c r="BA16">
        <v>217.13287561561415</v>
      </c>
      <c r="BC16" t="s">
        <v>3</v>
      </c>
      <c r="BD16">
        <v>755.0769656636736</v>
      </c>
      <c r="BF16" t="s">
        <v>3</v>
      </c>
      <c r="BG16">
        <v>199.86001119749056</v>
      </c>
      <c r="BI16" t="s">
        <v>3</v>
      </c>
      <c r="BJ16">
        <v>1015.0453428198199</v>
      </c>
      <c r="BM16">
        <v>291</v>
      </c>
      <c r="BN16">
        <v>372</v>
      </c>
      <c r="BO16">
        <v>13693.336794915787</v>
      </c>
      <c r="BQ16" t="s">
        <v>3</v>
      </c>
      <c r="BR16">
        <v>3648</v>
      </c>
      <c r="BT16" t="s">
        <v>2</v>
      </c>
      <c r="BU16" s="133">
        <v>45.85812969326486</v>
      </c>
    </row>
    <row r="17" spans="1:73" ht="12.75">
      <c r="A17" t="s">
        <v>76</v>
      </c>
      <c r="B17" s="133">
        <v>3.244601</v>
      </c>
      <c r="D17" t="s">
        <v>2</v>
      </c>
      <c r="E17">
        <v>43.098</v>
      </c>
      <c r="G17" t="s">
        <v>104</v>
      </c>
      <c r="H17" s="133">
        <v>67.61020522152755</v>
      </c>
      <c r="J17" t="s">
        <v>105</v>
      </c>
      <c r="K17">
        <v>321</v>
      </c>
      <c r="M17" t="s">
        <v>104</v>
      </c>
      <c r="N17">
        <v>3.765697915352877</v>
      </c>
      <c r="P17" t="s">
        <v>2</v>
      </c>
      <c r="Q17">
        <v>73.574</v>
      </c>
      <c r="S17" t="s">
        <v>3</v>
      </c>
      <c r="T17" s="134">
        <v>646.7835700524217</v>
      </c>
      <c r="V17" t="s">
        <v>2</v>
      </c>
      <c r="W17">
        <v>2646</v>
      </c>
      <c r="Y17" t="s">
        <v>76</v>
      </c>
      <c r="Z17" s="133">
        <v>27.059724349157733</v>
      </c>
      <c r="AB17" t="s">
        <v>2</v>
      </c>
      <c r="AC17">
        <v>2.163675</v>
      </c>
      <c r="AE17" t="s">
        <v>66</v>
      </c>
      <c r="AF17" s="134">
        <v>412.4029804640224</v>
      </c>
      <c r="AH17" t="s">
        <v>2</v>
      </c>
      <c r="AI17">
        <v>203.608</v>
      </c>
      <c r="AK17" t="s">
        <v>2</v>
      </c>
      <c r="AL17">
        <v>485.109</v>
      </c>
      <c r="AN17" t="s">
        <v>80</v>
      </c>
      <c r="AO17" s="134">
        <v>46.55437032995711</v>
      </c>
      <c r="AQ17" t="s">
        <v>2</v>
      </c>
      <c r="AR17">
        <v>168.882</v>
      </c>
      <c r="AT17" t="s">
        <v>126</v>
      </c>
      <c r="AU17" s="133">
        <v>8.636692592364998</v>
      </c>
      <c r="AW17" t="s">
        <v>2</v>
      </c>
      <c r="AX17">
        <v>9217.057790269386</v>
      </c>
      <c r="AZ17" t="s">
        <v>2</v>
      </c>
      <c r="BA17">
        <v>143.69933677229182</v>
      </c>
      <c r="BC17" t="s">
        <v>2</v>
      </c>
      <c r="BD17">
        <v>1146.9377592941166</v>
      </c>
      <c r="BF17" t="s">
        <v>2</v>
      </c>
      <c r="BG17">
        <v>43.181809147966895</v>
      </c>
      <c r="BI17" t="s">
        <v>2</v>
      </c>
      <c r="BJ17">
        <v>1146.9377592941166</v>
      </c>
      <c r="BM17">
        <v>936</v>
      </c>
      <c r="BN17">
        <v>431</v>
      </c>
      <c r="BO17">
        <v>13064.814454777877</v>
      </c>
      <c r="BQ17" t="s">
        <v>2</v>
      </c>
      <c r="BR17">
        <v>255</v>
      </c>
      <c r="BT17" t="s">
        <v>6</v>
      </c>
      <c r="BU17" s="133">
        <v>47.3123674082062</v>
      </c>
    </row>
    <row r="18" spans="1:73" ht="12.75">
      <c r="A18" t="s">
        <v>6</v>
      </c>
      <c r="B18" s="133">
        <v>4.480858</v>
      </c>
      <c r="D18" t="s">
        <v>66</v>
      </c>
      <c r="E18">
        <v>45.227</v>
      </c>
      <c r="G18" t="s">
        <v>126</v>
      </c>
      <c r="H18" s="133">
        <v>85.70886728252385</v>
      </c>
      <c r="J18" t="s">
        <v>87</v>
      </c>
      <c r="K18">
        <v>391</v>
      </c>
      <c r="M18" t="s">
        <v>12</v>
      </c>
      <c r="N18">
        <v>4.1994692368336315</v>
      </c>
      <c r="P18" t="s">
        <v>66</v>
      </c>
      <c r="Q18">
        <v>58.331</v>
      </c>
      <c r="S18" t="s">
        <v>83</v>
      </c>
      <c r="T18" s="134">
        <v>860.3089371092314</v>
      </c>
      <c r="V18" t="s">
        <v>66</v>
      </c>
      <c r="W18">
        <v>787</v>
      </c>
      <c r="Y18" t="s">
        <v>6</v>
      </c>
      <c r="Z18" s="133">
        <v>27.30428843800689</v>
      </c>
      <c r="AB18" t="s">
        <v>66</v>
      </c>
      <c r="AC18">
        <v>0.5527000000000001</v>
      </c>
      <c r="AE18" t="s">
        <v>11</v>
      </c>
      <c r="AF18" s="134">
        <v>421.17221440410856</v>
      </c>
      <c r="AH18" t="s">
        <v>66</v>
      </c>
      <c r="AI18">
        <v>19.7</v>
      </c>
      <c r="AK18" t="s">
        <v>66</v>
      </c>
      <c r="AL18">
        <v>81.2</v>
      </c>
      <c r="AN18" t="s">
        <v>10</v>
      </c>
      <c r="AO18" s="134">
        <v>47.21276801314382</v>
      </c>
      <c r="AQ18" t="s">
        <v>66</v>
      </c>
      <c r="AR18">
        <v>17.07</v>
      </c>
      <c r="AT18" t="s">
        <v>87</v>
      </c>
      <c r="AU18" s="133">
        <v>12.550611533220135</v>
      </c>
      <c r="AW18" t="s">
        <v>66</v>
      </c>
      <c r="AX18">
        <v>7536.599143215531</v>
      </c>
      <c r="AZ18" t="s">
        <v>66</v>
      </c>
      <c r="BA18">
        <v>0</v>
      </c>
      <c r="BC18" t="s">
        <v>66</v>
      </c>
      <c r="BD18">
        <v>1537.9139439769513</v>
      </c>
      <c r="BF18" t="s">
        <v>66</v>
      </c>
      <c r="BG18">
        <v>54.845548220429855</v>
      </c>
      <c r="BI18" t="s">
        <v>66</v>
      </c>
      <c r="BJ18">
        <v>184.68398890552908</v>
      </c>
      <c r="BM18" t="s">
        <v>155</v>
      </c>
      <c r="BN18" t="s">
        <v>155</v>
      </c>
      <c r="BO18">
        <v>9314.042624318441</v>
      </c>
      <c r="BQ18" t="s">
        <v>66</v>
      </c>
      <c r="BR18">
        <v>78</v>
      </c>
      <c r="BT18" t="s">
        <v>27</v>
      </c>
      <c r="BU18" s="133">
        <v>50.602052806218694</v>
      </c>
    </row>
    <row r="19" spans="1:73" ht="12.75">
      <c r="A19" t="s">
        <v>27</v>
      </c>
      <c r="B19" s="133">
        <v>5.375276</v>
      </c>
      <c r="D19" t="s">
        <v>87</v>
      </c>
      <c r="E19">
        <v>49.035</v>
      </c>
      <c r="G19" t="s">
        <v>71</v>
      </c>
      <c r="H19" s="133">
        <v>86.96594594594595</v>
      </c>
      <c r="J19" t="s">
        <v>104</v>
      </c>
      <c r="K19">
        <v>418</v>
      </c>
      <c r="M19" t="s">
        <v>76</v>
      </c>
      <c r="N19">
        <v>4.732006125574273</v>
      </c>
      <c r="P19" t="s">
        <v>126</v>
      </c>
      <c r="Q19">
        <v>117.756</v>
      </c>
      <c r="S19" t="s">
        <v>126</v>
      </c>
      <c r="T19" s="134">
        <v>892.38160916056</v>
      </c>
      <c r="V19" t="s">
        <v>126</v>
      </c>
      <c r="W19">
        <v>2552</v>
      </c>
      <c r="Y19" t="s">
        <v>75</v>
      </c>
      <c r="Z19" s="133">
        <v>29.38397434904506</v>
      </c>
      <c r="AB19" t="s">
        <v>126</v>
      </c>
      <c r="AC19">
        <v>5.216873</v>
      </c>
      <c r="AE19" t="s">
        <v>6</v>
      </c>
      <c r="AF19" s="134">
        <v>423.89091553448026</v>
      </c>
      <c r="AH19" t="s">
        <v>126</v>
      </c>
      <c r="AI19">
        <v>1499.133</v>
      </c>
      <c r="AK19" t="s">
        <v>126</v>
      </c>
      <c r="AL19">
        <v>1318.768</v>
      </c>
      <c r="AN19" t="s">
        <v>87</v>
      </c>
      <c r="AO19" s="134">
        <v>50.788433258090265</v>
      </c>
      <c r="AQ19" t="s">
        <v>126</v>
      </c>
      <c r="AR19">
        <v>97.68</v>
      </c>
      <c r="AT19" t="s">
        <v>66</v>
      </c>
      <c r="AU19" s="133">
        <v>12.73696196222338</v>
      </c>
      <c r="AW19" t="s">
        <v>126</v>
      </c>
      <c r="AX19">
        <v>8810.16898717908</v>
      </c>
      <c r="AZ19" t="s">
        <v>126</v>
      </c>
      <c r="BA19">
        <v>2013.4831460674156</v>
      </c>
      <c r="BC19" t="s">
        <v>126</v>
      </c>
      <c r="BD19">
        <v>1866.4113015007895</v>
      </c>
      <c r="BF19" t="s">
        <v>126</v>
      </c>
      <c r="BG19">
        <v>149.7327580553031</v>
      </c>
      <c r="BI19" t="s">
        <v>126</v>
      </c>
      <c r="BJ19">
        <v>118.26501943632962</v>
      </c>
      <c r="BM19">
        <v>76</v>
      </c>
      <c r="BN19">
        <v>389</v>
      </c>
      <c r="BO19">
        <v>13423.06121223892</v>
      </c>
      <c r="BQ19" t="s">
        <v>126</v>
      </c>
      <c r="BR19">
        <v>1258</v>
      </c>
      <c r="BT19" t="s">
        <v>4</v>
      </c>
      <c r="BU19" s="133">
        <v>53.71273751961035</v>
      </c>
    </row>
    <row r="20" spans="1:73" ht="12.75">
      <c r="A20" t="s">
        <v>87</v>
      </c>
      <c r="B20" s="133">
        <v>5.435273</v>
      </c>
      <c r="D20" t="s">
        <v>75</v>
      </c>
      <c r="E20">
        <v>64.559</v>
      </c>
      <c r="G20" t="s">
        <v>105</v>
      </c>
      <c r="H20" s="133">
        <v>89.82644059549227</v>
      </c>
      <c r="J20" t="s">
        <v>6</v>
      </c>
      <c r="K20">
        <v>663</v>
      </c>
      <c r="M20" t="s">
        <v>87</v>
      </c>
      <c r="N20">
        <v>7.97389619659427</v>
      </c>
      <c r="P20" t="s">
        <v>4</v>
      </c>
      <c r="Q20">
        <v>666.519</v>
      </c>
      <c r="S20" t="s">
        <v>87</v>
      </c>
      <c r="T20" s="134">
        <v>894.8534312225961</v>
      </c>
      <c r="V20" t="s">
        <v>4</v>
      </c>
      <c r="W20">
        <v>15837</v>
      </c>
      <c r="Y20" t="s">
        <v>11</v>
      </c>
      <c r="Z20" s="133">
        <v>30.861114127483983</v>
      </c>
      <c r="AB20" t="s">
        <v>4</v>
      </c>
      <c r="AC20">
        <v>22.147455</v>
      </c>
      <c r="AE20" t="s">
        <v>63</v>
      </c>
      <c r="AF20" s="134">
        <v>426.8802983450697</v>
      </c>
      <c r="AH20" t="s">
        <v>4</v>
      </c>
      <c r="AI20">
        <v>4967.859</v>
      </c>
      <c r="AK20" t="s">
        <v>4</v>
      </c>
      <c r="AL20">
        <v>5303.465999999999</v>
      </c>
      <c r="AN20" t="s">
        <v>12</v>
      </c>
      <c r="AO20" s="134">
        <v>55.911750430404105</v>
      </c>
      <c r="AQ20" t="s">
        <v>4</v>
      </c>
      <c r="AR20">
        <v>808.059</v>
      </c>
      <c r="AT20" t="s">
        <v>129</v>
      </c>
      <c r="AU20" s="133">
        <v>12.997555176154227</v>
      </c>
      <c r="AW20" t="s">
        <v>4</v>
      </c>
      <c r="AX20">
        <v>7428.491185808368</v>
      </c>
      <c r="AZ20" t="s">
        <v>4</v>
      </c>
      <c r="BA20">
        <v>334.0339974410528</v>
      </c>
      <c r="BC20" t="s">
        <v>4</v>
      </c>
      <c r="BD20">
        <v>1106.8295090288516</v>
      </c>
      <c r="BF20" t="s">
        <v>4</v>
      </c>
      <c r="BG20">
        <v>135.90201625535974</v>
      </c>
      <c r="BI20" t="s">
        <v>4</v>
      </c>
      <c r="BJ20">
        <v>486.74883585245664</v>
      </c>
      <c r="BM20">
        <v>20</v>
      </c>
      <c r="BN20">
        <v>368</v>
      </c>
      <c r="BO20">
        <v>9880.005544386087</v>
      </c>
      <c r="BQ20" t="s">
        <v>4</v>
      </c>
      <c r="BR20">
        <v>2479</v>
      </c>
      <c r="BT20" t="s">
        <v>66</v>
      </c>
      <c r="BU20" s="133">
        <v>58.20052917711913</v>
      </c>
    </row>
    <row r="21" spans="1:73" ht="12.75">
      <c r="A21" t="s">
        <v>2</v>
      </c>
      <c r="B21" s="133">
        <v>5.560628</v>
      </c>
      <c r="D21" t="s">
        <v>76</v>
      </c>
      <c r="E21">
        <v>65.3</v>
      </c>
      <c r="G21" t="s">
        <v>4</v>
      </c>
      <c r="H21" s="133">
        <v>91.21185698729438</v>
      </c>
      <c r="J21" t="s">
        <v>63</v>
      </c>
      <c r="K21">
        <v>729</v>
      </c>
      <c r="M21" t="s">
        <v>126</v>
      </c>
      <c r="N21">
        <v>8.487613389210122</v>
      </c>
      <c r="P21" t="s">
        <v>27</v>
      </c>
      <c r="Q21">
        <v>78.16</v>
      </c>
      <c r="S21" t="s">
        <v>75</v>
      </c>
      <c r="T21" s="134">
        <v>1016.8682910206169</v>
      </c>
      <c r="V21" t="s">
        <v>27</v>
      </c>
      <c r="W21">
        <v>5919</v>
      </c>
      <c r="Y21" t="s">
        <v>4</v>
      </c>
      <c r="Z21" s="133">
        <v>31.29860453718105</v>
      </c>
      <c r="AB21" t="s">
        <v>27</v>
      </c>
      <c r="AC21">
        <v>2.877484</v>
      </c>
      <c r="AE21" t="s">
        <v>83</v>
      </c>
      <c r="AF21" s="134">
        <v>451.30322779530286</v>
      </c>
      <c r="AH21" t="s">
        <v>27</v>
      </c>
      <c r="AI21">
        <v>486.766</v>
      </c>
      <c r="AK21" t="s">
        <v>27</v>
      </c>
      <c r="AL21">
        <v>464.408</v>
      </c>
      <c r="AN21" t="s">
        <v>63</v>
      </c>
      <c r="AO21" s="134">
        <v>56.771960272558886</v>
      </c>
      <c r="AQ21" t="s">
        <v>27</v>
      </c>
      <c r="AR21">
        <v>121.171</v>
      </c>
      <c r="AT21" t="s">
        <v>11</v>
      </c>
      <c r="AU21" s="133">
        <v>14.42449026175571</v>
      </c>
      <c r="AW21" t="s">
        <v>27</v>
      </c>
      <c r="AX21">
        <v>12098.642100508894</v>
      </c>
      <c r="AZ21" t="s">
        <v>27</v>
      </c>
      <c r="BA21">
        <v>171.23287671232876</v>
      </c>
      <c r="BC21" t="s">
        <v>27</v>
      </c>
      <c r="BD21">
        <v>1408.9699812778908</v>
      </c>
      <c r="BF21" t="s">
        <v>27</v>
      </c>
      <c r="BG21">
        <v>99.03900398902947</v>
      </c>
      <c r="BI21" t="s">
        <v>27</v>
      </c>
      <c r="BJ21">
        <v>739.8026731935239</v>
      </c>
      <c r="BM21">
        <v>251</v>
      </c>
      <c r="BN21">
        <v>386</v>
      </c>
      <c r="BO21">
        <v>15154.686635681668</v>
      </c>
      <c r="BQ21" t="s">
        <v>27</v>
      </c>
      <c r="BR21">
        <v>272</v>
      </c>
      <c r="BT21" t="s">
        <v>8</v>
      </c>
      <c r="BU21" s="133">
        <v>62.51953735542357</v>
      </c>
    </row>
    <row r="22" spans="1:73" ht="12.75">
      <c r="A22" t="s">
        <v>104</v>
      </c>
      <c r="B22" s="133">
        <v>7.504868</v>
      </c>
      <c r="D22" t="s">
        <v>6</v>
      </c>
      <c r="E22">
        <v>70.282</v>
      </c>
      <c r="G22" t="s">
        <v>10</v>
      </c>
      <c r="H22" s="133">
        <v>100.19494748387558</v>
      </c>
      <c r="J22" t="s">
        <v>85</v>
      </c>
      <c r="K22">
        <v>747</v>
      </c>
      <c r="M22" t="s">
        <v>63</v>
      </c>
      <c r="N22">
        <v>9.243292590150633</v>
      </c>
      <c r="P22" t="s">
        <v>5</v>
      </c>
      <c r="Q22">
        <v>1041.173</v>
      </c>
      <c r="S22" t="s">
        <v>71</v>
      </c>
      <c r="T22" s="134">
        <v>1019.4594594594595</v>
      </c>
      <c r="V22" t="s">
        <v>5</v>
      </c>
      <c r="W22">
        <v>29841</v>
      </c>
      <c r="Y22" t="s">
        <v>104</v>
      </c>
      <c r="Z22" s="133">
        <v>36.90924487847066</v>
      </c>
      <c r="AB22" t="s">
        <v>5</v>
      </c>
      <c r="AC22">
        <v>31.709</v>
      </c>
      <c r="AE22" t="s">
        <v>9</v>
      </c>
      <c r="AF22" s="134">
        <v>452.4278300908891</v>
      </c>
      <c r="AH22" t="s">
        <v>5</v>
      </c>
      <c r="AI22">
        <v>3918</v>
      </c>
      <c r="AK22" t="s">
        <v>5</v>
      </c>
      <c r="AL22">
        <v>5239.4</v>
      </c>
      <c r="AN22" t="s">
        <v>9</v>
      </c>
      <c r="AO22" s="134">
        <v>60.27720435387099</v>
      </c>
      <c r="AQ22" t="s">
        <v>5</v>
      </c>
      <c r="AR22">
        <v>2204.229</v>
      </c>
      <c r="AT22" t="s">
        <v>63</v>
      </c>
      <c r="AU22" s="133">
        <v>16.438600671997968</v>
      </c>
      <c r="AW22" t="s">
        <v>5</v>
      </c>
      <c r="AX22">
        <v>11582.94365446242</v>
      </c>
      <c r="AZ22" t="s">
        <v>5</v>
      </c>
      <c r="BA22">
        <v>201.49070357932672</v>
      </c>
      <c r="BC22" t="s">
        <v>5</v>
      </c>
      <c r="BD22">
        <v>795.3748956683188</v>
      </c>
      <c r="BF22" t="s">
        <v>5</v>
      </c>
      <c r="BG22">
        <v>213.38387310351337</v>
      </c>
      <c r="BI22" t="s">
        <v>5</v>
      </c>
      <c r="BJ22">
        <v>1367.267012780953</v>
      </c>
      <c r="BM22">
        <v>75</v>
      </c>
      <c r="BN22">
        <v>404</v>
      </c>
      <c r="BO22">
        <v>14639.460139594534</v>
      </c>
      <c r="BQ22" t="s">
        <v>5</v>
      </c>
      <c r="BR22">
        <v>3992</v>
      </c>
      <c r="BT22" t="s">
        <v>5</v>
      </c>
      <c r="BU22" s="133">
        <v>63.23683105665956</v>
      </c>
    </row>
    <row r="23" spans="1:73" ht="12.75">
      <c r="A23" t="s">
        <v>10</v>
      </c>
      <c r="B23" s="133">
        <v>8.404252</v>
      </c>
      <c r="D23" t="s">
        <v>63</v>
      </c>
      <c r="E23">
        <v>78.868</v>
      </c>
      <c r="G23" t="s">
        <v>85</v>
      </c>
      <c r="H23" s="133">
        <v>101.12903862279879</v>
      </c>
      <c r="J23" t="s">
        <v>27</v>
      </c>
      <c r="K23">
        <v>765</v>
      </c>
      <c r="M23" t="s">
        <v>6</v>
      </c>
      <c r="N23">
        <v>9.43342534361572</v>
      </c>
      <c r="P23" t="s">
        <v>80</v>
      </c>
      <c r="Q23">
        <v>197.51940000000002</v>
      </c>
      <c r="S23" t="s">
        <v>76</v>
      </c>
      <c r="T23" s="134">
        <v>1101.653905053599</v>
      </c>
      <c r="V23" t="s">
        <v>80</v>
      </c>
      <c r="W23">
        <v>7609</v>
      </c>
      <c r="Y23" t="s">
        <v>105</v>
      </c>
      <c r="Z23" s="133">
        <v>45.207243562047225</v>
      </c>
      <c r="AB23" t="s">
        <v>80</v>
      </c>
      <c r="AC23">
        <v>2.984063</v>
      </c>
      <c r="AE23" t="s">
        <v>12</v>
      </c>
      <c r="AF23" s="134">
        <v>460.4269311364048</v>
      </c>
      <c r="AH23" t="s">
        <v>80</v>
      </c>
      <c r="AI23">
        <v>142.251</v>
      </c>
      <c r="AK23" t="s">
        <v>80</v>
      </c>
      <c r="AL23">
        <v>464.879</v>
      </c>
      <c r="AN23" t="s">
        <v>66</v>
      </c>
      <c r="AO23" s="134">
        <v>60.58824319464197</v>
      </c>
      <c r="AQ23" t="s">
        <v>80</v>
      </c>
      <c r="AR23">
        <v>45.094</v>
      </c>
      <c r="AT23" t="s">
        <v>4</v>
      </c>
      <c r="AU23" s="133">
        <v>17.508294057022518</v>
      </c>
      <c r="AW23" t="s">
        <v>80</v>
      </c>
      <c r="AX23">
        <v>5251.977068047729</v>
      </c>
      <c r="AZ23" t="s">
        <v>80</v>
      </c>
      <c r="BA23">
        <v>0</v>
      </c>
      <c r="BC23" t="s">
        <v>80</v>
      </c>
      <c r="BD23">
        <v>1596.1137266978783</v>
      </c>
      <c r="BF23" t="s">
        <v>80</v>
      </c>
      <c r="BG23">
        <v>248.54398559503366</v>
      </c>
      <c r="BI23" t="s">
        <v>80</v>
      </c>
      <c r="BJ23">
        <v>767.4007751297041</v>
      </c>
      <c r="BM23" t="s">
        <v>155</v>
      </c>
      <c r="BN23" t="s">
        <v>155</v>
      </c>
      <c r="BO23">
        <v>7864.035555470345</v>
      </c>
      <c r="BQ23" t="s">
        <v>80</v>
      </c>
      <c r="BR23">
        <v>740</v>
      </c>
      <c r="BT23" t="s">
        <v>10</v>
      </c>
      <c r="BU23" s="133">
        <v>65.68103859808107</v>
      </c>
    </row>
    <row r="24" spans="1:73" ht="12.75">
      <c r="A24" t="s">
        <v>12</v>
      </c>
      <c r="B24" s="133">
        <v>9.41557</v>
      </c>
      <c r="D24" t="s">
        <v>10</v>
      </c>
      <c r="E24">
        <v>83.879</v>
      </c>
      <c r="G24" t="s">
        <v>80</v>
      </c>
      <c r="H24" s="133">
        <v>107.33872944211546</v>
      </c>
      <c r="J24" t="s">
        <v>83</v>
      </c>
      <c r="K24">
        <v>849</v>
      </c>
      <c r="M24" t="s">
        <v>80</v>
      </c>
      <c r="N24">
        <v>13.683757927550252</v>
      </c>
      <c r="P24" t="s">
        <v>6</v>
      </c>
      <c r="Q24">
        <v>96.032</v>
      </c>
      <c r="S24" t="s">
        <v>8</v>
      </c>
      <c r="T24" s="134">
        <v>1113.6890951276102</v>
      </c>
      <c r="V24" t="s">
        <v>6</v>
      </c>
      <c r="W24">
        <v>1919</v>
      </c>
      <c r="Y24" t="s">
        <v>5</v>
      </c>
      <c r="Z24" s="133">
        <v>54.858308898550455</v>
      </c>
      <c r="AB24" t="s">
        <v>6</v>
      </c>
      <c r="AC24">
        <v>1.899395</v>
      </c>
      <c r="AE24" t="s">
        <v>126</v>
      </c>
      <c r="AF24" s="134">
        <v>461.26667070443244</v>
      </c>
      <c r="AH24" t="s">
        <v>6</v>
      </c>
      <c r="AI24">
        <v>38.145</v>
      </c>
      <c r="AK24" t="s">
        <v>6</v>
      </c>
      <c r="AL24">
        <v>327.096</v>
      </c>
      <c r="AN24" t="s">
        <v>13</v>
      </c>
      <c r="AO24" s="134">
        <v>60.81236300207627</v>
      </c>
      <c r="AQ24" t="s">
        <v>6</v>
      </c>
      <c r="AR24">
        <v>89.896</v>
      </c>
      <c r="AT24" t="s">
        <v>71</v>
      </c>
      <c r="AU24" s="133">
        <v>18.230186404122147</v>
      </c>
      <c r="AW24" t="s">
        <v>6</v>
      </c>
      <c r="AX24">
        <v>10295.77063171715</v>
      </c>
      <c r="AZ24" t="s">
        <v>6</v>
      </c>
      <c r="BA24">
        <v>92.65858873841769</v>
      </c>
      <c r="BC24" t="s">
        <v>6</v>
      </c>
      <c r="BD24">
        <v>1542.1273837506774</v>
      </c>
      <c r="BF24" t="s">
        <v>6</v>
      </c>
      <c r="BG24">
        <v>32.19621698955946</v>
      </c>
      <c r="BI24" t="s">
        <v>6</v>
      </c>
      <c r="BJ24">
        <v>375.5718069569865</v>
      </c>
      <c r="BM24">
        <v>184</v>
      </c>
      <c r="BN24">
        <v>368</v>
      </c>
      <c r="BO24">
        <v>12890.324628152792</v>
      </c>
      <c r="BQ24" t="s">
        <v>6</v>
      </c>
      <c r="BR24">
        <v>212</v>
      </c>
      <c r="BT24" t="s">
        <v>85</v>
      </c>
      <c r="BU24" s="133">
        <v>67.3108674370997</v>
      </c>
    </row>
    <row r="25" spans="1:73" ht="12.75">
      <c r="A25" t="s">
        <v>80</v>
      </c>
      <c r="B25" s="133">
        <v>9.985722</v>
      </c>
      <c r="D25" t="s">
        <v>11</v>
      </c>
      <c r="E25">
        <v>92.09</v>
      </c>
      <c r="G25" t="s">
        <v>87</v>
      </c>
      <c r="H25" s="133">
        <v>110.84476394412154</v>
      </c>
      <c r="J25" t="s">
        <v>126</v>
      </c>
      <c r="K25">
        <v>1120</v>
      </c>
      <c r="M25" t="s">
        <v>13</v>
      </c>
      <c r="N25">
        <v>15.068083012058077</v>
      </c>
      <c r="P25" t="s">
        <v>7</v>
      </c>
      <c r="Q25">
        <v>180.549</v>
      </c>
      <c r="S25" t="s">
        <v>66</v>
      </c>
      <c r="T25" s="134">
        <v>1289.738430583501</v>
      </c>
      <c r="V25" t="s">
        <v>7</v>
      </c>
      <c r="W25">
        <v>17022</v>
      </c>
      <c r="Y25" t="s">
        <v>7</v>
      </c>
      <c r="Z25" s="133">
        <v>56.48843815541455</v>
      </c>
      <c r="AB25" t="s">
        <v>7</v>
      </c>
      <c r="AC25">
        <v>36.751</v>
      </c>
      <c r="AE25" t="s">
        <v>13</v>
      </c>
      <c r="AF25" s="134">
        <v>469.8204996759146</v>
      </c>
      <c r="AH25" t="s">
        <v>7</v>
      </c>
      <c r="AI25">
        <v>8855.032</v>
      </c>
      <c r="AK25" t="s">
        <v>7</v>
      </c>
      <c r="AL25">
        <v>4640.382</v>
      </c>
      <c r="AN25" t="s">
        <v>1</v>
      </c>
      <c r="AO25" s="134">
        <v>67.34227170023918</v>
      </c>
      <c r="AQ25" t="s">
        <v>7</v>
      </c>
      <c r="AR25">
        <v>1748.143</v>
      </c>
      <c r="AT25" t="s">
        <v>6</v>
      </c>
      <c r="AU25" s="133">
        <v>20.062229153434455</v>
      </c>
      <c r="AW25" t="s">
        <v>7</v>
      </c>
      <c r="AX25">
        <v>11604.312127703382</v>
      </c>
      <c r="AZ25" t="s">
        <v>7</v>
      </c>
      <c r="BA25">
        <v>1188.044662309368</v>
      </c>
      <c r="BC25" t="s">
        <v>7</v>
      </c>
      <c r="BD25">
        <v>1715.7016448435613</v>
      </c>
      <c r="BF25" t="s">
        <v>7</v>
      </c>
      <c r="BG25">
        <v>113.95363976145438</v>
      </c>
      <c r="BI25" t="s">
        <v>7</v>
      </c>
      <c r="BJ25">
        <v>783.638431663812</v>
      </c>
      <c r="BM25">
        <v>154</v>
      </c>
      <c r="BN25">
        <v>410</v>
      </c>
      <c r="BO25">
        <v>15969.650506281578</v>
      </c>
      <c r="BQ25" t="s">
        <v>7</v>
      </c>
      <c r="BR25">
        <v>4090</v>
      </c>
      <c r="BT25" t="s">
        <v>7</v>
      </c>
      <c r="BU25" s="133">
        <v>67.46231289640913</v>
      </c>
    </row>
    <row r="26" spans="1:73" ht="12.75">
      <c r="A26" t="s">
        <v>63</v>
      </c>
      <c r="B26" s="133">
        <v>10.53277</v>
      </c>
      <c r="D26" t="s">
        <v>80</v>
      </c>
      <c r="E26">
        <v>93.03</v>
      </c>
      <c r="G26" t="s">
        <v>11</v>
      </c>
      <c r="H26" s="133">
        <v>115.50634162232598</v>
      </c>
      <c r="J26" t="s">
        <v>2</v>
      </c>
      <c r="K26">
        <v>1130</v>
      </c>
      <c r="M26" t="s">
        <v>10</v>
      </c>
      <c r="N26">
        <v>20.219602045804073</v>
      </c>
      <c r="P26" t="s">
        <v>76</v>
      </c>
      <c r="Q26">
        <v>71.938</v>
      </c>
      <c r="S26" t="s">
        <v>4</v>
      </c>
      <c r="T26" s="134">
        <v>1317.2390350140415</v>
      </c>
      <c r="V26" t="s">
        <v>76</v>
      </c>
      <c r="W26">
        <v>1767</v>
      </c>
      <c r="Y26" t="s">
        <v>10</v>
      </c>
      <c r="Z26" s="133">
        <v>60.07463131415491</v>
      </c>
      <c r="AB26" t="s">
        <v>76</v>
      </c>
      <c r="AC26">
        <v>1.691855</v>
      </c>
      <c r="AE26" t="s">
        <v>4</v>
      </c>
      <c r="AF26" s="134">
        <v>479.8710920300048</v>
      </c>
      <c r="AH26" t="s">
        <v>76</v>
      </c>
      <c r="AI26">
        <v>56.271</v>
      </c>
      <c r="AK26" t="s">
        <v>76</v>
      </c>
      <c r="AL26">
        <v>133.921</v>
      </c>
      <c r="AN26" t="s">
        <v>8</v>
      </c>
      <c r="AO26" s="134">
        <v>69.60768990309472</v>
      </c>
      <c r="AQ26" t="s">
        <v>76</v>
      </c>
      <c r="AR26">
        <v>13.234</v>
      </c>
      <c r="AT26" t="s">
        <v>27</v>
      </c>
      <c r="AU26" s="133">
        <v>22.542284340376195</v>
      </c>
      <c r="AW26" t="s">
        <v>76</v>
      </c>
      <c r="AX26">
        <v>8987.578697636165</v>
      </c>
      <c r="AZ26" t="s">
        <v>76</v>
      </c>
      <c r="BA26">
        <v>0</v>
      </c>
      <c r="BC26" t="s">
        <v>76</v>
      </c>
      <c r="BD26">
        <v>809.1223923781007</v>
      </c>
      <c r="BF26" t="s">
        <v>76</v>
      </c>
      <c r="BG26">
        <v>0</v>
      </c>
      <c r="BI26" t="s">
        <v>76</v>
      </c>
      <c r="BJ26">
        <v>112.06297072518525</v>
      </c>
      <c r="BM26" t="s">
        <v>155</v>
      </c>
      <c r="BN26" t="s">
        <v>155</v>
      </c>
      <c r="BO26">
        <v>9908.76406073945</v>
      </c>
      <c r="BQ26" t="s">
        <v>76</v>
      </c>
      <c r="BR26">
        <v>300</v>
      </c>
      <c r="BT26" t="s">
        <v>87</v>
      </c>
      <c r="BU26" s="133">
        <v>68.25784095849464</v>
      </c>
    </row>
    <row r="27" spans="1:73" ht="12.75">
      <c r="A27" t="s">
        <v>11</v>
      </c>
      <c r="B27" s="133">
        <v>10.636979</v>
      </c>
      <c r="D27" t="s">
        <v>104</v>
      </c>
      <c r="E27">
        <v>111.002</v>
      </c>
      <c r="G27" t="s">
        <v>5</v>
      </c>
      <c r="H27" s="133">
        <v>116.05115770316105</v>
      </c>
      <c r="J27" t="s">
        <v>80</v>
      </c>
      <c r="K27">
        <v>1273</v>
      </c>
      <c r="M27" t="s">
        <v>5</v>
      </c>
      <c r="N27">
        <v>20.521540907962827</v>
      </c>
      <c r="P27" t="s">
        <v>8</v>
      </c>
      <c r="Q27">
        <v>2.88</v>
      </c>
      <c r="S27" t="s">
        <v>6</v>
      </c>
      <c r="T27" s="134">
        <v>1366.381150223386</v>
      </c>
      <c r="V27" t="s">
        <v>8</v>
      </c>
      <c r="W27">
        <v>275</v>
      </c>
      <c r="Y27" t="s">
        <v>85</v>
      </c>
      <c r="Z27" s="133">
        <v>60.57317614561239</v>
      </c>
      <c r="AB27" t="s">
        <v>8</v>
      </c>
      <c r="AC27">
        <v>0.33725099999999997</v>
      </c>
      <c r="AE27" t="s">
        <v>1</v>
      </c>
      <c r="AF27" s="134">
        <v>481.77907194933374</v>
      </c>
      <c r="AH27" t="s">
        <v>8</v>
      </c>
      <c r="AI27">
        <v>42.093</v>
      </c>
      <c r="AK27" t="s">
        <v>8</v>
      </c>
      <c r="AL27">
        <v>35.628</v>
      </c>
      <c r="AN27" t="s">
        <v>6</v>
      </c>
      <c r="AO27" s="134">
        <v>72.9985194799746</v>
      </c>
      <c r="AQ27" t="s">
        <v>8</v>
      </c>
      <c r="AR27">
        <v>51.277</v>
      </c>
      <c r="AT27" t="s">
        <v>7</v>
      </c>
      <c r="AU27" s="133">
        <v>28.834662604808642</v>
      </c>
      <c r="AW27" t="s">
        <v>8</v>
      </c>
      <c r="AX27">
        <v>12946.505041169885</v>
      </c>
      <c r="AZ27" t="s">
        <v>8</v>
      </c>
      <c r="BA27">
        <v>130.43478260869566</v>
      </c>
      <c r="BC27" t="s">
        <v>8</v>
      </c>
      <c r="BD27">
        <v>1872.2638059537987</v>
      </c>
      <c r="BF27" t="s">
        <v>8</v>
      </c>
      <c r="BG27">
        <v>0</v>
      </c>
      <c r="BI27" t="s">
        <v>8</v>
      </c>
      <c r="BJ27">
        <v>691.1441921978385</v>
      </c>
      <c r="BM27">
        <v>23</v>
      </c>
      <c r="BN27">
        <v>457</v>
      </c>
      <c r="BO27">
        <v>16120.347821930218</v>
      </c>
      <c r="BQ27" t="s">
        <v>8</v>
      </c>
      <c r="BR27">
        <v>32</v>
      </c>
      <c r="BT27" t="s">
        <v>80</v>
      </c>
      <c r="BU27" s="133">
        <v>74.10580827305226</v>
      </c>
    </row>
    <row r="28" spans="1:73" ht="12.75">
      <c r="A28" t="s">
        <v>1</v>
      </c>
      <c r="B28" s="133">
        <v>10.951665</v>
      </c>
      <c r="D28" t="s">
        <v>126</v>
      </c>
      <c r="E28">
        <v>131.957</v>
      </c>
      <c r="G28" t="s">
        <v>83</v>
      </c>
      <c r="H28" s="133">
        <v>122.16779506532134</v>
      </c>
      <c r="J28" t="s">
        <v>10</v>
      </c>
      <c r="K28">
        <v>1696</v>
      </c>
      <c r="M28" t="s">
        <v>7</v>
      </c>
      <c r="N28">
        <v>22.104892877054183</v>
      </c>
      <c r="P28" t="s">
        <v>75</v>
      </c>
      <c r="Q28">
        <v>65.648</v>
      </c>
      <c r="S28" t="s">
        <v>10</v>
      </c>
      <c r="T28" s="134">
        <v>1478.534555729086</v>
      </c>
      <c r="V28" t="s">
        <v>75</v>
      </c>
      <c r="W28">
        <v>1897</v>
      </c>
      <c r="Y28" t="s">
        <v>2</v>
      </c>
      <c r="Z28" s="133">
        <v>61.39496032298483</v>
      </c>
      <c r="AB28" t="s">
        <v>75</v>
      </c>
      <c r="AC28">
        <v>0.636664</v>
      </c>
      <c r="AE28" t="s">
        <v>5</v>
      </c>
      <c r="AF28" s="134">
        <v>502.2987665269585</v>
      </c>
      <c r="AH28" t="s">
        <v>75</v>
      </c>
      <c r="AI28">
        <v>36.674</v>
      </c>
      <c r="AK28" t="s">
        <v>75</v>
      </c>
      <c r="AL28">
        <v>71.575</v>
      </c>
      <c r="AN28" t="s">
        <v>7</v>
      </c>
      <c r="AO28" s="134">
        <v>76.54056294446572</v>
      </c>
      <c r="AQ28" t="s">
        <v>75</v>
      </c>
      <c r="AR28">
        <v>10.98</v>
      </c>
      <c r="AT28" t="s">
        <v>85</v>
      </c>
      <c r="AU28" s="133">
        <v>29.35973220029958</v>
      </c>
      <c r="AW28" t="s">
        <v>75</v>
      </c>
      <c r="AX28">
        <v>7338.636721470716</v>
      </c>
      <c r="AZ28" t="s">
        <v>75</v>
      </c>
      <c r="BA28">
        <v>0</v>
      </c>
      <c r="BC28" t="s">
        <v>75</v>
      </c>
      <c r="BD28">
        <v>878.4125772669494</v>
      </c>
      <c r="BF28" t="s">
        <v>75</v>
      </c>
      <c r="BG28">
        <v>54.70620101459988</v>
      </c>
      <c r="BI28" t="s">
        <v>75</v>
      </c>
      <c r="BJ28">
        <v>333.1296305685797</v>
      </c>
      <c r="BM28" t="s">
        <v>155</v>
      </c>
      <c r="BN28" t="s">
        <v>155</v>
      </c>
      <c r="BO28">
        <v>8604.885130320845</v>
      </c>
      <c r="BQ28" t="s">
        <v>75</v>
      </c>
      <c r="BR28">
        <v>218</v>
      </c>
      <c r="BT28" t="s">
        <v>1</v>
      </c>
      <c r="BU28" s="133">
        <v>74.14397719433529</v>
      </c>
    </row>
    <row r="29" spans="1:73" ht="12.75">
      <c r="A29" t="s">
        <v>126</v>
      </c>
      <c r="B29" s="133">
        <v>11.309885</v>
      </c>
      <c r="D29" t="s">
        <v>105</v>
      </c>
      <c r="E29">
        <v>238.391</v>
      </c>
      <c r="G29" t="s">
        <v>2</v>
      </c>
      <c r="H29" s="133">
        <v>129.02287809179083</v>
      </c>
      <c r="J29" t="s">
        <v>1</v>
      </c>
      <c r="K29">
        <v>1763</v>
      </c>
      <c r="M29" t="s">
        <v>2</v>
      </c>
      <c r="N29">
        <v>26.219314121304933</v>
      </c>
      <c r="P29" t="s">
        <v>129</v>
      </c>
      <c r="Q29">
        <v>2.228</v>
      </c>
      <c r="S29" t="s">
        <v>63</v>
      </c>
      <c r="T29" s="134">
        <v>1656.400568037734</v>
      </c>
      <c r="V29" t="s">
        <v>129</v>
      </c>
      <c r="Y29" t="s">
        <v>83</v>
      </c>
      <c r="Z29" s="133">
        <v>63.009098613620736</v>
      </c>
      <c r="AB29" t="s">
        <v>129</v>
      </c>
      <c r="AC29">
        <v>0.23949600000000001</v>
      </c>
      <c r="AE29" t="s">
        <v>3</v>
      </c>
      <c r="AF29" s="134">
        <v>517.4401719980973</v>
      </c>
      <c r="AH29" t="s">
        <v>129</v>
      </c>
      <c r="AI29">
        <v>14.831000000000001</v>
      </c>
      <c r="AK29" t="s">
        <v>129</v>
      </c>
      <c r="AL29">
        <v>47.554</v>
      </c>
      <c r="AN29" t="s">
        <v>83</v>
      </c>
      <c r="AO29" s="134">
        <v>78.05269926832793</v>
      </c>
      <c r="AQ29" t="s">
        <v>129</v>
      </c>
      <c r="AR29">
        <v>5.428</v>
      </c>
      <c r="AT29" t="s">
        <v>2</v>
      </c>
      <c r="AU29" s="133">
        <v>30.371030034737082</v>
      </c>
      <c r="AW29" t="s">
        <v>129</v>
      </c>
      <c r="AX29">
        <v>5309.239041247962</v>
      </c>
      <c r="AZ29" t="s">
        <v>129</v>
      </c>
      <c r="BA29">
        <v>0</v>
      </c>
      <c r="BC29" t="s">
        <v>129</v>
      </c>
      <c r="BD29">
        <v>1206.6452366472638</v>
      </c>
      <c r="BF29" t="s">
        <v>129</v>
      </c>
      <c r="BG29">
        <v>0</v>
      </c>
      <c r="BI29" t="s">
        <v>129</v>
      </c>
      <c r="BJ29">
        <v>0</v>
      </c>
      <c r="BM29" t="s">
        <v>155</v>
      </c>
      <c r="BN29" t="s">
        <v>155</v>
      </c>
      <c r="BO29">
        <v>6515.884277895226</v>
      </c>
      <c r="BQ29" t="s">
        <v>129</v>
      </c>
      <c r="BR29">
        <v>15</v>
      </c>
      <c r="BT29" t="s">
        <v>71</v>
      </c>
      <c r="BU29" s="133">
        <v>74.58651102948032</v>
      </c>
    </row>
    <row r="30" spans="1:73" ht="12.75">
      <c r="A30" t="s">
        <v>9</v>
      </c>
      <c r="B30" s="133">
        <v>16.655799</v>
      </c>
      <c r="D30" t="s">
        <v>13</v>
      </c>
      <c r="E30">
        <v>243.82</v>
      </c>
      <c r="G30" t="s">
        <v>63</v>
      </c>
      <c r="H30" s="133">
        <v>133.5493482781356</v>
      </c>
      <c r="J30" t="s">
        <v>12</v>
      </c>
      <c r="K30">
        <v>1891</v>
      </c>
      <c r="M30" t="s">
        <v>4</v>
      </c>
      <c r="N30">
        <v>27.70965045247304</v>
      </c>
      <c r="P30" t="s">
        <v>9</v>
      </c>
      <c r="Q30">
        <v>136.826</v>
      </c>
      <c r="S30" t="s">
        <v>2</v>
      </c>
      <c r="T30" s="134">
        <v>1707.132581558309</v>
      </c>
      <c r="V30" t="s">
        <v>9</v>
      </c>
      <c r="W30">
        <v>2886</v>
      </c>
      <c r="Y30" t="s">
        <v>13</v>
      </c>
      <c r="Z30" s="133">
        <v>66.33992289393815</v>
      </c>
      <c r="AB30" t="s">
        <v>9</v>
      </c>
      <c r="AC30">
        <v>7.535546999999999</v>
      </c>
      <c r="AE30" t="s">
        <v>85</v>
      </c>
      <c r="AF30" s="134">
        <v>517.8283563125156</v>
      </c>
      <c r="AH30" t="s">
        <v>9</v>
      </c>
      <c r="AI30">
        <v>1664.295</v>
      </c>
      <c r="AK30" t="s">
        <v>9</v>
      </c>
      <c r="AL30">
        <v>1003.965</v>
      </c>
      <c r="AN30" t="s">
        <v>5</v>
      </c>
      <c r="AO30" s="134">
        <v>82.99675667291135</v>
      </c>
      <c r="AQ30" t="s">
        <v>9</v>
      </c>
      <c r="AR30">
        <v>556.123</v>
      </c>
      <c r="AT30" t="s">
        <v>13</v>
      </c>
      <c r="AU30" s="133">
        <v>31.0920310042447</v>
      </c>
      <c r="AW30" t="s">
        <v>9</v>
      </c>
      <c r="AX30">
        <v>8518.859348865932</v>
      </c>
      <c r="AZ30" t="s">
        <v>9</v>
      </c>
      <c r="BA30">
        <v>55.09979184523081</v>
      </c>
      <c r="BC30" t="s">
        <v>9</v>
      </c>
      <c r="BD30">
        <v>731.8255233834545</v>
      </c>
      <c r="BF30" t="s">
        <v>9</v>
      </c>
      <c r="BG30">
        <v>95.34256326526499</v>
      </c>
      <c r="BI30" t="s">
        <v>9</v>
      </c>
      <c r="BJ30">
        <v>929.1107221850947</v>
      </c>
      <c r="BM30">
        <v>848</v>
      </c>
      <c r="BN30">
        <v>377</v>
      </c>
      <c r="BO30">
        <v>11555.237949544977</v>
      </c>
      <c r="BQ30" t="s">
        <v>9</v>
      </c>
      <c r="BR30">
        <v>537</v>
      </c>
      <c r="BT30" t="s">
        <v>63</v>
      </c>
      <c r="BU30" s="133">
        <v>76.14331272780096</v>
      </c>
    </row>
    <row r="31" spans="1:73" ht="12.75">
      <c r="A31" t="s">
        <v>105</v>
      </c>
      <c r="B31" s="133">
        <v>21.413815</v>
      </c>
      <c r="D31" t="s">
        <v>7</v>
      </c>
      <c r="E31">
        <v>301.336</v>
      </c>
      <c r="G31" t="s">
        <v>8</v>
      </c>
      <c r="H31" s="133">
        <v>197.92730085073472</v>
      </c>
      <c r="J31" t="s">
        <v>9</v>
      </c>
      <c r="K31">
        <v>2631</v>
      </c>
      <c r="M31" t="s">
        <v>71</v>
      </c>
      <c r="N31">
        <v>27.783783783783782</v>
      </c>
      <c r="P31" t="s">
        <v>83</v>
      </c>
      <c r="Q31">
        <v>269.0057</v>
      </c>
      <c r="S31" t="s">
        <v>13</v>
      </c>
      <c r="T31" s="134">
        <v>1720.922401771799</v>
      </c>
      <c r="V31" t="s">
        <v>83</v>
      </c>
      <c r="W31">
        <v>19702</v>
      </c>
      <c r="Y31" t="s">
        <v>9</v>
      </c>
      <c r="Z31" s="133">
        <v>69.49862736598757</v>
      </c>
      <c r="AB31" t="s">
        <v>83</v>
      </c>
      <c r="AC31">
        <v>17.2398</v>
      </c>
      <c r="AE31" t="s">
        <v>76</v>
      </c>
      <c r="AF31" s="134">
        <v>521.4369964134265</v>
      </c>
      <c r="AH31" t="s">
        <v>83</v>
      </c>
      <c r="AI31">
        <v>1935.14</v>
      </c>
      <c r="AK31" t="s">
        <v>83</v>
      </c>
      <c r="AL31">
        <v>2981.616</v>
      </c>
      <c r="AN31" t="s">
        <v>27</v>
      </c>
      <c r="AO31" s="134">
        <v>86.39705198393533</v>
      </c>
      <c r="AQ31" t="s">
        <v>83</v>
      </c>
      <c r="AR31">
        <v>298.069</v>
      </c>
      <c r="AT31" t="s">
        <v>12</v>
      </c>
      <c r="AU31" s="133">
        <v>32.37350473736587</v>
      </c>
      <c r="AW31" t="s">
        <v>83</v>
      </c>
      <c r="AX31">
        <v>7805.209528809311</v>
      </c>
      <c r="AZ31" t="s">
        <v>83</v>
      </c>
      <c r="BA31">
        <v>0</v>
      </c>
      <c r="BC31" t="s">
        <v>83</v>
      </c>
      <c r="BD31">
        <v>565.9290436593035</v>
      </c>
      <c r="BF31" t="s">
        <v>83</v>
      </c>
      <c r="BG31">
        <v>113.7098171056193</v>
      </c>
      <c r="BI31" t="s">
        <v>83</v>
      </c>
      <c r="BJ31">
        <v>469.54032334827514</v>
      </c>
      <c r="BM31" t="s">
        <v>155</v>
      </c>
      <c r="BN31" t="s">
        <v>155</v>
      </c>
      <c r="BO31">
        <v>8954.38871292251</v>
      </c>
      <c r="BQ31" t="s">
        <v>83</v>
      </c>
      <c r="BR31">
        <v>3908</v>
      </c>
      <c r="BT31" t="s">
        <v>11</v>
      </c>
      <c r="BU31" s="133">
        <v>88.0889207358593</v>
      </c>
    </row>
    <row r="32" spans="1:73" ht="12.75">
      <c r="A32" t="s">
        <v>83</v>
      </c>
      <c r="B32" s="133">
        <v>38.200037</v>
      </c>
      <c r="D32" t="s">
        <v>83</v>
      </c>
      <c r="E32">
        <v>312.685</v>
      </c>
      <c r="G32" t="s">
        <v>7</v>
      </c>
      <c r="H32" s="133">
        <v>201.1921642286351</v>
      </c>
      <c r="J32" t="s">
        <v>11</v>
      </c>
      <c r="K32">
        <v>2705</v>
      </c>
      <c r="M32" t="s">
        <v>11</v>
      </c>
      <c r="N32">
        <v>29.373439027038767</v>
      </c>
      <c r="P32" t="s">
        <v>11</v>
      </c>
      <c r="Q32">
        <v>13.112</v>
      </c>
      <c r="S32" t="s">
        <v>5</v>
      </c>
      <c r="T32" s="134">
        <v>1914.0441021021572</v>
      </c>
      <c r="V32" t="s">
        <v>11</v>
      </c>
      <c r="W32">
        <v>2842</v>
      </c>
      <c r="Y32" t="s">
        <v>87</v>
      </c>
      <c r="Z32" s="133">
        <v>73.86560619965331</v>
      </c>
      <c r="AB32" t="s">
        <v>11</v>
      </c>
      <c r="AC32">
        <v>4.48</v>
      </c>
      <c r="AE32" t="s">
        <v>10</v>
      </c>
      <c r="AF32" s="134">
        <v>528.4262061632612</v>
      </c>
      <c r="AH32" t="s">
        <v>11</v>
      </c>
      <c r="AI32">
        <v>498</v>
      </c>
      <c r="AK32" t="s">
        <v>11</v>
      </c>
      <c r="AL32">
        <v>1337</v>
      </c>
      <c r="AN32" t="s">
        <v>2</v>
      </c>
      <c r="AO32" s="134">
        <v>87.23996642105891</v>
      </c>
      <c r="AQ32" t="s">
        <v>11</v>
      </c>
      <c r="AR32">
        <v>153.433</v>
      </c>
      <c r="AT32" t="s">
        <v>9</v>
      </c>
      <c r="AU32" s="133">
        <v>33.38915173027725</v>
      </c>
      <c r="AW32" t="s">
        <v>11</v>
      </c>
      <c r="AX32">
        <v>7868.232579690766</v>
      </c>
      <c r="AZ32" t="s">
        <v>11</v>
      </c>
      <c r="BA32">
        <v>754.0208136234626</v>
      </c>
      <c r="BC32" t="s">
        <v>11</v>
      </c>
      <c r="BD32">
        <v>994.574679726742</v>
      </c>
      <c r="BF32" t="s">
        <v>11</v>
      </c>
      <c r="BG32">
        <v>106.52975879307893</v>
      </c>
      <c r="BI32" t="s">
        <v>11</v>
      </c>
      <c r="BJ32">
        <v>386.45524653654405</v>
      </c>
      <c r="BM32">
        <v>29</v>
      </c>
      <c r="BN32">
        <v>342</v>
      </c>
      <c r="BO32">
        <v>10480.813078370593</v>
      </c>
      <c r="BQ32" t="s">
        <v>11</v>
      </c>
      <c r="BR32">
        <v>937</v>
      </c>
      <c r="BT32" t="s">
        <v>76</v>
      </c>
      <c r="BU32" s="133">
        <v>92.46129185067748</v>
      </c>
    </row>
    <row r="33" spans="1:73" ht="12.75">
      <c r="A33" t="s">
        <v>4</v>
      </c>
      <c r="B33" s="133">
        <v>46.152926</v>
      </c>
      <c r="D33" t="s">
        <v>27</v>
      </c>
      <c r="E33">
        <v>338.419</v>
      </c>
      <c r="G33" t="s">
        <v>3</v>
      </c>
      <c r="H33" s="133">
        <v>228.92939311797124</v>
      </c>
      <c r="J33" t="s">
        <v>13</v>
      </c>
      <c r="K33">
        <v>3673.9</v>
      </c>
      <c r="M33" t="s">
        <v>3</v>
      </c>
      <c r="N33">
        <v>35.88030377705095</v>
      </c>
      <c r="P33" t="s">
        <v>105</v>
      </c>
      <c r="Q33">
        <v>81.713</v>
      </c>
      <c r="S33" t="s">
        <v>85</v>
      </c>
      <c r="T33" s="134">
        <v>1923.7705322349923</v>
      </c>
      <c r="V33" t="s">
        <v>105</v>
      </c>
      <c r="W33">
        <v>10777</v>
      </c>
      <c r="Y33" t="s">
        <v>80</v>
      </c>
      <c r="Z33" s="133">
        <v>81.790820165538</v>
      </c>
      <c r="AB33" t="s">
        <v>105</v>
      </c>
      <c r="AC33">
        <v>4.319701</v>
      </c>
      <c r="AE33" t="s">
        <v>27</v>
      </c>
      <c r="AF33" s="134">
        <v>535.3183724891521</v>
      </c>
      <c r="AH33" t="s">
        <v>105</v>
      </c>
      <c r="AI33">
        <v>85.171</v>
      </c>
      <c r="AK33" t="s">
        <v>105</v>
      </c>
      <c r="AL33">
        <v>667.219</v>
      </c>
      <c r="AN33" t="s">
        <v>129</v>
      </c>
      <c r="AO33" s="134">
        <v>113.86988556500334</v>
      </c>
      <c r="AQ33" t="s">
        <v>105</v>
      </c>
      <c r="AR33">
        <v>94.751</v>
      </c>
      <c r="AT33" t="s">
        <v>5</v>
      </c>
      <c r="AU33" s="133">
        <v>34.916948117031474</v>
      </c>
      <c r="AW33" t="s">
        <v>105</v>
      </c>
      <c r="AX33">
        <v>3517.815007287701</v>
      </c>
      <c r="AZ33" t="s">
        <v>105</v>
      </c>
      <c r="BA33" t="s">
        <v>155</v>
      </c>
      <c r="BC33" t="s">
        <v>105</v>
      </c>
      <c r="BD33">
        <v>557.026204134099</v>
      </c>
      <c r="BF33" t="s">
        <v>105</v>
      </c>
      <c r="BG33">
        <v>332.6180333063946</v>
      </c>
      <c r="BI33" t="s">
        <v>105</v>
      </c>
      <c r="BJ33">
        <v>253.34921615160727</v>
      </c>
      <c r="BM33" t="s">
        <v>155</v>
      </c>
      <c r="BN33" t="s">
        <v>155</v>
      </c>
      <c r="BO33">
        <v>4660.808460879802</v>
      </c>
      <c r="BQ33" t="s">
        <v>105</v>
      </c>
      <c r="BR33">
        <v>2377</v>
      </c>
      <c r="BT33" t="s">
        <v>75</v>
      </c>
      <c r="BU33" s="133">
        <v>97.77358776592285</v>
      </c>
    </row>
    <row r="34" spans="1:73" ht="12.75">
      <c r="A34" t="s">
        <v>7</v>
      </c>
      <c r="B34" s="133">
        <v>60.626442</v>
      </c>
      <c r="D34" t="s">
        <v>3</v>
      </c>
      <c r="E34">
        <v>357.104</v>
      </c>
      <c r="G34" t="s">
        <v>13</v>
      </c>
      <c r="H34" s="133">
        <v>256.0729595603314</v>
      </c>
      <c r="J34" t="s">
        <v>7</v>
      </c>
      <c r="K34">
        <v>6661</v>
      </c>
      <c r="M34" t="s">
        <v>85</v>
      </c>
      <c r="N34">
        <v>36.84703793222513</v>
      </c>
      <c r="P34" t="s">
        <v>12</v>
      </c>
      <c r="Q34">
        <v>220.862</v>
      </c>
      <c r="S34" t="s">
        <v>80</v>
      </c>
      <c r="T34" s="134">
        <v>2123.179619477588</v>
      </c>
      <c r="V34" t="s">
        <v>12</v>
      </c>
      <c r="W34">
        <v>11149</v>
      </c>
      <c r="Y34" t="s">
        <v>3</v>
      </c>
      <c r="Z34" s="133">
        <v>94.38986961781443</v>
      </c>
      <c r="AB34" t="s">
        <v>12</v>
      </c>
      <c r="AC34">
        <v>4.335182</v>
      </c>
      <c r="AE34" t="s">
        <v>129</v>
      </c>
      <c r="AF34" s="134">
        <v>573.482401339026</v>
      </c>
      <c r="AH34" t="s">
        <v>12</v>
      </c>
      <c r="AI34">
        <v>570.24</v>
      </c>
      <c r="AK34" t="s">
        <v>12</v>
      </c>
      <c r="AL34">
        <v>526.441</v>
      </c>
      <c r="AN34" t="s">
        <v>4</v>
      </c>
      <c r="AO34" s="134">
        <v>114.91072093673972</v>
      </c>
      <c r="AQ34" t="s">
        <v>12</v>
      </c>
      <c r="AR34">
        <v>304.815</v>
      </c>
      <c r="AT34" t="s">
        <v>3</v>
      </c>
      <c r="AU34" s="133">
        <v>38.82045027080937</v>
      </c>
      <c r="AW34" t="s">
        <v>12</v>
      </c>
      <c r="AX34">
        <v>10620.958940685487</v>
      </c>
      <c r="AZ34" t="s">
        <v>12</v>
      </c>
      <c r="BA34">
        <v>110.53387863380125</v>
      </c>
      <c r="BC34" t="s">
        <v>12</v>
      </c>
      <c r="BD34">
        <v>916.42130628149</v>
      </c>
      <c r="BF34" t="s">
        <v>12</v>
      </c>
      <c r="BG34">
        <v>244.09352550488285</v>
      </c>
      <c r="BI34" t="s">
        <v>12</v>
      </c>
      <c r="BJ34">
        <v>1199.4841490161</v>
      </c>
      <c r="BM34">
        <v>271</v>
      </c>
      <c r="BN34">
        <v>383</v>
      </c>
      <c r="BO34">
        <v>13745.491800121761</v>
      </c>
      <c r="BQ34" t="s">
        <v>12</v>
      </c>
      <c r="BR34">
        <v>266</v>
      </c>
      <c r="BT34" t="s">
        <v>83</v>
      </c>
      <c r="BU34" s="133">
        <v>102.30356583162471</v>
      </c>
    </row>
    <row r="35" spans="1:73" ht="12.75">
      <c r="A35" t="s">
        <v>13</v>
      </c>
      <c r="B35" s="133">
        <v>62.435709</v>
      </c>
      <c r="D35" t="s">
        <v>12</v>
      </c>
      <c r="E35">
        <v>450.295</v>
      </c>
      <c r="G35" t="s">
        <v>1</v>
      </c>
      <c r="H35" s="133">
        <v>358.74164701257865</v>
      </c>
      <c r="J35" t="s">
        <v>5</v>
      </c>
      <c r="K35">
        <v>11163</v>
      </c>
      <c r="M35" t="s">
        <v>1</v>
      </c>
      <c r="N35">
        <v>57.75026205450734</v>
      </c>
      <c r="P35" t="s">
        <v>85</v>
      </c>
      <c r="Q35">
        <v>39.0006</v>
      </c>
      <c r="S35" t="s">
        <v>9</v>
      </c>
      <c r="T35" s="134">
        <v>3294.9477435823337</v>
      </c>
      <c r="V35" t="s">
        <v>85</v>
      </c>
      <c r="W35">
        <v>1228</v>
      </c>
      <c r="Y35" t="s">
        <v>8</v>
      </c>
      <c r="Z35" s="133">
        <v>106.34184068058778</v>
      </c>
      <c r="AB35" t="s">
        <v>85</v>
      </c>
      <c r="AC35">
        <v>1.0616459999999999</v>
      </c>
      <c r="AE35" t="s">
        <v>71</v>
      </c>
      <c r="AF35" s="134">
        <v>575.1266416801855</v>
      </c>
      <c r="AH35" t="s">
        <v>85</v>
      </c>
      <c r="AI35">
        <v>91.00800000000001</v>
      </c>
      <c r="AK35" t="s">
        <v>85</v>
      </c>
      <c r="AL35">
        <v>84.107</v>
      </c>
      <c r="AN35" t="s">
        <v>126</v>
      </c>
      <c r="AO35" s="134">
        <v>116.60313080106474</v>
      </c>
      <c r="AQ35" t="s">
        <v>85</v>
      </c>
      <c r="AR35">
        <v>60.193</v>
      </c>
      <c r="AT35" t="s">
        <v>10</v>
      </c>
      <c r="AU35" s="133">
        <v>42.37676357158257</v>
      </c>
      <c r="AW35" t="s">
        <v>85</v>
      </c>
      <c r="AX35">
        <v>12523.840045022513</v>
      </c>
      <c r="AZ35" t="s">
        <v>85</v>
      </c>
      <c r="BA35">
        <v>0</v>
      </c>
      <c r="BC35" t="s">
        <v>85</v>
      </c>
      <c r="BD35">
        <v>1554.976707103552</v>
      </c>
      <c r="BF35" t="s">
        <v>85</v>
      </c>
      <c r="BG35">
        <v>0</v>
      </c>
      <c r="BI35" t="s">
        <v>85</v>
      </c>
      <c r="BJ35">
        <v>397.17124187093543</v>
      </c>
      <c r="BM35" t="s">
        <v>155</v>
      </c>
      <c r="BN35" t="s">
        <v>155</v>
      </c>
      <c r="BO35">
        <v>14475.987993997</v>
      </c>
      <c r="BQ35" t="s">
        <v>85</v>
      </c>
      <c r="BR35">
        <v>138</v>
      </c>
      <c r="BT35" t="s">
        <v>104</v>
      </c>
      <c r="BU35" s="133">
        <v>103.3995534631655</v>
      </c>
    </row>
    <row r="36" spans="1:73" ht="12.75">
      <c r="A36" t="s">
        <v>5</v>
      </c>
      <c r="B36" s="133">
        <v>63.127768</v>
      </c>
      <c r="D36" t="s">
        <v>4</v>
      </c>
      <c r="E36">
        <v>505.997</v>
      </c>
      <c r="G36" t="s">
        <v>9</v>
      </c>
      <c r="H36" s="133">
        <v>401.0932668689495</v>
      </c>
      <c r="J36" t="s">
        <v>3</v>
      </c>
      <c r="K36">
        <v>12813</v>
      </c>
      <c r="M36" t="s">
        <v>8</v>
      </c>
      <c r="N36">
        <v>58.778035576179434</v>
      </c>
      <c r="P36" t="s">
        <v>87</v>
      </c>
      <c r="Q36">
        <v>43.879138</v>
      </c>
      <c r="S36" t="s">
        <v>1</v>
      </c>
      <c r="T36" s="134">
        <v>5040.356394129979</v>
      </c>
      <c r="V36" t="s">
        <v>87</v>
      </c>
      <c r="W36">
        <v>3622</v>
      </c>
      <c r="Y36" t="s">
        <v>1</v>
      </c>
      <c r="Z36" s="133">
        <v>117.33490566037736</v>
      </c>
      <c r="AB36" t="s">
        <v>87</v>
      </c>
      <c r="AC36">
        <v>1.669065</v>
      </c>
      <c r="AE36" t="s">
        <v>7</v>
      </c>
      <c r="AF36" s="134">
        <v>606.1876433388586</v>
      </c>
      <c r="AH36" t="s">
        <v>87</v>
      </c>
      <c r="AI36">
        <v>59.563</v>
      </c>
      <c r="AK36" t="s">
        <v>87</v>
      </c>
      <c r="AL36">
        <v>276.04900000000004</v>
      </c>
      <c r="AN36" t="s">
        <v>11</v>
      </c>
      <c r="AO36" s="134">
        <v>125.69358273622613</v>
      </c>
      <c r="AQ36" t="s">
        <v>87</v>
      </c>
      <c r="AR36">
        <v>68.216</v>
      </c>
      <c r="AT36" t="s">
        <v>1</v>
      </c>
      <c r="AU36" s="133">
        <v>52.12129845096614</v>
      </c>
      <c r="AW36" t="s">
        <v>87</v>
      </c>
      <c r="AX36">
        <v>4954.72287635313</v>
      </c>
      <c r="AZ36" t="s">
        <v>87</v>
      </c>
      <c r="BA36">
        <v>0</v>
      </c>
      <c r="BC36" t="s">
        <v>87</v>
      </c>
      <c r="BD36">
        <v>971.7289916450458</v>
      </c>
      <c r="BF36" t="s">
        <v>87</v>
      </c>
      <c r="BG36">
        <v>52.24829836357185</v>
      </c>
      <c r="BI36" t="s">
        <v>87</v>
      </c>
      <c r="BJ36">
        <v>425.6280040737891</v>
      </c>
      <c r="BM36" t="s">
        <v>155</v>
      </c>
      <c r="BN36" t="s">
        <v>155</v>
      </c>
      <c r="BO36">
        <v>6404.328170435537</v>
      </c>
      <c r="BQ36" t="s">
        <v>87</v>
      </c>
      <c r="BR36">
        <v>371</v>
      </c>
      <c r="BT36" t="s">
        <v>105</v>
      </c>
      <c r="BU36" s="133">
        <v>111.00310710632365</v>
      </c>
    </row>
    <row r="37" spans="1:73" ht="12.75">
      <c r="A37" t="s">
        <v>3</v>
      </c>
      <c r="B37" s="133">
        <v>81.751602</v>
      </c>
      <c r="D37" t="s">
        <v>5</v>
      </c>
      <c r="E37">
        <v>543.965</v>
      </c>
      <c r="G37" t="s">
        <v>129</v>
      </c>
      <c r="H37" s="133">
        <v>1321.5727848101267</v>
      </c>
      <c r="J37" t="s">
        <v>4</v>
      </c>
      <c r="K37">
        <v>14021</v>
      </c>
      <c r="M37" t="s">
        <v>9</v>
      </c>
      <c r="N37">
        <v>63.357896257766214</v>
      </c>
      <c r="P37" t="s">
        <v>13</v>
      </c>
      <c r="Q37">
        <v>419.59530000000007</v>
      </c>
      <c r="S37" t="s">
        <v>129</v>
      </c>
      <c r="T37" s="134">
        <v>7050.632911392405</v>
      </c>
      <c r="V37" t="s">
        <v>13</v>
      </c>
      <c r="W37">
        <v>16175</v>
      </c>
      <c r="Y37" t="s">
        <v>63</v>
      </c>
      <c r="Z37" s="133">
        <v>120.04868894862302</v>
      </c>
      <c r="AB37" t="s">
        <v>13</v>
      </c>
      <c r="AC37">
        <v>29.333576</v>
      </c>
      <c r="AE37" t="s">
        <v>8</v>
      </c>
      <c r="AF37" s="134">
        <v>658.899265395436</v>
      </c>
      <c r="AH37" t="s">
        <v>13</v>
      </c>
      <c r="AI37">
        <v>1264.411</v>
      </c>
      <c r="AK37" t="s">
        <v>13</v>
      </c>
      <c r="AL37">
        <v>3796.8630000000003</v>
      </c>
      <c r="AN37" t="s">
        <v>71</v>
      </c>
      <c r="AO37" s="134">
        <v>150.03076693579965</v>
      </c>
      <c r="AQ37" t="s">
        <v>13</v>
      </c>
      <c r="AR37">
        <v>1941.253</v>
      </c>
      <c r="AT37" t="s">
        <v>8</v>
      </c>
      <c r="AU37" s="133">
        <v>100.18169740543921</v>
      </c>
      <c r="AW37" t="s">
        <v>13</v>
      </c>
      <c r="AZ37" t="s">
        <v>13</v>
      </c>
      <c r="BC37" t="s">
        <v>13</v>
      </c>
      <c r="BD37">
        <v>749.6739885471095</v>
      </c>
      <c r="BF37" t="s">
        <v>13</v>
      </c>
      <c r="BG37">
        <v>164.2027865237056</v>
      </c>
      <c r="BI37" t="s">
        <v>13</v>
      </c>
      <c r="BJ37">
        <v>900.108568915563</v>
      </c>
      <c r="BM37">
        <v>75</v>
      </c>
      <c r="BN37">
        <v>355</v>
      </c>
      <c r="BO37" t="s">
        <v>159</v>
      </c>
      <c r="BQ37" t="s">
        <v>13</v>
      </c>
      <c r="BR37">
        <v>1905</v>
      </c>
      <c r="BT37" t="s">
        <v>126</v>
      </c>
      <c r="BU37" s="133">
        <v>111.23013187136739</v>
      </c>
    </row>
    <row r="38" ht="12.75">
      <c r="B38" s="133"/>
    </row>
  </sheetData>
  <printOptions/>
  <pageMargins left="0.75" right="0.75" top="1" bottom="1" header="0.5" footer="0.5"/>
  <pageSetup fitToWidth="3" fitToHeight="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u209603</cp:lastModifiedBy>
  <cp:lastPrinted>2012-11-14T09:35:35Z</cp:lastPrinted>
  <dcterms:created xsi:type="dcterms:W3CDTF">2003-03-18T15:19:18Z</dcterms:created>
  <dcterms:modified xsi:type="dcterms:W3CDTF">2012-11-15T20:37:58Z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A4453700</vt:lpwstr>
  </property>
  <property fmtid="{D5CDD505-2E9C-101B-9397-08002B2CF9AE}" pid="3" name="Objective-Comment">
    <vt:lpwstr/>
  </property>
  <property fmtid="{D5CDD505-2E9C-101B-9397-08002B2CF9AE}" pid="4" name="Objective-CreationStamp">
    <vt:filetime>2012-11-13T15:50:49Z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2012-11-16T11:04:35Z</vt:filetime>
  </property>
  <property fmtid="{D5CDD505-2E9C-101B-9397-08002B2CF9AE}" pid="8" name="Objective-ModificationStamp">
    <vt:filetime>2012-11-16T11:04:41Z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3.0</vt:lpwstr>
  </property>
  <property fmtid="{D5CDD505-2E9C-101B-9397-08002B2CF9AE}" pid="15" name="Objective-VersionComment">
    <vt:lpwstr/>
  </property>
  <property fmtid="{D5CDD505-2E9C-101B-9397-08002B2CF9AE}" pid="16" name="Objective-VersionNumber">
    <vt:r8>4</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