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u016789\Objective\Objects\"/>
    </mc:Choice>
  </mc:AlternateContent>
  <bookViews>
    <workbookView xWindow="675" yWindow="2085" windowWidth="7680" windowHeight="8910" tabRatio="753" activeTab="4"/>
  </bookViews>
  <sheets>
    <sheet name="comments" sheetId="1" r:id="rId1"/>
    <sheet name="Fig9.1" sheetId="2" state="hidden" r:id="rId2"/>
    <sheet name="fig8.1data" sheetId="11" r:id="rId3"/>
    <sheet name="Fig 8.1 chart" sheetId="32" r:id="rId4"/>
    <sheet name="Contents" sheetId="28" r:id="rId5"/>
    <sheet name="T8.1" sheetId="3" r:id="rId6"/>
    <sheet name="T8.2" sheetId="30" r:id="rId7"/>
    <sheet name="T8.2(cont'd)" sheetId="31" r:id="rId8"/>
    <sheet name="T8.2old" sheetId="14" state="hidden" r:id="rId9"/>
    <sheet name="T8.2old(cont'd)" sheetId="13" state="hidden" r:id="rId10"/>
    <sheet name="T8.3" sheetId="16" r:id="rId11"/>
    <sheet name="T8.4" sheetId="10" r:id="rId12"/>
    <sheet name="T8.5-8.7" sheetId="4" r:id="rId13"/>
    <sheet name="Sheet1" sheetId="15" state="hidden" r:id="rId14"/>
    <sheet name="T8.8" sheetId="17" r:id="rId15"/>
    <sheet name="T8.9-8.10" sheetId="6" r:id="rId16"/>
    <sheet name="T8.11-8.12" sheetId="7" r:id="rId17"/>
    <sheet name="T8.13" sheetId="12" r:id="rId18"/>
    <sheet name="T8.14-8.16" sheetId="20" r:id="rId19"/>
    <sheet name="Aberdeen 8.16" sheetId="23" r:id="rId20"/>
    <sheet name="Edinburgh 8.16" sheetId="24" r:id="rId21"/>
    <sheet name="Glasgow 8.16" sheetId="25" r:id="rId22"/>
    <sheet name="Inverness 8.16" sheetId="26" r:id="rId23"/>
    <sheet name="England_Wales 8.16" sheetId="27" r:id="rId24"/>
  </sheets>
  <definedNames>
    <definedName name="_xlnm.Print_Area" localSheetId="3">'Fig 8.1 chart'!$H$1:$AI$122</definedName>
    <definedName name="_xlnm.Print_Area" localSheetId="2">'fig8.1data'!$A$1:$K$28</definedName>
    <definedName name="_xlnm.Print_Area" localSheetId="5">'T8.1'!$A$1:$AD$48</definedName>
    <definedName name="_xlnm.Print_Area" localSheetId="18">'T8.14-8.16'!$A$1:$S$91</definedName>
    <definedName name="_xlnm.Print_Area" localSheetId="7">'T8.2(cont''d)'!$A$1:$U$81</definedName>
    <definedName name="_xlnm.Print_Area" localSheetId="9">'T8.2old(cont''d)'!$A$1:$R$85</definedName>
    <definedName name="_xlnm.Print_Area" localSheetId="10">'T8.3'!$A$1:$Y$96</definedName>
    <definedName name="_xlnm.Print_Area" localSheetId="11">'T8.4'!$A$1:$I$78</definedName>
    <definedName name="_xlnm.Print_Area" localSheetId="12">'T8.5-8.7'!$A$1:$J$84</definedName>
    <definedName name="_xlnm.Print_Area" localSheetId="14">'T8.8'!$A$1:$AE$81</definedName>
  </definedNames>
  <calcPr calcId="162913"/>
</workbook>
</file>

<file path=xl/calcChain.xml><?xml version="1.0" encoding="utf-8"?>
<calcChain xmlns="http://schemas.openxmlformats.org/spreadsheetml/2006/main">
  <c r="J83" i="20" l="1"/>
  <c r="H83" i="20"/>
  <c r="E83" i="20"/>
  <c r="C83" i="20"/>
  <c r="AD39" i="3" l="1"/>
  <c r="U48" i="31" l="1"/>
  <c r="AB24" i="12" l="1"/>
  <c r="AD32" i="3" s="1"/>
  <c r="AB48" i="7"/>
  <c r="AB22" i="7"/>
  <c r="Y65" i="16"/>
  <c r="Y37" i="16"/>
  <c r="Y38" i="16"/>
  <c r="U72" i="31"/>
  <c r="U36" i="31"/>
  <c r="U66" i="30"/>
  <c r="U32" i="30"/>
  <c r="AD6" i="3"/>
  <c r="AD41" i="3"/>
  <c r="Y68" i="16" l="1"/>
  <c r="P59" i="20"/>
  <c r="J59" i="20"/>
  <c r="E59" i="20"/>
  <c r="P48" i="20"/>
  <c r="J48" i="20"/>
  <c r="E48" i="20"/>
  <c r="P37" i="20"/>
  <c r="J37" i="20"/>
  <c r="E37" i="20"/>
  <c r="P26" i="20"/>
  <c r="J26" i="20"/>
  <c r="E26" i="20"/>
  <c r="C35" i="32" l="1"/>
  <c r="D67" i="32"/>
  <c r="E67" i="32"/>
  <c r="C67" i="32"/>
  <c r="D63" i="32"/>
  <c r="E63" i="32"/>
  <c r="C63" i="32"/>
  <c r="D59" i="32"/>
  <c r="E59" i="32"/>
  <c r="C59" i="32"/>
  <c r="D55" i="32"/>
  <c r="E55" i="32"/>
  <c r="C55" i="32"/>
  <c r="D51" i="32"/>
  <c r="E51" i="32"/>
  <c r="C51" i="32"/>
  <c r="D47" i="32"/>
  <c r="E47" i="32"/>
  <c r="C47" i="32"/>
  <c r="D43" i="32"/>
  <c r="E43" i="32"/>
  <c r="C43" i="32"/>
  <c r="D39" i="32"/>
  <c r="E39" i="32"/>
  <c r="C39" i="32"/>
  <c r="D35" i="32"/>
  <c r="E35" i="32"/>
  <c r="D31" i="32"/>
  <c r="E31" i="32"/>
  <c r="C31" i="32"/>
  <c r="D27" i="32"/>
  <c r="E27" i="32"/>
  <c r="C27" i="32"/>
  <c r="D23" i="32"/>
  <c r="E23" i="32"/>
  <c r="C23" i="32"/>
  <c r="D19" i="32"/>
  <c r="E19" i="32"/>
  <c r="C19" i="32"/>
  <c r="D15" i="32"/>
  <c r="E15" i="32"/>
  <c r="C15" i="32"/>
  <c r="D11" i="32"/>
  <c r="E11" i="32"/>
  <c r="C11" i="32"/>
  <c r="D7" i="32"/>
  <c r="E7" i="32"/>
  <c r="C7" i="32"/>
  <c r="D3" i="32"/>
  <c r="E3" i="32"/>
  <c r="C3" i="32"/>
  <c r="AA24" i="12"/>
  <c r="AC32" i="3" s="1"/>
  <c r="J32" i="11"/>
  <c r="J33" i="11"/>
  <c r="AA48" i="7"/>
  <c r="AA22" i="7"/>
  <c r="H65" i="10"/>
  <c r="F65" i="10"/>
  <c r="D65" i="10"/>
  <c r="X65" i="16"/>
  <c r="X68" i="16" s="1"/>
  <c r="X37" i="16"/>
  <c r="X38" i="16"/>
  <c r="T72" i="31"/>
  <c r="T48" i="31"/>
  <c r="T36" i="31"/>
  <c r="T66" i="30"/>
  <c r="T32" i="30"/>
  <c r="AC6" i="3"/>
  <c r="AC41" i="3"/>
  <c r="S48" i="31"/>
  <c r="J48" i="11"/>
  <c r="J47" i="11"/>
  <c r="J46" i="11"/>
  <c r="J45" i="11"/>
  <c r="J44" i="11"/>
  <c r="J43" i="11"/>
  <c r="J42" i="11"/>
  <c r="J41" i="11"/>
  <c r="J40" i="11"/>
  <c r="J39" i="11"/>
  <c r="J38" i="11"/>
  <c r="J37" i="11"/>
  <c r="J36" i="11"/>
  <c r="J35" i="11"/>
  <c r="J34" i="11"/>
  <c r="B48" i="11"/>
  <c r="B47" i="11"/>
  <c r="B46" i="11"/>
  <c r="B45" i="11"/>
  <c r="B44" i="11"/>
  <c r="B43" i="11"/>
  <c r="B42" i="11"/>
  <c r="B41" i="11"/>
  <c r="B40" i="11"/>
  <c r="B39" i="11"/>
  <c r="B38" i="11"/>
  <c r="B37" i="11"/>
  <c r="B36" i="11"/>
  <c r="B35" i="11"/>
  <c r="B34" i="11"/>
  <c r="B33" i="11"/>
  <c r="B32" i="11"/>
  <c r="Z24" i="12"/>
  <c r="AB32" i="3" s="1"/>
  <c r="Z48" i="7"/>
  <c r="Z22" i="7"/>
  <c r="W65" i="16"/>
  <c r="W37" i="16"/>
  <c r="W38" i="16"/>
  <c r="S72" i="31"/>
  <c r="S36" i="31"/>
  <c r="S66" i="30"/>
  <c r="S32" i="30"/>
  <c r="AB6" i="3"/>
  <c r="AB41" i="3"/>
  <c r="J36" i="31"/>
  <c r="H36" i="31"/>
  <c r="G36" i="31"/>
  <c r="I36" i="31"/>
  <c r="K36" i="31"/>
  <c r="L36" i="31"/>
  <c r="M36" i="31"/>
  <c r="N36" i="31"/>
  <c r="O36" i="31"/>
  <c r="P36" i="31"/>
  <c r="Q36" i="31"/>
  <c r="R36" i="31"/>
  <c r="O66" i="30"/>
  <c r="I72" i="31"/>
  <c r="J72" i="31"/>
  <c r="R72" i="31"/>
  <c r="P72" i="31"/>
  <c r="N72" i="31"/>
  <c r="M72" i="31"/>
  <c r="L72" i="31"/>
  <c r="H72" i="31"/>
  <c r="G72" i="31"/>
  <c r="F72" i="31"/>
  <c r="E72" i="31"/>
  <c r="D72" i="31"/>
  <c r="C72" i="31"/>
  <c r="R48" i="31"/>
  <c r="Q48" i="31"/>
  <c r="P48" i="31"/>
  <c r="O48" i="31"/>
  <c r="N48" i="31"/>
  <c r="M48" i="31"/>
  <c r="L48" i="31"/>
  <c r="K48" i="31"/>
  <c r="J48" i="31"/>
  <c r="I48" i="31"/>
  <c r="H48" i="31"/>
  <c r="G48" i="31"/>
  <c r="F48" i="31"/>
  <c r="E48" i="31"/>
  <c r="D48" i="31"/>
  <c r="C48" i="31"/>
  <c r="D38" i="31"/>
  <c r="C38" i="31"/>
  <c r="D22" i="31"/>
  <c r="D36" i="31"/>
  <c r="F36" i="31"/>
  <c r="E36" i="31"/>
  <c r="R66" i="30"/>
  <c r="Q66" i="30"/>
  <c r="P66" i="30"/>
  <c r="N66" i="30"/>
  <c r="M66" i="30"/>
  <c r="L66" i="30"/>
  <c r="I66" i="30"/>
  <c r="H66" i="30"/>
  <c r="G66" i="30"/>
  <c r="F66" i="30"/>
  <c r="E66" i="30"/>
  <c r="C66" i="30"/>
  <c r="R32" i="30"/>
  <c r="Q32" i="30"/>
  <c r="P32" i="30"/>
  <c r="N32" i="30"/>
  <c r="M32" i="30"/>
  <c r="L32" i="30"/>
  <c r="I32" i="30"/>
  <c r="G32" i="30"/>
  <c r="F32" i="30"/>
  <c r="E32" i="30"/>
  <c r="C32" i="30"/>
  <c r="H32" i="30"/>
  <c r="O32" i="30"/>
  <c r="K32" i="30"/>
  <c r="J32" i="30"/>
  <c r="Y24" i="12"/>
  <c r="AA32" i="3" s="1"/>
  <c r="Y22" i="7"/>
  <c r="Y48" i="7"/>
  <c r="V65" i="16"/>
  <c r="V37" i="16"/>
  <c r="V38" i="16"/>
  <c r="R54" i="13"/>
  <c r="R55" i="13"/>
  <c r="R48" i="13"/>
  <c r="R6" i="13"/>
  <c r="R35" i="13"/>
  <c r="R7" i="13"/>
  <c r="R70" i="14"/>
  <c r="R33" i="14"/>
  <c r="AA41" i="3"/>
  <c r="AA6" i="3"/>
  <c r="J58" i="20"/>
  <c r="E58" i="20"/>
  <c r="J47" i="20"/>
  <c r="P47" i="20"/>
  <c r="E47" i="20"/>
  <c r="J36" i="20"/>
  <c r="E36" i="20"/>
  <c r="P36" i="20"/>
  <c r="J25" i="20"/>
  <c r="E25" i="20"/>
  <c r="J57" i="20"/>
  <c r="E57" i="20"/>
  <c r="P57" i="20"/>
  <c r="J46" i="20"/>
  <c r="E46" i="20"/>
  <c r="J35" i="20"/>
  <c r="E35" i="20"/>
  <c r="P35" i="20"/>
  <c r="J24" i="20"/>
  <c r="E24" i="20"/>
  <c r="Z41" i="3"/>
  <c r="E7" i="6"/>
  <c r="E8" i="6"/>
  <c r="E9" i="6"/>
  <c r="E10" i="6"/>
  <c r="E11" i="6"/>
  <c r="E12" i="6"/>
  <c r="E13" i="6"/>
  <c r="E14" i="6"/>
  <c r="E15" i="6"/>
  <c r="E16" i="6"/>
  <c r="E17" i="6"/>
  <c r="E18" i="6"/>
  <c r="E19" i="6"/>
  <c r="E20" i="6"/>
  <c r="P20" i="6" s="1"/>
  <c r="AC42" i="7" s="1"/>
  <c r="E21" i="6"/>
  <c r="E22" i="6"/>
  <c r="E23" i="6"/>
  <c r="P23" i="6"/>
  <c r="AC46" i="7" s="1"/>
  <c r="U65" i="16"/>
  <c r="U68" i="16" s="1"/>
  <c r="X24" i="12"/>
  <c r="Z32" i="3"/>
  <c r="X48" i="7"/>
  <c r="X22" i="7"/>
  <c r="U37" i="16"/>
  <c r="U38" i="16"/>
  <c r="Q54" i="13"/>
  <c r="Q55" i="13"/>
  <c r="Q76" i="13"/>
  <c r="Q48" i="13"/>
  <c r="Q6" i="13"/>
  <c r="Q7" i="13"/>
  <c r="Q70" i="14"/>
  <c r="Z6" i="3"/>
  <c r="H87" i="20"/>
  <c r="E87" i="20"/>
  <c r="C87" i="20"/>
  <c r="B13" i="27"/>
  <c r="L13" i="27"/>
  <c r="J13" i="27"/>
  <c r="H13" i="27"/>
  <c r="M75" i="20"/>
  <c r="M76" i="20"/>
  <c r="M77" i="20"/>
  <c r="M78" i="20"/>
  <c r="M79" i="20"/>
  <c r="M80" i="20"/>
  <c r="M81" i="20"/>
  <c r="M82" i="20"/>
  <c r="M74" i="20"/>
  <c r="K12" i="26"/>
  <c r="K11" i="26"/>
  <c r="K10" i="26"/>
  <c r="K9" i="26"/>
  <c r="K8" i="26"/>
  <c r="K7" i="26"/>
  <c r="K6" i="26"/>
  <c r="K5" i="26"/>
  <c r="K4" i="26"/>
  <c r="K12" i="25"/>
  <c r="K11" i="25"/>
  <c r="K10" i="25"/>
  <c r="K9" i="25"/>
  <c r="K8" i="25"/>
  <c r="K7" i="25"/>
  <c r="K6" i="25"/>
  <c r="K5" i="25"/>
  <c r="K4" i="25"/>
  <c r="K13" i="25"/>
  <c r="K12" i="24"/>
  <c r="K11" i="24"/>
  <c r="K10" i="24"/>
  <c r="K9" i="24"/>
  <c r="K8" i="24"/>
  <c r="K7" i="24"/>
  <c r="K6" i="24"/>
  <c r="K5" i="24"/>
  <c r="K4" i="24"/>
  <c r="K13" i="24"/>
  <c r="K12" i="23"/>
  <c r="K11" i="23"/>
  <c r="K10" i="23"/>
  <c r="K9" i="23"/>
  <c r="K8" i="23"/>
  <c r="K7" i="23"/>
  <c r="K6" i="23"/>
  <c r="K5" i="23"/>
  <c r="K4" i="23"/>
  <c r="Y6" i="3"/>
  <c r="G8" i="11"/>
  <c r="C8" i="32" s="1"/>
  <c r="W24" i="12"/>
  <c r="Y32" i="3"/>
  <c r="W48" i="7"/>
  <c r="W22" i="7"/>
  <c r="T65" i="16"/>
  <c r="T37" i="16"/>
  <c r="T68" i="16" s="1"/>
  <c r="T38" i="16"/>
  <c r="P70" i="14"/>
  <c r="P6" i="13"/>
  <c r="P7" i="13"/>
  <c r="P35" i="13"/>
  <c r="P54" i="13"/>
  <c r="P76" i="13"/>
  <c r="P55" i="13"/>
  <c r="P48" i="13"/>
  <c r="P33" i="14"/>
  <c r="Y41" i="3"/>
  <c r="H69" i="10"/>
  <c r="D38" i="16"/>
  <c r="E38" i="16"/>
  <c r="F38" i="16"/>
  <c r="G38" i="16"/>
  <c r="H38" i="16"/>
  <c r="I38" i="16"/>
  <c r="J38" i="16"/>
  <c r="K38" i="16"/>
  <c r="L38" i="16"/>
  <c r="M38" i="16"/>
  <c r="N38" i="16"/>
  <c r="O38" i="16"/>
  <c r="P38" i="16"/>
  <c r="Q38" i="16"/>
  <c r="R38" i="16"/>
  <c r="S38" i="16"/>
  <c r="C38" i="16"/>
  <c r="D65" i="16"/>
  <c r="E65" i="16"/>
  <c r="F65" i="16"/>
  <c r="G65" i="16"/>
  <c r="H65" i="16"/>
  <c r="I65" i="16"/>
  <c r="J65" i="16"/>
  <c r="K65" i="16"/>
  <c r="L65" i="16"/>
  <c r="M65" i="16"/>
  <c r="M68" i="16"/>
  <c r="N65" i="16"/>
  <c r="O65" i="16"/>
  <c r="P65" i="16"/>
  <c r="Q65" i="16"/>
  <c r="R65" i="16"/>
  <c r="S65" i="16"/>
  <c r="C65" i="16"/>
  <c r="C37" i="16"/>
  <c r="C68" i="16" s="1"/>
  <c r="D37" i="16"/>
  <c r="D68" i="16" s="1"/>
  <c r="E37" i="16"/>
  <c r="E68" i="16" s="1"/>
  <c r="F37" i="16"/>
  <c r="F68" i="16" s="1"/>
  <c r="G37" i="16"/>
  <c r="G68" i="16"/>
  <c r="H37" i="16"/>
  <c r="H68" i="16"/>
  <c r="I37" i="16"/>
  <c r="I68" i="16"/>
  <c r="J37" i="16"/>
  <c r="K37" i="16"/>
  <c r="K68" i="16" s="1"/>
  <c r="L37" i="16"/>
  <c r="L68" i="16"/>
  <c r="M37" i="16"/>
  <c r="N37" i="16"/>
  <c r="N68" i="16" s="1"/>
  <c r="O37" i="16"/>
  <c r="P37" i="16"/>
  <c r="Q37" i="16"/>
  <c r="Q68" i="16"/>
  <c r="R37" i="16"/>
  <c r="S37" i="16"/>
  <c r="H18" i="11"/>
  <c r="D48" i="32" s="1"/>
  <c r="I18" i="11"/>
  <c r="E48" i="32" s="1"/>
  <c r="H17" i="11"/>
  <c r="D44" i="32" s="1"/>
  <c r="I17" i="11"/>
  <c r="E44" i="32" s="1"/>
  <c r="H16" i="11"/>
  <c r="D40" i="32" s="1"/>
  <c r="I16" i="11"/>
  <c r="E40" i="32" s="1"/>
  <c r="H15" i="11"/>
  <c r="D36" i="32" s="1"/>
  <c r="I15" i="11"/>
  <c r="E36" i="32" s="1"/>
  <c r="I14" i="11"/>
  <c r="E32" i="32" s="1"/>
  <c r="H14" i="11"/>
  <c r="D32" i="32" s="1"/>
  <c r="H13" i="11"/>
  <c r="D28" i="32" s="1"/>
  <c r="G18" i="11"/>
  <c r="C48" i="32" s="1"/>
  <c r="G16" i="11"/>
  <c r="C40" i="32" s="1"/>
  <c r="G15" i="11"/>
  <c r="C36" i="32" s="1"/>
  <c r="G14" i="11"/>
  <c r="C32" i="32" s="1"/>
  <c r="O58" i="13"/>
  <c r="O54" i="13"/>
  <c r="O55" i="13"/>
  <c r="O76" i="13"/>
  <c r="O11" i="13"/>
  <c r="O43" i="14"/>
  <c r="O70" i="14"/>
  <c r="O10" i="14"/>
  <c r="V24" i="12"/>
  <c r="X32" i="3"/>
  <c r="V22" i="7"/>
  <c r="V48" i="7"/>
  <c r="O48" i="13"/>
  <c r="O6" i="13"/>
  <c r="O7" i="13"/>
  <c r="O33" i="14"/>
  <c r="X41" i="3"/>
  <c r="X6" i="3"/>
  <c r="G13" i="11"/>
  <c r="C28" i="32" s="1"/>
  <c r="I13" i="11"/>
  <c r="E28" i="32" s="1"/>
  <c r="G23" i="11"/>
  <c r="C68" i="32" s="1"/>
  <c r="I23" i="11"/>
  <c r="E68" i="32" s="1"/>
  <c r="H23" i="11"/>
  <c r="D68" i="32" s="1"/>
  <c r="G22" i="11"/>
  <c r="C64" i="32" s="1"/>
  <c r="I22" i="11"/>
  <c r="E64" i="32" s="1"/>
  <c r="I21" i="11"/>
  <c r="E60" i="32" s="1"/>
  <c r="H22" i="11"/>
  <c r="D64" i="32" s="1"/>
  <c r="G21" i="11"/>
  <c r="C60" i="32" s="1"/>
  <c r="H21" i="11"/>
  <c r="D60" i="32" s="1"/>
  <c r="G20" i="11"/>
  <c r="C56" i="32" s="1"/>
  <c r="I20" i="11"/>
  <c r="E56" i="32" s="1"/>
  <c r="H20" i="11"/>
  <c r="D56" i="32" s="1"/>
  <c r="G19" i="11"/>
  <c r="C52" i="32" s="1"/>
  <c r="I19" i="11"/>
  <c r="E52" i="32" s="1"/>
  <c r="H19" i="11"/>
  <c r="D52" i="32" s="1"/>
  <c r="G12" i="11"/>
  <c r="C24" i="32" s="1"/>
  <c r="I12" i="11"/>
  <c r="E24" i="32" s="1"/>
  <c r="H12" i="11"/>
  <c r="D24" i="32" s="1"/>
  <c r="J33" i="4"/>
  <c r="J36" i="4"/>
  <c r="G17" i="11" s="1"/>
  <c r="C44" i="32" s="1"/>
  <c r="J37" i="4"/>
  <c r="J38" i="4"/>
  <c r="J39" i="4"/>
  <c r="J40" i="4"/>
  <c r="J41" i="4"/>
  <c r="J42" i="4"/>
  <c r="J43" i="4"/>
  <c r="J44" i="4"/>
  <c r="J45" i="4"/>
  <c r="J46" i="4"/>
  <c r="J23" i="4"/>
  <c r="J24" i="4"/>
  <c r="J25" i="4"/>
  <c r="J26" i="4"/>
  <c r="J27" i="4"/>
  <c r="J28" i="4"/>
  <c r="J29" i="4"/>
  <c r="J30" i="4"/>
  <c r="J31" i="4"/>
  <c r="J32" i="4"/>
  <c r="J34" i="4"/>
  <c r="J35" i="4"/>
  <c r="J47" i="4"/>
  <c r="J48" i="4"/>
  <c r="J49" i="4"/>
  <c r="U24" i="12"/>
  <c r="W32" i="3" s="1"/>
  <c r="N8" i="6"/>
  <c r="N9" i="6"/>
  <c r="N10" i="6"/>
  <c r="P10" i="6" s="1"/>
  <c r="AC32" i="7" s="1"/>
  <c r="N11" i="6"/>
  <c r="N12" i="6"/>
  <c r="P12" i="6" s="1"/>
  <c r="AC34" i="7" s="1"/>
  <c r="N13" i="6"/>
  <c r="N14" i="6"/>
  <c r="P14" i="6" s="1"/>
  <c r="AC36" i="7" s="1"/>
  <c r="N15" i="6"/>
  <c r="P15" i="6"/>
  <c r="AC37" i="7" s="1"/>
  <c r="N16" i="6"/>
  <c r="P16" i="6" s="1"/>
  <c r="AC38" i="7" s="1"/>
  <c r="N17" i="6"/>
  <c r="N18" i="6"/>
  <c r="P18" i="6"/>
  <c r="AC40" i="7" s="1"/>
  <c r="N19" i="6"/>
  <c r="N20" i="6"/>
  <c r="N21" i="6"/>
  <c r="N22" i="6"/>
  <c r="P22" i="6" s="1"/>
  <c r="AC44" i="7" s="1"/>
  <c r="N23" i="6"/>
  <c r="N7" i="6"/>
  <c r="N25" i="6" s="1"/>
  <c r="E34" i="6"/>
  <c r="J34" i="6"/>
  <c r="E35" i="6"/>
  <c r="J35" i="6"/>
  <c r="N35" i="6" s="1"/>
  <c r="AC5" i="7" s="1"/>
  <c r="E36" i="6"/>
  <c r="J36" i="6"/>
  <c r="N36" i="6" s="1"/>
  <c r="AC6" i="7" s="1"/>
  <c r="E37" i="6"/>
  <c r="J37" i="6"/>
  <c r="N37" i="6" s="1"/>
  <c r="AC7" i="7" s="1"/>
  <c r="E38" i="6"/>
  <c r="J38" i="6"/>
  <c r="N38" i="6" s="1"/>
  <c r="AC8" i="7" s="1"/>
  <c r="E39" i="6"/>
  <c r="J39" i="6"/>
  <c r="E40" i="6"/>
  <c r="N40" i="6" s="1"/>
  <c r="AC10" i="7" s="1"/>
  <c r="J40" i="6"/>
  <c r="E41" i="6"/>
  <c r="J41" i="6"/>
  <c r="E42" i="6"/>
  <c r="J42" i="6"/>
  <c r="N42" i="6"/>
  <c r="AC12" i="7" s="1"/>
  <c r="E43" i="6"/>
  <c r="J43" i="6"/>
  <c r="E44" i="6"/>
  <c r="J44" i="6"/>
  <c r="E45" i="6"/>
  <c r="J45" i="6"/>
  <c r="E46" i="6"/>
  <c r="J46" i="6"/>
  <c r="N46" i="6" s="1"/>
  <c r="AC16" i="7" s="1"/>
  <c r="E47" i="6"/>
  <c r="J47" i="6"/>
  <c r="E48" i="6"/>
  <c r="N48" i="6" s="1"/>
  <c r="AC18" i="7" s="1"/>
  <c r="J48" i="6"/>
  <c r="E49" i="6"/>
  <c r="N49" i="6" s="1"/>
  <c r="AC20" i="7" s="1"/>
  <c r="J49" i="6"/>
  <c r="E33" i="6"/>
  <c r="J33" i="6"/>
  <c r="J51" i="6"/>
  <c r="U48" i="7"/>
  <c r="U22" i="7"/>
  <c r="N6" i="13"/>
  <c r="N7" i="13"/>
  <c r="N35" i="13"/>
  <c r="N48" i="13"/>
  <c r="N54" i="13"/>
  <c r="N55" i="13"/>
  <c r="N76" i="13"/>
  <c r="N33" i="14"/>
  <c r="N70" i="14"/>
  <c r="W6" i="3"/>
  <c r="W7" i="3" s="1"/>
  <c r="W29" i="3"/>
  <c r="W41" i="3"/>
  <c r="I24" i="12"/>
  <c r="H24" i="12"/>
  <c r="G24" i="12"/>
  <c r="F24" i="12"/>
  <c r="E24" i="12"/>
  <c r="D24" i="12"/>
  <c r="C24" i="12"/>
  <c r="B24" i="12"/>
  <c r="J22" i="7"/>
  <c r="J48" i="7"/>
  <c r="K37" i="3"/>
  <c r="J37" i="3"/>
  <c r="K36" i="3"/>
  <c r="J36" i="3"/>
  <c r="I4" i="3"/>
  <c r="I6" i="3"/>
  <c r="T48" i="7"/>
  <c r="S48" i="7"/>
  <c r="R48" i="7"/>
  <c r="Q48" i="7"/>
  <c r="P48" i="7"/>
  <c r="O48" i="7"/>
  <c r="N48" i="7"/>
  <c r="M48" i="7"/>
  <c r="L48" i="7"/>
  <c r="K48" i="7"/>
  <c r="T22" i="7"/>
  <c r="U23" i="7"/>
  <c r="S22" i="7"/>
  <c r="T23" i="7"/>
  <c r="R22" i="7"/>
  <c r="S23" i="7"/>
  <c r="Q22" i="7"/>
  <c r="P22" i="7"/>
  <c r="O22" i="7"/>
  <c r="P23" i="7"/>
  <c r="N22" i="7"/>
  <c r="O23" i="7"/>
  <c r="M22" i="7"/>
  <c r="L22" i="7"/>
  <c r="M23" i="7"/>
  <c r="L54" i="13"/>
  <c r="L76" i="13"/>
  <c r="L55" i="13"/>
  <c r="K54" i="13"/>
  <c r="K55" i="13"/>
  <c r="K58" i="13"/>
  <c r="J54" i="13"/>
  <c r="J76" i="13"/>
  <c r="J55" i="13"/>
  <c r="J58" i="13"/>
  <c r="I54" i="13"/>
  <c r="I76" i="13"/>
  <c r="I55" i="13"/>
  <c r="I66" i="13"/>
  <c r="H54" i="13"/>
  <c r="H76" i="13"/>
  <c r="H55" i="13"/>
  <c r="G54" i="13"/>
  <c r="G55" i="13"/>
  <c r="F54" i="13"/>
  <c r="F76" i="13"/>
  <c r="F55" i="13"/>
  <c r="E54" i="13"/>
  <c r="E55" i="13"/>
  <c r="D54" i="13"/>
  <c r="D76" i="13"/>
  <c r="D55" i="13"/>
  <c r="C54" i="13"/>
  <c r="C76" i="13"/>
  <c r="C55" i="13"/>
  <c r="L48" i="13"/>
  <c r="K48" i="13"/>
  <c r="J48" i="13"/>
  <c r="I48" i="13"/>
  <c r="H48" i="13"/>
  <c r="G48" i="13"/>
  <c r="F48" i="13"/>
  <c r="E48" i="13"/>
  <c r="D48" i="13"/>
  <c r="C48" i="13"/>
  <c r="D37" i="13"/>
  <c r="C37" i="13"/>
  <c r="L6" i="13"/>
  <c r="L7" i="13"/>
  <c r="K6" i="13"/>
  <c r="K7" i="13"/>
  <c r="K11" i="13"/>
  <c r="K19" i="13"/>
  <c r="J6" i="13"/>
  <c r="J7" i="13"/>
  <c r="J11" i="13"/>
  <c r="J19" i="13"/>
  <c r="I6" i="13"/>
  <c r="I7" i="13"/>
  <c r="H6" i="13"/>
  <c r="H7" i="13"/>
  <c r="H11" i="13"/>
  <c r="G6" i="13"/>
  <c r="G7" i="13"/>
  <c r="F6" i="13"/>
  <c r="F7" i="13"/>
  <c r="F35" i="13"/>
  <c r="E6" i="13"/>
  <c r="E7" i="13"/>
  <c r="D6" i="13"/>
  <c r="D7" i="13"/>
  <c r="D35" i="13"/>
  <c r="D19" i="13"/>
  <c r="C6" i="13"/>
  <c r="C7" i="13"/>
  <c r="C35" i="13"/>
  <c r="L70" i="14"/>
  <c r="K43" i="14"/>
  <c r="K51" i="14"/>
  <c r="J70" i="14"/>
  <c r="J43" i="14"/>
  <c r="J51" i="14"/>
  <c r="I70" i="14"/>
  <c r="H38" i="14"/>
  <c r="H70" i="14"/>
  <c r="G38" i="14"/>
  <c r="G70" i="14"/>
  <c r="F38" i="14"/>
  <c r="F70" i="14"/>
  <c r="E38" i="14"/>
  <c r="E70" i="14"/>
  <c r="C38" i="14"/>
  <c r="C70" i="14"/>
  <c r="D38" i="14"/>
  <c r="L33" i="14"/>
  <c r="K10" i="14"/>
  <c r="K33" i="14"/>
  <c r="J10" i="14"/>
  <c r="J33" i="14"/>
  <c r="I33" i="14"/>
  <c r="H18" i="14"/>
  <c r="H33" i="14"/>
  <c r="G33" i="14"/>
  <c r="F33" i="14"/>
  <c r="E33" i="14"/>
  <c r="C33" i="14"/>
  <c r="U41" i="3"/>
  <c r="T41" i="3"/>
  <c r="S41" i="3"/>
  <c r="R41" i="3"/>
  <c r="Q41" i="3"/>
  <c r="P41" i="3"/>
  <c r="O41" i="3"/>
  <c r="N41" i="3"/>
  <c r="M41" i="3"/>
  <c r="L41" i="3"/>
  <c r="S24" i="12"/>
  <c r="U32" i="3"/>
  <c r="R24" i="12"/>
  <c r="T32" i="3"/>
  <c r="Q24" i="12"/>
  <c r="S32" i="3"/>
  <c r="P24" i="12"/>
  <c r="O24" i="12"/>
  <c r="Q32" i="3" s="1"/>
  <c r="N24" i="12"/>
  <c r="N25" i="12" s="1"/>
  <c r="M24" i="12"/>
  <c r="O32" i="3"/>
  <c r="L24" i="12"/>
  <c r="N32" i="3"/>
  <c r="K24" i="12"/>
  <c r="M32" i="3"/>
  <c r="J24" i="12"/>
  <c r="L32" i="3"/>
  <c r="T29" i="3"/>
  <c r="S29" i="3"/>
  <c r="S30" i="3" s="1"/>
  <c r="R29" i="3"/>
  <c r="R30" i="3"/>
  <c r="Q29" i="3"/>
  <c r="Q30" i="3" s="1"/>
  <c r="P29" i="3"/>
  <c r="O29" i="3"/>
  <c r="N29" i="3"/>
  <c r="N30" i="3"/>
  <c r="M29" i="3"/>
  <c r="M30" i="3"/>
  <c r="L29" i="3"/>
  <c r="L30" i="3" s="1"/>
  <c r="U29" i="3"/>
  <c r="U6" i="3"/>
  <c r="U7" i="3"/>
  <c r="T6" i="3"/>
  <c r="T7" i="3"/>
  <c r="S6" i="3"/>
  <c r="S7" i="3"/>
  <c r="R6" i="3"/>
  <c r="R7" i="3"/>
  <c r="Q6" i="3"/>
  <c r="Q7" i="3"/>
  <c r="P6" i="3"/>
  <c r="P7" i="3"/>
  <c r="O6" i="3"/>
  <c r="O7" i="3"/>
  <c r="N6" i="3"/>
  <c r="N7" i="3"/>
  <c r="M6" i="3"/>
  <c r="M7" i="3"/>
  <c r="L6" i="3"/>
  <c r="L7" i="3"/>
  <c r="P51" i="20"/>
  <c r="P46" i="20"/>
  <c r="M54" i="13"/>
  <c r="M6" i="13"/>
  <c r="M7" i="13"/>
  <c r="M35" i="13"/>
  <c r="M70" i="14"/>
  <c r="H7" i="11"/>
  <c r="D4" i="32" s="1"/>
  <c r="I7" i="11"/>
  <c r="E4" i="32" s="1"/>
  <c r="G7" i="11"/>
  <c r="C4" i="32" s="1"/>
  <c r="H8" i="11"/>
  <c r="D8" i="32" s="1"/>
  <c r="I8" i="11"/>
  <c r="E8" i="32" s="1"/>
  <c r="H9" i="11"/>
  <c r="D12" i="32" s="1"/>
  <c r="I9" i="11"/>
  <c r="E12" i="32" s="1"/>
  <c r="G9" i="11"/>
  <c r="C12" i="32" s="1"/>
  <c r="H10" i="11"/>
  <c r="D16" i="32" s="1"/>
  <c r="I10" i="11"/>
  <c r="E16" i="32" s="1"/>
  <c r="G10" i="11"/>
  <c r="C16" i="32" s="1"/>
  <c r="H11" i="11"/>
  <c r="D20" i="32" s="1"/>
  <c r="I11" i="11"/>
  <c r="E20" i="32" s="1"/>
  <c r="G11" i="11"/>
  <c r="C20" i="32" s="1"/>
  <c r="L6" i="20"/>
  <c r="M6" i="20"/>
  <c r="O6" i="20"/>
  <c r="P6" i="20"/>
  <c r="L7" i="20"/>
  <c r="M7" i="20"/>
  <c r="O7" i="20"/>
  <c r="P7" i="20"/>
  <c r="L8" i="20"/>
  <c r="M8" i="20"/>
  <c r="O8" i="20"/>
  <c r="P8" i="20"/>
  <c r="L9" i="20"/>
  <c r="M9" i="20"/>
  <c r="O9" i="20"/>
  <c r="P9" i="20"/>
  <c r="E18" i="20"/>
  <c r="P18" i="20"/>
  <c r="J18" i="20"/>
  <c r="E19" i="20"/>
  <c r="J19" i="20"/>
  <c r="E20" i="20"/>
  <c r="P20" i="20"/>
  <c r="J20" i="20"/>
  <c r="E21" i="20"/>
  <c r="J21" i="20"/>
  <c r="P21" i="20"/>
  <c r="E22" i="20"/>
  <c r="J22" i="20"/>
  <c r="E23" i="20"/>
  <c r="P23" i="20"/>
  <c r="J23" i="20"/>
  <c r="E28" i="20"/>
  <c r="J28" i="20"/>
  <c r="P28" i="20"/>
  <c r="E29" i="20"/>
  <c r="J29" i="20"/>
  <c r="E30" i="20"/>
  <c r="J30" i="20"/>
  <c r="E31" i="20"/>
  <c r="J31" i="20"/>
  <c r="P31" i="20"/>
  <c r="E32" i="20"/>
  <c r="J32" i="20"/>
  <c r="P32" i="20"/>
  <c r="E33" i="20"/>
  <c r="J33" i="20"/>
  <c r="E34" i="20"/>
  <c r="J34" i="20"/>
  <c r="E39" i="20"/>
  <c r="J39" i="20"/>
  <c r="E40" i="20"/>
  <c r="P40" i="20"/>
  <c r="J40" i="20"/>
  <c r="E41" i="20"/>
  <c r="J41" i="20"/>
  <c r="E42" i="20"/>
  <c r="P42" i="20"/>
  <c r="J42" i="20"/>
  <c r="E43" i="20"/>
  <c r="J43" i="20"/>
  <c r="P43" i="20"/>
  <c r="E44" i="20"/>
  <c r="J44" i="20"/>
  <c r="P44" i="20"/>
  <c r="E45" i="20"/>
  <c r="J45" i="20"/>
  <c r="E50" i="20"/>
  <c r="J50" i="20"/>
  <c r="E53" i="20"/>
  <c r="P53" i="20"/>
  <c r="J53" i="20"/>
  <c r="E54" i="20"/>
  <c r="J54" i="20"/>
  <c r="E55" i="20"/>
  <c r="P55" i="20"/>
  <c r="J55" i="20"/>
  <c r="E56" i="20"/>
  <c r="J56" i="20"/>
  <c r="P56" i="20"/>
  <c r="T24" i="12"/>
  <c r="T25" i="12" s="1"/>
  <c r="J25" i="12"/>
  <c r="L25" i="12"/>
  <c r="Q25" i="12"/>
  <c r="K23" i="7"/>
  <c r="L23" i="7"/>
  <c r="N23" i="7"/>
  <c r="Q23" i="7"/>
  <c r="R23" i="7"/>
  <c r="B25" i="6"/>
  <c r="C25" i="6"/>
  <c r="D25" i="6"/>
  <c r="E25" i="6" s="1"/>
  <c r="G25" i="6"/>
  <c r="H25" i="6"/>
  <c r="I25" i="6"/>
  <c r="J25" i="6"/>
  <c r="K25" i="6"/>
  <c r="L25" i="6"/>
  <c r="M25" i="6"/>
  <c r="C51" i="6"/>
  <c r="E51" i="6" s="1"/>
  <c r="D51" i="6"/>
  <c r="H51" i="6"/>
  <c r="I51" i="6"/>
  <c r="L51" i="6"/>
  <c r="F13" i="15"/>
  <c r="G13" i="15"/>
  <c r="H13" i="15"/>
  <c r="K13" i="15"/>
  <c r="L13" i="15"/>
  <c r="M13" i="15"/>
  <c r="P13" i="15"/>
  <c r="Q13" i="15"/>
  <c r="R13" i="15"/>
  <c r="U13" i="15"/>
  <c r="V13" i="15"/>
  <c r="W13" i="15"/>
  <c r="W196" i="15"/>
  <c r="Z13" i="15"/>
  <c r="AA13" i="15"/>
  <c r="AB13" i="15"/>
  <c r="AE13" i="15"/>
  <c r="AF13" i="15"/>
  <c r="AG13" i="15"/>
  <c r="AG196" i="15"/>
  <c r="AG285" i="15"/>
  <c r="AJ13" i="15"/>
  <c r="AK13" i="15"/>
  <c r="AL13" i="15"/>
  <c r="AL196" i="15"/>
  <c r="AL285" i="15"/>
  <c r="AL397" i="15"/>
  <c r="AO13" i="15"/>
  <c r="AP13" i="15"/>
  <c r="AP196" i="15"/>
  <c r="AQ13" i="15"/>
  <c r="AT13" i="15"/>
  <c r="AU13" i="15"/>
  <c r="AU196" i="15"/>
  <c r="AV13" i="15"/>
  <c r="AY13" i="15"/>
  <c r="AZ13" i="15"/>
  <c r="AZ196" i="15"/>
  <c r="BA13" i="15"/>
  <c r="BD13" i="15"/>
  <c r="BE13" i="15"/>
  <c r="BF13" i="15"/>
  <c r="BI13" i="15"/>
  <c r="BI196" i="15"/>
  <c r="BI285" i="15"/>
  <c r="BJ13" i="15"/>
  <c r="BJ196" i="15"/>
  <c r="BK13" i="15"/>
  <c r="BN13" i="15"/>
  <c r="BO13" i="15"/>
  <c r="BP13" i="15"/>
  <c r="BQ13" i="15"/>
  <c r="BR13" i="15"/>
  <c r="BS13" i="15"/>
  <c r="BS196" i="15"/>
  <c r="BS285" i="15"/>
  <c r="BT13" i="15"/>
  <c r="F19" i="15"/>
  <c r="G19" i="15"/>
  <c r="H19" i="15"/>
  <c r="H196" i="15"/>
  <c r="K19" i="15"/>
  <c r="L19" i="15"/>
  <c r="M19" i="15"/>
  <c r="P19" i="15"/>
  <c r="Q19" i="15"/>
  <c r="R19" i="15"/>
  <c r="U19" i="15"/>
  <c r="V19" i="15"/>
  <c r="W19" i="15"/>
  <c r="Z19" i="15"/>
  <c r="Z196" i="15"/>
  <c r="AA19" i="15"/>
  <c r="AB19" i="15"/>
  <c r="AE19" i="15"/>
  <c r="AF19" i="15"/>
  <c r="AG19" i="15"/>
  <c r="AJ19" i="15"/>
  <c r="AJ196" i="15"/>
  <c r="AK19" i="15"/>
  <c r="AL19" i="15"/>
  <c r="AO19" i="15"/>
  <c r="AP19" i="15"/>
  <c r="AQ19" i="15"/>
  <c r="AT19" i="15"/>
  <c r="AU19" i="15"/>
  <c r="AV19" i="15"/>
  <c r="AV196" i="15"/>
  <c r="AY19" i="15"/>
  <c r="AZ19" i="15"/>
  <c r="BA19" i="15"/>
  <c r="BD19" i="15"/>
  <c r="BE19" i="15"/>
  <c r="BF19" i="15"/>
  <c r="BI19" i="15"/>
  <c r="BJ19" i="15"/>
  <c r="BK19" i="15"/>
  <c r="BN19" i="15"/>
  <c r="BO19" i="15"/>
  <c r="BP19" i="15"/>
  <c r="BQ19" i="15"/>
  <c r="BR19" i="15"/>
  <c r="BS19" i="15"/>
  <c r="BT19" i="15"/>
  <c r="F28" i="15"/>
  <c r="G28" i="15"/>
  <c r="H28" i="15"/>
  <c r="K28" i="15"/>
  <c r="K196" i="15"/>
  <c r="L28" i="15"/>
  <c r="M28" i="15"/>
  <c r="P28" i="15"/>
  <c r="Q28" i="15"/>
  <c r="R28" i="15"/>
  <c r="U28" i="15"/>
  <c r="V28" i="15"/>
  <c r="W28" i="15"/>
  <c r="Z28" i="15"/>
  <c r="AA28" i="15"/>
  <c r="AB28" i="15"/>
  <c r="AE28" i="15"/>
  <c r="AF28" i="15"/>
  <c r="AG28" i="15"/>
  <c r="AJ28" i="15"/>
  <c r="AK28" i="15"/>
  <c r="AK196" i="15"/>
  <c r="AK285" i="15"/>
  <c r="AK397" i="15"/>
  <c r="AL28" i="15"/>
  <c r="AO28" i="15"/>
  <c r="AP28" i="15"/>
  <c r="AQ28" i="15"/>
  <c r="AT28" i="15"/>
  <c r="AU28" i="15"/>
  <c r="AV28" i="15"/>
  <c r="AY28" i="15"/>
  <c r="AY196" i="15"/>
  <c r="AZ28" i="15"/>
  <c r="BA28" i="15"/>
  <c r="BD28" i="15"/>
  <c r="BE28" i="15"/>
  <c r="BF28" i="15"/>
  <c r="BI28" i="15"/>
  <c r="BJ28" i="15"/>
  <c r="BK28" i="15"/>
  <c r="BK196" i="15"/>
  <c r="BN28" i="15"/>
  <c r="BO28" i="15"/>
  <c r="BP28" i="15"/>
  <c r="BQ28" i="15"/>
  <c r="BR28" i="15"/>
  <c r="BS28" i="15"/>
  <c r="BT28" i="15"/>
  <c r="F44" i="15"/>
  <c r="G44" i="15"/>
  <c r="H44" i="15"/>
  <c r="K44" i="15"/>
  <c r="L44" i="15"/>
  <c r="M44" i="15"/>
  <c r="P44" i="15"/>
  <c r="Q44" i="15"/>
  <c r="R44" i="15"/>
  <c r="U44" i="15"/>
  <c r="V44" i="15"/>
  <c r="W44" i="15"/>
  <c r="Z44" i="15"/>
  <c r="AA44" i="15"/>
  <c r="AB44" i="15"/>
  <c r="AE44" i="15"/>
  <c r="AF44" i="15"/>
  <c r="AF196" i="15"/>
  <c r="AG44" i="15"/>
  <c r="AJ44" i="15"/>
  <c r="AK44" i="15"/>
  <c r="AL44" i="15"/>
  <c r="AO44" i="15"/>
  <c r="AP44" i="15"/>
  <c r="AQ44" i="15"/>
  <c r="AT44" i="15"/>
  <c r="AU44" i="15"/>
  <c r="AV44" i="15"/>
  <c r="AY44" i="15"/>
  <c r="AZ44" i="15"/>
  <c r="BA44" i="15"/>
  <c r="BD44" i="15"/>
  <c r="BE44" i="15"/>
  <c r="BF44" i="15"/>
  <c r="BI44" i="15"/>
  <c r="BJ44" i="15"/>
  <c r="BK44" i="15"/>
  <c r="BN44" i="15"/>
  <c r="BN196" i="15"/>
  <c r="BO44" i="15"/>
  <c r="BP44" i="15"/>
  <c r="BQ44" i="15"/>
  <c r="BR44" i="15"/>
  <c r="BS44" i="15"/>
  <c r="BT44" i="15"/>
  <c r="F70" i="15"/>
  <c r="G70" i="15"/>
  <c r="G196" i="15"/>
  <c r="G285" i="15"/>
  <c r="H70" i="15"/>
  <c r="K70" i="15"/>
  <c r="L70" i="15"/>
  <c r="M70" i="15"/>
  <c r="P70" i="15"/>
  <c r="Q70" i="15"/>
  <c r="R70" i="15"/>
  <c r="U70" i="15"/>
  <c r="U196" i="15"/>
  <c r="U285" i="15"/>
  <c r="V70" i="15"/>
  <c r="W70" i="15"/>
  <c r="Z70" i="15"/>
  <c r="AA70" i="15"/>
  <c r="AB70" i="15"/>
  <c r="AE70" i="15"/>
  <c r="AF70" i="15"/>
  <c r="AG70" i="15"/>
  <c r="AJ70" i="15"/>
  <c r="AK70" i="15"/>
  <c r="AL70" i="15"/>
  <c r="AO70" i="15"/>
  <c r="AP70" i="15"/>
  <c r="AQ70" i="15"/>
  <c r="AT70" i="15"/>
  <c r="AU70" i="15"/>
  <c r="AV70" i="15"/>
  <c r="AY70" i="15"/>
  <c r="AZ70" i="15"/>
  <c r="BA70" i="15"/>
  <c r="BD70" i="15"/>
  <c r="BE70" i="15"/>
  <c r="BF70" i="15"/>
  <c r="BI70" i="15"/>
  <c r="BJ70" i="15"/>
  <c r="BK70" i="15"/>
  <c r="BN70" i="15"/>
  <c r="BO70" i="15"/>
  <c r="BP70" i="15"/>
  <c r="BQ70" i="15"/>
  <c r="BR70" i="15"/>
  <c r="BS70" i="15"/>
  <c r="BT70" i="15"/>
  <c r="F86" i="15"/>
  <c r="G86" i="15"/>
  <c r="H86" i="15"/>
  <c r="K86" i="15"/>
  <c r="L86" i="15"/>
  <c r="M86" i="15"/>
  <c r="P86" i="15"/>
  <c r="Q86" i="15"/>
  <c r="R86" i="15"/>
  <c r="U86" i="15"/>
  <c r="V86" i="15"/>
  <c r="W86" i="15"/>
  <c r="Z86" i="15"/>
  <c r="AA86" i="15"/>
  <c r="AB86" i="15"/>
  <c r="AE86" i="15"/>
  <c r="AF86" i="15"/>
  <c r="AG86" i="15"/>
  <c r="AJ86" i="15"/>
  <c r="AK86" i="15"/>
  <c r="AL86" i="15"/>
  <c r="AO86" i="15"/>
  <c r="AP86" i="15"/>
  <c r="AQ86" i="15"/>
  <c r="AT86" i="15"/>
  <c r="AU86" i="15"/>
  <c r="AV86" i="15"/>
  <c r="AY86" i="15"/>
  <c r="AZ86" i="15"/>
  <c r="BA86" i="15"/>
  <c r="BD86" i="15"/>
  <c r="BE86" i="15"/>
  <c r="BF86" i="15"/>
  <c r="BI86" i="15"/>
  <c r="BJ86" i="15"/>
  <c r="BK86" i="15"/>
  <c r="BN86" i="15"/>
  <c r="BO86" i="15"/>
  <c r="BP86" i="15"/>
  <c r="BQ86" i="15"/>
  <c r="BR86" i="15"/>
  <c r="BS86" i="15"/>
  <c r="BT86" i="15"/>
  <c r="F101" i="15"/>
  <c r="G101" i="15"/>
  <c r="H101" i="15"/>
  <c r="K101" i="15"/>
  <c r="L101" i="15"/>
  <c r="M101" i="15"/>
  <c r="P101" i="15"/>
  <c r="Q101" i="15"/>
  <c r="R101" i="15"/>
  <c r="U101" i="15"/>
  <c r="V101" i="15"/>
  <c r="W101" i="15"/>
  <c r="Z101" i="15"/>
  <c r="AA101" i="15"/>
  <c r="AB101" i="15"/>
  <c r="AE101" i="15"/>
  <c r="AF101" i="15"/>
  <c r="AG101" i="15"/>
  <c r="AJ101" i="15"/>
  <c r="AK101" i="15"/>
  <c r="AL101" i="15"/>
  <c r="AO101" i="15"/>
  <c r="AP101" i="15"/>
  <c r="AQ101" i="15"/>
  <c r="AT101" i="15"/>
  <c r="AU101" i="15"/>
  <c r="AV101" i="15"/>
  <c r="AY101" i="15"/>
  <c r="AZ101" i="15"/>
  <c r="BA101" i="15"/>
  <c r="BD101" i="15"/>
  <c r="BE101" i="15"/>
  <c r="BF101" i="15"/>
  <c r="BI101" i="15"/>
  <c r="BJ101" i="15"/>
  <c r="BK101" i="15"/>
  <c r="BN101" i="15"/>
  <c r="BO101" i="15"/>
  <c r="BP101" i="15"/>
  <c r="BQ101" i="15"/>
  <c r="BR101" i="15"/>
  <c r="BS101" i="15"/>
  <c r="BT101" i="15"/>
  <c r="F118" i="15"/>
  <c r="G118" i="15"/>
  <c r="H118" i="15"/>
  <c r="K118" i="15"/>
  <c r="L118" i="15"/>
  <c r="M118" i="15"/>
  <c r="P118" i="15"/>
  <c r="Q118" i="15"/>
  <c r="R118" i="15"/>
  <c r="U118" i="15"/>
  <c r="V118" i="15"/>
  <c r="W118" i="15"/>
  <c r="Z118" i="15"/>
  <c r="AA118" i="15"/>
  <c r="AB118" i="15"/>
  <c r="AE118" i="15"/>
  <c r="AF118" i="15"/>
  <c r="AG118" i="15"/>
  <c r="AJ118" i="15"/>
  <c r="AK118" i="15"/>
  <c r="AL118" i="15"/>
  <c r="AO118" i="15"/>
  <c r="AP118" i="15"/>
  <c r="AQ118" i="15"/>
  <c r="AT118" i="15"/>
  <c r="AU118" i="15"/>
  <c r="AV118" i="15"/>
  <c r="AY118" i="15"/>
  <c r="AZ118" i="15"/>
  <c r="BA118" i="15"/>
  <c r="BD118" i="15"/>
  <c r="BE118" i="15"/>
  <c r="BF118" i="15"/>
  <c r="BI118" i="15"/>
  <c r="BJ118" i="15"/>
  <c r="BK118" i="15"/>
  <c r="BN118" i="15"/>
  <c r="BO118" i="15"/>
  <c r="BP118" i="15"/>
  <c r="BQ118" i="15"/>
  <c r="BR118" i="15"/>
  <c r="BS118" i="15"/>
  <c r="BT118" i="15"/>
  <c r="F128" i="15"/>
  <c r="G128" i="15"/>
  <c r="H128" i="15"/>
  <c r="K128" i="15"/>
  <c r="L128" i="15"/>
  <c r="M128" i="15"/>
  <c r="P128" i="15"/>
  <c r="Q128" i="15"/>
  <c r="R128" i="15"/>
  <c r="U128" i="15"/>
  <c r="V128" i="15"/>
  <c r="W128" i="15"/>
  <c r="Z128" i="15"/>
  <c r="AA128" i="15"/>
  <c r="AB128" i="15"/>
  <c r="AE128" i="15"/>
  <c r="AF128" i="15"/>
  <c r="AG128" i="15"/>
  <c r="AJ128" i="15"/>
  <c r="AK128" i="15"/>
  <c r="AL128" i="15"/>
  <c r="AO128" i="15"/>
  <c r="AP128" i="15"/>
  <c r="AQ128" i="15"/>
  <c r="AT128" i="15"/>
  <c r="AU128" i="15"/>
  <c r="AV128" i="15"/>
  <c r="AY128" i="15"/>
  <c r="AZ128" i="15"/>
  <c r="BA128" i="15"/>
  <c r="BD128" i="15"/>
  <c r="BE128" i="15"/>
  <c r="BF128" i="15"/>
  <c r="BI128" i="15"/>
  <c r="BJ128" i="15"/>
  <c r="BK128" i="15"/>
  <c r="BN128" i="15"/>
  <c r="BO128" i="15"/>
  <c r="BP128" i="15"/>
  <c r="BQ128" i="15"/>
  <c r="BR128" i="15"/>
  <c r="BS128" i="15"/>
  <c r="BT128" i="15"/>
  <c r="F136" i="15"/>
  <c r="G136" i="15"/>
  <c r="H136" i="15"/>
  <c r="K136" i="15"/>
  <c r="L136" i="15"/>
  <c r="M136" i="15"/>
  <c r="P136" i="15"/>
  <c r="Q136" i="15"/>
  <c r="R136" i="15"/>
  <c r="U136" i="15"/>
  <c r="V136" i="15"/>
  <c r="W136" i="15"/>
  <c r="Z136" i="15"/>
  <c r="AA136" i="15"/>
  <c r="AB136" i="15"/>
  <c r="AE136" i="15"/>
  <c r="AF136" i="15"/>
  <c r="AG136" i="15"/>
  <c r="AJ136" i="15"/>
  <c r="AK136" i="15"/>
  <c r="AL136" i="15"/>
  <c r="AO136" i="15"/>
  <c r="AP136" i="15"/>
  <c r="AQ136" i="15"/>
  <c r="AT136" i="15"/>
  <c r="AU136" i="15"/>
  <c r="AV136" i="15"/>
  <c r="AY136" i="15"/>
  <c r="AZ136" i="15"/>
  <c r="BA136" i="15"/>
  <c r="BD136" i="15"/>
  <c r="BE136" i="15"/>
  <c r="BF136" i="15"/>
  <c r="BI136" i="15"/>
  <c r="BJ136" i="15"/>
  <c r="BK136" i="15"/>
  <c r="BN136" i="15"/>
  <c r="BO136" i="15"/>
  <c r="BP136" i="15"/>
  <c r="BQ136" i="15"/>
  <c r="BR136" i="15"/>
  <c r="BS136" i="15"/>
  <c r="BT136" i="15"/>
  <c r="F141" i="15"/>
  <c r="G141" i="15"/>
  <c r="H141" i="15"/>
  <c r="K141" i="15"/>
  <c r="L141" i="15"/>
  <c r="M141" i="15"/>
  <c r="P141" i="15"/>
  <c r="Q141" i="15"/>
  <c r="R141" i="15"/>
  <c r="U141" i="15"/>
  <c r="V141" i="15"/>
  <c r="W141" i="15"/>
  <c r="Z141" i="15"/>
  <c r="AA141" i="15"/>
  <c r="AB141" i="15"/>
  <c r="AE141" i="15"/>
  <c r="AF141" i="15"/>
  <c r="AG141" i="15"/>
  <c r="AJ141" i="15"/>
  <c r="AK141" i="15"/>
  <c r="AL141" i="15"/>
  <c r="AO141" i="15"/>
  <c r="AP141" i="15"/>
  <c r="AQ141" i="15"/>
  <c r="AT141" i="15"/>
  <c r="AU141" i="15"/>
  <c r="AV141" i="15"/>
  <c r="AY141" i="15"/>
  <c r="AZ141" i="15"/>
  <c r="BA141" i="15"/>
  <c r="BD141" i="15"/>
  <c r="BE141" i="15"/>
  <c r="BF141" i="15"/>
  <c r="BI141" i="15"/>
  <c r="BJ141" i="15"/>
  <c r="BK141" i="15"/>
  <c r="BN141" i="15"/>
  <c r="BO141" i="15"/>
  <c r="BP141" i="15"/>
  <c r="BQ141" i="15"/>
  <c r="BR141" i="15"/>
  <c r="BS141" i="15"/>
  <c r="BT141" i="15"/>
  <c r="F170" i="15"/>
  <c r="G170" i="15"/>
  <c r="H170" i="15"/>
  <c r="K170" i="15"/>
  <c r="L170" i="15"/>
  <c r="M170" i="15"/>
  <c r="P170" i="15"/>
  <c r="Q170" i="15"/>
  <c r="R170" i="15"/>
  <c r="U170" i="15"/>
  <c r="V170" i="15"/>
  <c r="W170" i="15"/>
  <c r="Z170" i="15"/>
  <c r="AA170" i="15"/>
  <c r="AB170" i="15"/>
  <c r="AE170" i="15"/>
  <c r="AF170" i="15"/>
  <c r="AG170" i="15"/>
  <c r="AJ170" i="15"/>
  <c r="AK170" i="15"/>
  <c r="AL170" i="15"/>
  <c r="AO170" i="15"/>
  <c r="AP170" i="15"/>
  <c r="AQ170" i="15"/>
  <c r="AT170" i="15"/>
  <c r="AU170" i="15"/>
  <c r="AV170" i="15"/>
  <c r="AY170" i="15"/>
  <c r="AZ170" i="15"/>
  <c r="BA170" i="15"/>
  <c r="BD170" i="15"/>
  <c r="BE170" i="15"/>
  <c r="BF170" i="15"/>
  <c r="BI170" i="15"/>
  <c r="BJ170" i="15"/>
  <c r="BK170" i="15"/>
  <c r="BN170" i="15"/>
  <c r="BO170" i="15"/>
  <c r="BP170" i="15"/>
  <c r="BQ170" i="15"/>
  <c r="BR170" i="15"/>
  <c r="BS170" i="15"/>
  <c r="BT170" i="15"/>
  <c r="F185" i="15"/>
  <c r="G185" i="15"/>
  <c r="H185" i="15"/>
  <c r="K185" i="15"/>
  <c r="L185" i="15"/>
  <c r="M185" i="15"/>
  <c r="P185" i="15"/>
  <c r="Q185" i="15"/>
  <c r="R185" i="15"/>
  <c r="U185" i="15"/>
  <c r="V185" i="15"/>
  <c r="W185" i="15"/>
  <c r="Z185" i="15"/>
  <c r="AA185" i="15"/>
  <c r="AB185" i="15"/>
  <c r="AE185" i="15"/>
  <c r="AF185" i="15"/>
  <c r="AG185" i="15"/>
  <c r="AJ185" i="15"/>
  <c r="AK185" i="15"/>
  <c r="AL185" i="15"/>
  <c r="AO185" i="15"/>
  <c r="AP185" i="15"/>
  <c r="AQ185" i="15"/>
  <c r="AT185" i="15"/>
  <c r="AU185" i="15"/>
  <c r="AV185" i="15"/>
  <c r="AY185" i="15"/>
  <c r="AZ185" i="15"/>
  <c r="BA185" i="15"/>
  <c r="BD185" i="15"/>
  <c r="BE185" i="15"/>
  <c r="BF185" i="15"/>
  <c r="BI185" i="15"/>
  <c r="BJ185" i="15"/>
  <c r="BK185" i="15"/>
  <c r="BN185" i="15"/>
  <c r="BO185" i="15"/>
  <c r="BP185" i="15"/>
  <c r="BQ185" i="15"/>
  <c r="BR185" i="15"/>
  <c r="BS185" i="15"/>
  <c r="BT185" i="15"/>
  <c r="F194" i="15"/>
  <c r="G194" i="15"/>
  <c r="H194" i="15"/>
  <c r="K194" i="15"/>
  <c r="L194" i="15"/>
  <c r="M194" i="15"/>
  <c r="P194" i="15"/>
  <c r="Q194" i="15"/>
  <c r="R194" i="15"/>
  <c r="U194" i="15"/>
  <c r="V194" i="15"/>
  <c r="W194" i="15"/>
  <c r="Z194" i="15"/>
  <c r="AA194" i="15"/>
  <c r="AB194" i="15"/>
  <c r="AE194" i="15"/>
  <c r="AF194" i="15"/>
  <c r="AG194" i="15"/>
  <c r="AJ194" i="15"/>
  <c r="AK194" i="15"/>
  <c r="AL194" i="15"/>
  <c r="AO194" i="15"/>
  <c r="AP194" i="15"/>
  <c r="AQ194" i="15"/>
  <c r="AT194" i="15"/>
  <c r="AU194" i="15"/>
  <c r="AV194" i="15"/>
  <c r="AY194" i="15"/>
  <c r="AZ194" i="15"/>
  <c r="BA194" i="15"/>
  <c r="BD194" i="15"/>
  <c r="BE194" i="15"/>
  <c r="BF194" i="15"/>
  <c r="BI194" i="15"/>
  <c r="BJ194" i="15"/>
  <c r="BK194" i="15"/>
  <c r="BN194" i="15"/>
  <c r="BO194" i="15"/>
  <c r="BP194" i="15"/>
  <c r="BQ194" i="15"/>
  <c r="BR194" i="15"/>
  <c r="BS194" i="15"/>
  <c r="BT194" i="15"/>
  <c r="AB196" i="15"/>
  <c r="BT196" i="15"/>
  <c r="BT285" i="15"/>
  <c r="F210" i="15"/>
  <c r="G210" i="15"/>
  <c r="H210" i="15"/>
  <c r="K210" i="15"/>
  <c r="K283" i="15"/>
  <c r="L210" i="15"/>
  <c r="M210" i="15"/>
  <c r="P210" i="15"/>
  <c r="Q210" i="15"/>
  <c r="Q283" i="15"/>
  <c r="R210" i="15"/>
  <c r="U210" i="15"/>
  <c r="V210" i="15"/>
  <c r="W210" i="15"/>
  <c r="W283" i="15"/>
  <c r="Z210" i="15"/>
  <c r="AA210" i="15"/>
  <c r="AB210" i="15"/>
  <c r="AE210" i="15"/>
  <c r="AE283" i="15"/>
  <c r="AF210" i="15"/>
  <c r="AG210" i="15"/>
  <c r="AJ210" i="15"/>
  <c r="AK210" i="15"/>
  <c r="AL210" i="15"/>
  <c r="AO210" i="15"/>
  <c r="AP210" i="15"/>
  <c r="AQ210" i="15"/>
  <c r="AQ283" i="15"/>
  <c r="AT210" i="15"/>
  <c r="AU210" i="15"/>
  <c r="AV210" i="15"/>
  <c r="AY210" i="15"/>
  <c r="AY283" i="15"/>
  <c r="AZ210" i="15"/>
  <c r="BA210" i="15"/>
  <c r="BD210" i="15"/>
  <c r="BE210" i="15"/>
  <c r="BF210" i="15"/>
  <c r="BI210" i="15"/>
  <c r="BJ210" i="15"/>
  <c r="BK210" i="15"/>
  <c r="BK283" i="15"/>
  <c r="BN210" i="15"/>
  <c r="BO210" i="15"/>
  <c r="BP210" i="15"/>
  <c r="BQ210" i="15"/>
  <c r="BQ283" i="15"/>
  <c r="BR210" i="15"/>
  <c r="BS210" i="15"/>
  <c r="BT210" i="15"/>
  <c r="F216" i="15"/>
  <c r="G216" i="15"/>
  <c r="H216" i="15"/>
  <c r="K216" i="15"/>
  <c r="L216" i="15"/>
  <c r="L283" i="15"/>
  <c r="M216" i="15"/>
  <c r="P216" i="15"/>
  <c r="Q216" i="15"/>
  <c r="R216" i="15"/>
  <c r="U216" i="15"/>
  <c r="V216" i="15"/>
  <c r="V283" i="15"/>
  <c r="W216" i="15"/>
  <c r="Z216" i="15"/>
  <c r="AA216" i="15"/>
  <c r="AB216" i="15"/>
  <c r="AB283" i="15"/>
  <c r="AE216" i="15"/>
  <c r="AF216" i="15"/>
  <c r="AG216" i="15"/>
  <c r="AG283" i="15"/>
  <c r="AJ216" i="15"/>
  <c r="AK216" i="15"/>
  <c r="AL216" i="15"/>
  <c r="AO216" i="15"/>
  <c r="AO283" i="15"/>
  <c r="AP216" i="15"/>
  <c r="AQ216" i="15"/>
  <c r="AT216" i="15"/>
  <c r="AT283" i="15"/>
  <c r="AU216" i="15"/>
  <c r="AV216" i="15"/>
  <c r="AY216" i="15"/>
  <c r="AZ216" i="15"/>
  <c r="BA216" i="15"/>
  <c r="BD216" i="15"/>
  <c r="BE216" i="15"/>
  <c r="BF216" i="15"/>
  <c r="BI216" i="15"/>
  <c r="BJ216" i="15"/>
  <c r="BK216" i="15"/>
  <c r="BN216" i="15"/>
  <c r="BO216" i="15"/>
  <c r="BP216" i="15"/>
  <c r="BP283" i="15"/>
  <c r="BQ216" i="15"/>
  <c r="BR216" i="15"/>
  <c r="BS216" i="15"/>
  <c r="BT216" i="15"/>
  <c r="BT283" i="15"/>
  <c r="F221" i="15"/>
  <c r="G221" i="15"/>
  <c r="H221" i="15"/>
  <c r="K221" i="15"/>
  <c r="L221" i="15"/>
  <c r="M221" i="15"/>
  <c r="P221" i="15"/>
  <c r="P283" i="15"/>
  <c r="P285" i="15"/>
  <c r="Q221" i="15"/>
  <c r="R221" i="15"/>
  <c r="U221" i="15"/>
  <c r="V221" i="15"/>
  <c r="W221" i="15"/>
  <c r="Z221" i="15"/>
  <c r="AA221" i="15"/>
  <c r="AB221" i="15"/>
  <c r="AE221" i="15"/>
  <c r="AF221" i="15"/>
  <c r="AG221" i="15"/>
  <c r="AJ221" i="15"/>
  <c r="AK221" i="15"/>
  <c r="AL221" i="15"/>
  <c r="AO221" i="15"/>
  <c r="AP221" i="15"/>
  <c r="AQ221" i="15"/>
  <c r="AT221" i="15"/>
  <c r="AU221" i="15"/>
  <c r="AV221" i="15"/>
  <c r="AV283" i="15"/>
  <c r="AY221" i="15"/>
  <c r="AZ221" i="15"/>
  <c r="AZ283" i="15"/>
  <c r="BA221" i="15"/>
  <c r="BD221" i="15"/>
  <c r="BD283" i="15"/>
  <c r="BE221" i="15"/>
  <c r="BF221" i="15"/>
  <c r="BI221" i="15"/>
  <c r="BJ221" i="15"/>
  <c r="BK221" i="15"/>
  <c r="BN221" i="15"/>
  <c r="BO221" i="15"/>
  <c r="BP221" i="15"/>
  <c r="BQ221" i="15"/>
  <c r="BR221" i="15"/>
  <c r="BS221" i="15"/>
  <c r="BT221" i="15"/>
  <c r="F228" i="15"/>
  <c r="G228" i="15"/>
  <c r="H228" i="15"/>
  <c r="K228" i="15"/>
  <c r="L228" i="15"/>
  <c r="M228" i="15"/>
  <c r="P228" i="15"/>
  <c r="Q228" i="15"/>
  <c r="R228" i="15"/>
  <c r="U228" i="15"/>
  <c r="V228" i="15"/>
  <c r="W228" i="15"/>
  <c r="Z228" i="15"/>
  <c r="AA228" i="15"/>
  <c r="AB228" i="15"/>
  <c r="AE228" i="15"/>
  <c r="AF228" i="15"/>
  <c r="AG228" i="15"/>
  <c r="AJ228" i="15"/>
  <c r="AK228" i="15"/>
  <c r="AL228" i="15"/>
  <c r="AO228" i="15"/>
  <c r="AP228" i="15"/>
  <c r="AQ228" i="15"/>
  <c r="AT228" i="15"/>
  <c r="AU228" i="15"/>
  <c r="AV228" i="15"/>
  <c r="AY228" i="15"/>
  <c r="AZ228" i="15"/>
  <c r="BA228" i="15"/>
  <c r="BD228" i="15"/>
  <c r="BE228" i="15"/>
  <c r="BF228" i="15"/>
  <c r="BI228" i="15"/>
  <c r="BJ228" i="15"/>
  <c r="BK228" i="15"/>
  <c r="BN228" i="15"/>
  <c r="BO228" i="15"/>
  <c r="BP228" i="15"/>
  <c r="BQ228" i="15"/>
  <c r="BR228" i="15"/>
  <c r="BS228" i="15"/>
  <c r="BT228" i="15"/>
  <c r="F235" i="15"/>
  <c r="G235" i="15"/>
  <c r="H235" i="15"/>
  <c r="K235" i="15"/>
  <c r="L235" i="15"/>
  <c r="M235" i="15"/>
  <c r="P235" i="15"/>
  <c r="Q235" i="15"/>
  <c r="R235" i="15"/>
  <c r="U235" i="15"/>
  <c r="V235" i="15"/>
  <c r="W235" i="15"/>
  <c r="Z235" i="15"/>
  <c r="AA235" i="15"/>
  <c r="AB235" i="15"/>
  <c r="AE235" i="15"/>
  <c r="AF235" i="15"/>
  <c r="AG235" i="15"/>
  <c r="AJ235" i="15"/>
  <c r="AK235" i="15"/>
  <c r="AL235" i="15"/>
  <c r="AO235" i="15"/>
  <c r="AP235" i="15"/>
  <c r="AQ235" i="15"/>
  <c r="AT235" i="15"/>
  <c r="AU235" i="15"/>
  <c r="AV235" i="15"/>
  <c r="AY235" i="15"/>
  <c r="AZ235" i="15"/>
  <c r="BA235" i="15"/>
  <c r="BD235" i="15"/>
  <c r="BE235" i="15"/>
  <c r="BF235" i="15"/>
  <c r="BI235" i="15"/>
  <c r="BJ235" i="15"/>
  <c r="BK235" i="15"/>
  <c r="BN235" i="15"/>
  <c r="BO235" i="15"/>
  <c r="BP235" i="15"/>
  <c r="BQ235" i="15"/>
  <c r="BR235" i="15"/>
  <c r="BS235" i="15"/>
  <c r="BT235" i="15"/>
  <c r="F253" i="15"/>
  <c r="G253" i="15"/>
  <c r="H253" i="15"/>
  <c r="K253" i="15"/>
  <c r="L253" i="15"/>
  <c r="M253" i="15"/>
  <c r="M283" i="15"/>
  <c r="M285" i="15"/>
  <c r="P253" i="15"/>
  <c r="Q253" i="15"/>
  <c r="R253" i="15"/>
  <c r="U253" i="15"/>
  <c r="V253" i="15"/>
  <c r="W253" i="15"/>
  <c r="Z253" i="15"/>
  <c r="AA253" i="15"/>
  <c r="AB253" i="15"/>
  <c r="AE253" i="15"/>
  <c r="AF253" i="15"/>
  <c r="AG253" i="15"/>
  <c r="AJ253" i="15"/>
  <c r="AK253" i="15"/>
  <c r="AL253" i="15"/>
  <c r="AO253" i="15"/>
  <c r="AP253" i="15"/>
  <c r="AQ253" i="15"/>
  <c r="AT253" i="15"/>
  <c r="AU253" i="15"/>
  <c r="AU283" i="15"/>
  <c r="AV253" i="15"/>
  <c r="AY253" i="15"/>
  <c r="AZ253" i="15"/>
  <c r="BA253" i="15"/>
  <c r="BD253" i="15"/>
  <c r="BE253" i="15"/>
  <c r="BF253" i="15"/>
  <c r="BI253" i="15"/>
  <c r="BJ253" i="15"/>
  <c r="BK253" i="15"/>
  <c r="BN253" i="15"/>
  <c r="BO253" i="15"/>
  <c r="BP253" i="15"/>
  <c r="BQ253" i="15"/>
  <c r="BR253" i="15"/>
  <c r="BS253" i="15"/>
  <c r="BT253" i="15"/>
  <c r="F258" i="15"/>
  <c r="G258" i="15"/>
  <c r="H258" i="15"/>
  <c r="K258" i="15"/>
  <c r="L258" i="15"/>
  <c r="M258" i="15"/>
  <c r="P258" i="15"/>
  <c r="Q258" i="15"/>
  <c r="R258" i="15"/>
  <c r="U258" i="15"/>
  <c r="V258" i="15"/>
  <c r="W258" i="15"/>
  <c r="Z258" i="15"/>
  <c r="AA258" i="15"/>
  <c r="AB258" i="15"/>
  <c r="AE258" i="15"/>
  <c r="AF258" i="15"/>
  <c r="AG258" i="15"/>
  <c r="AJ258" i="15"/>
  <c r="AK258" i="15"/>
  <c r="AL258" i="15"/>
  <c r="AO258" i="15"/>
  <c r="AP258" i="15"/>
  <c r="AQ258" i="15"/>
  <c r="AT258" i="15"/>
  <c r="AU258" i="15"/>
  <c r="AV258" i="15"/>
  <c r="AY258" i="15"/>
  <c r="AZ258" i="15"/>
  <c r="BA258" i="15"/>
  <c r="BD258" i="15"/>
  <c r="BE258" i="15"/>
  <c r="BF258" i="15"/>
  <c r="BI258" i="15"/>
  <c r="BJ258" i="15"/>
  <c r="BK258" i="15"/>
  <c r="BN258" i="15"/>
  <c r="BO258" i="15"/>
  <c r="BP258" i="15"/>
  <c r="BQ258" i="15"/>
  <c r="BR258" i="15"/>
  <c r="BS258" i="15"/>
  <c r="BT258" i="15"/>
  <c r="F267" i="15"/>
  <c r="G267" i="15"/>
  <c r="H267" i="15"/>
  <c r="K267" i="15"/>
  <c r="L267" i="15"/>
  <c r="M267" i="15"/>
  <c r="P267" i="15"/>
  <c r="Q267" i="15"/>
  <c r="R267" i="15"/>
  <c r="U267" i="15"/>
  <c r="V267" i="15"/>
  <c r="W267" i="15"/>
  <c r="Z267" i="15"/>
  <c r="AA267" i="15"/>
  <c r="AB267" i="15"/>
  <c r="AE267" i="15"/>
  <c r="AF267" i="15"/>
  <c r="AG267" i="15"/>
  <c r="AJ267" i="15"/>
  <c r="AK267" i="15"/>
  <c r="AL267" i="15"/>
  <c r="AO267" i="15"/>
  <c r="AP267" i="15"/>
  <c r="AQ267" i="15"/>
  <c r="AT267" i="15"/>
  <c r="AU267" i="15"/>
  <c r="AV267" i="15"/>
  <c r="AY267" i="15"/>
  <c r="AZ267" i="15"/>
  <c r="BA267" i="15"/>
  <c r="BD267" i="15"/>
  <c r="BE267" i="15"/>
  <c r="BF267" i="15"/>
  <c r="BI267" i="15"/>
  <c r="BJ267" i="15"/>
  <c r="BK267" i="15"/>
  <c r="BN267" i="15"/>
  <c r="BO267" i="15"/>
  <c r="BP267" i="15"/>
  <c r="BQ267" i="15"/>
  <c r="BR267" i="15"/>
  <c r="BS267" i="15"/>
  <c r="BT267" i="15"/>
  <c r="F281" i="15"/>
  <c r="G281" i="15"/>
  <c r="H281" i="15"/>
  <c r="K281" i="15"/>
  <c r="L281" i="15"/>
  <c r="M281" i="15"/>
  <c r="P281" i="15"/>
  <c r="Q281" i="15"/>
  <c r="R281" i="15"/>
  <c r="U281" i="15"/>
  <c r="V281" i="15"/>
  <c r="W281" i="15"/>
  <c r="Z281" i="15"/>
  <c r="AA281" i="15"/>
  <c r="AB281" i="15"/>
  <c r="AE281" i="15"/>
  <c r="AF281" i="15"/>
  <c r="AG281" i="15"/>
  <c r="AJ281" i="15"/>
  <c r="AK281" i="15"/>
  <c r="AL281" i="15"/>
  <c r="AO281" i="15"/>
  <c r="AP281" i="15"/>
  <c r="AQ281" i="15"/>
  <c r="AT281" i="15"/>
  <c r="AU281" i="15"/>
  <c r="AV281" i="15"/>
  <c r="AY281" i="15"/>
  <c r="AZ281" i="15"/>
  <c r="BA281" i="15"/>
  <c r="BD281" i="15"/>
  <c r="BE281" i="15"/>
  <c r="BF281" i="15"/>
  <c r="BI281" i="15"/>
  <c r="BJ281" i="15"/>
  <c r="BK281" i="15"/>
  <c r="BN281" i="15"/>
  <c r="BO281" i="15"/>
  <c r="BP281" i="15"/>
  <c r="BQ281" i="15"/>
  <c r="BR281" i="15"/>
  <c r="BS281" i="15"/>
  <c r="BT281" i="15"/>
  <c r="R283" i="15"/>
  <c r="AL283" i="15"/>
  <c r="BR283" i="15"/>
  <c r="F296" i="15"/>
  <c r="F299" i="15"/>
  <c r="G296" i="15"/>
  <c r="G299" i="15"/>
  <c r="H296" i="15"/>
  <c r="H299" i="15"/>
  <c r="K296" i="15"/>
  <c r="L296" i="15"/>
  <c r="L299" i="15"/>
  <c r="M296" i="15"/>
  <c r="P296" i="15"/>
  <c r="P299" i="15"/>
  <c r="Q296" i="15"/>
  <c r="R296" i="15"/>
  <c r="R299" i="15"/>
  <c r="U296" i="15"/>
  <c r="U299" i="15"/>
  <c r="V296" i="15"/>
  <c r="V299" i="15"/>
  <c r="W296" i="15"/>
  <c r="Z296" i="15"/>
  <c r="Z299" i="15"/>
  <c r="AA296" i="15"/>
  <c r="AB296" i="15"/>
  <c r="AB299" i="15"/>
  <c r="AE296" i="15"/>
  <c r="AF296" i="15"/>
  <c r="AF299" i="15"/>
  <c r="AG296" i="15"/>
  <c r="AG299" i="15"/>
  <c r="AJ296" i="15"/>
  <c r="AJ299" i="15"/>
  <c r="AK296" i="15"/>
  <c r="AL296" i="15"/>
  <c r="AL299" i="15"/>
  <c r="AO296" i="15"/>
  <c r="AO299" i="15"/>
  <c r="AP296" i="15"/>
  <c r="AP299" i="15"/>
  <c r="AQ296" i="15"/>
  <c r="AT296" i="15"/>
  <c r="AT299" i="15"/>
  <c r="AU296" i="15"/>
  <c r="AU299" i="15"/>
  <c r="AV296" i="15"/>
  <c r="AV299" i="15"/>
  <c r="AY296" i="15"/>
  <c r="AZ296" i="15"/>
  <c r="AZ299" i="15"/>
  <c r="BA296" i="15"/>
  <c r="BD296" i="15"/>
  <c r="BD299" i="15"/>
  <c r="BE296" i="15"/>
  <c r="BE299" i="15"/>
  <c r="BF296" i="15"/>
  <c r="BF299" i="15"/>
  <c r="BI296" i="15"/>
  <c r="BI299" i="15"/>
  <c r="BJ296" i="15"/>
  <c r="BJ299" i="15"/>
  <c r="BK296" i="15"/>
  <c r="BN296" i="15"/>
  <c r="BN299" i="15"/>
  <c r="BO296" i="15"/>
  <c r="BO299" i="15"/>
  <c r="BP296" i="15"/>
  <c r="BP299" i="15"/>
  <c r="BQ296" i="15"/>
  <c r="BR296" i="15"/>
  <c r="BR299" i="15"/>
  <c r="BS296" i="15"/>
  <c r="BS299" i="15"/>
  <c r="BT296" i="15"/>
  <c r="BT299" i="15"/>
  <c r="K299" i="15"/>
  <c r="M299" i="15"/>
  <c r="Q299" i="15"/>
  <c r="W299" i="15"/>
  <c r="AA299" i="15"/>
  <c r="AE299" i="15"/>
  <c r="AK299" i="15"/>
  <c r="AQ299" i="15"/>
  <c r="AY299" i="15"/>
  <c r="BA299" i="15"/>
  <c r="BK299" i="15"/>
  <c r="BQ299" i="15"/>
  <c r="F311" i="15"/>
  <c r="G311" i="15"/>
  <c r="H311" i="15"/>
  <c r="K311" i="15"/>
  <c r="L311" i="15"/>
  <c r="M311" i="15"/>
  <c r="P311" i="15"/>
  <c r="Q311" i="15"/>
  <c r="R311" i="15"/>
  <c r="U311" i="15"/>
  <c r="V311" i="15"/>
  <c r="W311" i="15"/>
  <c r="Z311" i="15"/>
  <c r="AA311" i="15"/>
  <c r="AB311" i="15"/>
  <c r="AE311" i="15"/>
  <c r="AF311" i="15"/>
  <c r="AG311" i="15"/>
  <c r="AJ311" i="15"/>
  <c r="AK311" i="15"/>
  <c r="AL311" i="15"/>
  <c r="AO311" i="15"/>
  <c r="AP311" i="15"/>
  <c r="AQ311" i="15"/>
  <c r="AT311" i="15"/>
  <c r="AU311" i="15"/>
  <c r="AV311" i="15"/>
  <c r="AY311" i="15"/>
  <c r="AZ311" i="15"/>
  <c r="BA311" i="15"/>
  <c r="BD311" i="15"/>
  <c r="BE311" i="15"/>
  <c r="BF311" i="15"/>
  <c r="BI311" i="15"/>
  <c r="BJ311" i="15"/>
  <c r="BK311" i="15"/>
  <c r="BN311" i="15"/>
  <c r="BO311" i="15"/>
  <c r="BP311" i="15"/>
  <c r="BQ311" i="15"/>
  <c r="BR311" i="15"/>
  <c r="BS311" i="15"/>
  <c r="BT311" i="15"/>
  <c r="F319" i="15"/>
  <c r="G319" i="15"/>
  <c r="H319" i="15"/>
  <c r="K319" i="15"/>
  <c r="L319" i="15"/>
  <c r="M319" i="15"/>
  <c r="P319" i="15"/>
  <c r="P326" i="15"/>
  <c r="Q319" i="15"/>
  <c r="R319" i="15"/>
  <c r="U319" i="15"/>
  <c r="V319" i="15"/>
  <c r="V326" i="15"/>
  <c r="W319" i="15"/>
  <c r="W326" i="15"/>
  <c r="Z319" i="15"/>
  <c r="AA319" i="15"/>
  <c r="AB319" i="15"/>
  <c r="AE319" i="15"/>
  <c r="AF319" i="15"/>
  <c r="AG319" i="15"/>
  <c r="AJ319" i="15"/>
  <c r="AK319" i="15"/>
  <c r="AL319" i="15"/>
  <c r="AO319" i="15"/>
  <c r="AP319" i="15"/>
  <c r="AQ319" i="15"/>
  <c r="AT319" i="15"/>
  <c r="AU319" i="15"/>
  <c r="AV319" i="15"/>
  <c r="AY319" i="15"/>
  <c r="AZ319" i="15"/>
  <c r="BA319" i="15"/>
  <c r="BD319" i="15"/>
  <c r="BD326" i="15"/>
  <c r="BE319" i="15"/>
  <c r="BF319" i="15"/>
  <c r="BI319" i="15"/>
  <c r="BJ319" i="15"/>
  <c r="BJ326" i="15"/>
  <c r="BK319" i="15"/>
  <c r="BN319" i="15"/>
  <c r="BO319" i="15"/>
  <c r="BP319" i="15"/>
  <c r="BQ319" i="15"/>
  <c r="BR319" i="15"/>
  <c r="BS319" i="15"/>
  <c r="BT319" i="15"/>
  <c r="F324" i="15"/>
  <c r="F326" i="15"/>
  <c r="G324" i="15"/>
  <c r="H324" i="15"/>
  <c r="H326" i="15"/>
  <c r="K324" i="15"/>
  <c r="L324" i="15"/>
  <c r="L326" i="15"/>
  <c r="M324" i="15"/>
  <c r="M326" i="15"/>
  <c r="P324" i="15"/>
  <c r="Q324" i="15"/>
  <c r="R324" i="15"/>
  <c r="R326" i="15"/>
  <c r="U324" i="15"/>
  <c r="V324" i="15"/>
  <c r="W324" i="15"/>
  <c r="Z324" i="15"/>
  <c r="Z326" i="15"/>
  <c r="AA324" i="15"/>
  <c r="AB324" i="15"/>
  <c r="AB326" i="15"/>
  <c r="AE324" i="15"/>
  <c r="AF324" i="15"/>
  <c r="AF326" i="15"/>
  <c r="AG324" i="15"/>
  <c r="AJ324" i="15"/>
  <c r="AJ326" i="15"/>
  <c r="AK324" i="15"/>
  <c r="AL324" i="15"/>
  <c r="AL326" i="15"/>
  <c r="AO324" i="15"/>
  <c r="AO326" i="15"/>
  <c r="AP324" i="15"/>
  <c r="AP326" i="15"/>
  <c r="AQ324" i="15"/>
  <c r="AQ326" i="15"/>
  <c r="AT324" i="15"/>
  <c r="AT326" i="15"/>
  <c r="AU324" i="15"/>
  <c r="AV324" i="15"/>
  <c r="AV326" i="15"/>
  <c r="AY324" i="15"/>
  <c r="AZ324" i="15"/>
  <c r="AZ326" i="15"/>
  <c r="BA324" i="15"/>
  <c r="BD324" i="15"/>
  <c r="BE324" i="15"/>
  <c r="BF324" i="15"/>
  <c r="BF326" i="15"/>
  <c r="BI324" i="15"/>
  <c r="BJ324" i="15"/>
  <c r="BK324" i="15"/>
  <c r="BN324" i="15"/>
  <c r="BN326" i="15"/>
  <c r="BO324" i="15"/>
  <c r="BO326" i="15"/>
  <c r="BP324" i="15"/>
  <c r="BP326" i="15"/>
  <c r="BQ324" i="15"/>
  <c r="BR324" i="15"/>
  <c r="BR326" i="15"/>
  <c r="BS324" i="15"/>
  <c r="BT324" i="15"/>
  <c r="K326" i="15"/>
  <c r="Q326" i="15"/>
  <c r="AA326" i="15"/>
  <c r="AE326" i="15"/>
  <c r="AK326" i="15"/>
  <c r="AY326" i="15"/>
  <c r="BA326" i="15"/>
  <c r="BK326" i="15"/>
  <c r="BQ326" i="15"/>
  <c r="F343" i="15"/>
  <c r="G343" i="15"/>
  <c r="H343" i="15"/>
  <c r="K343" i="15"/>
  <c r="L343" i="15"/>
  <c r="M343" i="15"/>
  <c r="P343" i="15"/>
  <c r="Q343" i="15"/>
  <c r="R343" i="15"/>
  <c r="U343" i="15"/>
  <c r="V343" i="15"/>
  <c r="W343" i="15"/>
  <c r="Z343" i="15"/>
  <c r="AA343" i="15"/>
  <c r="AB343" i="15"/>
  <c r="AE343" i="15"/>
  <c r="AF343" i="15"/>
  <c r="AG343" i="15"/>
  <c r="AJ343" i="15"/>
  <c r="AK343" i="15"/>
  <c r="AL343" i="15"/>
  <c r="AO343" i="15"/>
  <c r="AP343" i="15"/>
  <c r="AQ343" i="15"/>
  <c r="AT343" i="15"/>
  <c r="AU343" i="15"/>
  <c r="AV343" i="15"/>
  <c r="AY343" i="15"/>
  <c r="AZ343" i="15"/>
  <c r="BA343" i="15"/>
  <c r="BD343" i="15"/>
  <c r="BE343" i="15"/>
  <c r="BF343" i="15"/>
  <c r="BI343" i="15"/>
  <c r="BJ343" i="15"/>
  <c r="BK343" i="15"/>
  <c r="BN343" i="15"/>
  <c r="BO343" i="15"/>
  <c r="BP343" i="15"/>
  <c r="BR343" i="15"/>
  <c r="BS343" i="15"/>
  <c r="BT343" i="15"/>
  <c r="F366" i="15"/>
  <c r="G366" i="15"/>
  <c r="H366" i="15"/>
  <c r="K366" i="15"/>
  <c r="L366" i="15"/>
  <c r="M366" i="15"/>
  <c r="P366" i="15"/>
  <c r="Q366" i="15"/>
  <c r="R366" i="15"/>
  <c r="U366" i="15"/>
  <c r="V366" i="15"/>
  <c r="W366" i="15"/>
  <c r="Z366" i="15"/>
  <c r="AA366" i="15"/>
  <c r="AB366" i="15"/>
  <c r="AE366" i="15"/>
  <c r="AF366" i="15"/>
  <c r="AG366" i="15"/>
  <c r="AJ366" i="15"/>
  <c r="AK366" i="15"/>
  <c r="AL366" i="15"/>
  <c r="AO366" i="15"/>
  <c r="AP366" i="15"/>
  <c r="AQ366" i="15"/>
  <c r="AT366" i="15"/>
  <c r="AU366" i="15"/>
  <c r="AV366" i="15"/>
  <c r="AY366" i="15"/>
  <c r="AZ366" i="15"/>
  <c r="BA366" i="15"/>
  <c r="BD366" i="15"/>
  <c r="BE366" i="15"/>
  <c r="BF366" i="15"/>
  <c r="BI366" i="15"/>
  <c r="BJ366" i="15"/>
  <c r="BK366" i="15"/>
  <c r="BN366" i="15"/>
  <c r="BO366" i="15"/>
  <c r="BP366" i="15"/>
  <c r="BQ366" i="15"/>
  <c r="BR366" i="15"/>
  <c r="BS366" i="15"/>
  <c r="BT366" i="15"/>
  <c r="F375" i="15"/>
  <c r="G375" i="15"/>
  <c r="H375" i="15"/>
  <c r="K375" i="15"/>
  <c r="L375" i="15"/>
  <c r="L384" i="15"/>
  <c r="M375" i="15"/>
  <c r="P375" i="15"/>
  <c r="Q375" i="15"/>
  <c r="R375" i="15"/>
  <c r="U375" i="15"/>
  <c r="V375" i="15"/>
  <c r="W375" i="15"/>
  <c r="Z375" i="15"/>
  <c r="AA375" i="15"/>
  <c r="AB375" i="15"/>
  <c r="AE375" i="15"/>
  <c r="AF375" i="15"/>
  <c r="AG375" i="15"/>
  <c r="AJ375" i="15"/>
  <c r="AK375" i="15"/>
  <c r="AL375" i="15"/>
  <c r="AL384" i="15"/>
  <c r="AO375" i="15"/>
  <c r="AP375" i="15"/>
  <c r="AQ375" i="15"/>
  <c r="AT375" i="15"/>
  <c r="AU375" i="15"/>
  <c r="AV375" i="15"/>
  <c r="AY375" i="15"/>
  <c r="AZ375" i="15"/>
  <c r="BA375" i="15"/>
  <c r="BD375" i="15"/>
  <c r="BE375" i="15"/>
  <c r="BF375" i="15"/>
  <c r="BI375" i="15"/>
  <c r="BJ375" i="15"/>
  <c r="BK375" i="15"/>
  <c r="BN375" i="15"/>
  <c r="BO375" i="15"/>
  <c r="BP375" i="15"/>
  <c r="BQ375" i="15"/>
  <c r="BR375" i="15"/>
  <c r="BR384" i="15"/>
  <c r="BS375" i="15"/>
  <c r="BT375" i="15"/>
  <c r="F381" i="15"/>
  <c r="F384" i="15"/>
  <c r="G381" i="15"/>
  <c r="H381" i="15"/>
  <c r="H384" i="15"/>
  <c r="K381" i="15"/>
  <c r="L381" i="15"/>
  <c r="M381" i="15"/>
  <c r="P381" i="15"/>
  <c r="P384" i="15"/>
  <c r="Q381" i="15"/>
  <c r="R381" i="15"/>
  <c r="U381" i="15"/>
  <c r="U384" i="15"/>
  <c r="V381" i="15"/>
  <c r="V384" i="15"/>
  <c r="W381" i="15"/>
  <c r="Z381" i="15"/>
  <c r="AA381" i="15"/>
  <c r="AB381" i="15"/>
  <c r="AB384" i="15"/>
  <c r="AE381" i="15"/>
  <c r="AF381" i="15"/>
  <c r="AF384" i="15"/>
  <c r="AG381" i="15"/>
  <c r="AJ381" i="15"/>
  <c r="AJ384" i="15"/>
  <c r="AK381" i="15"/>
  <c r="AL381" i="15"/>
  <c r="AO381" i="15"/>
  <c r="AP381" i="15"/>
  <c r="AP384" i="15"/>
  <c r="AQ381" i="15"/>
  <c r="AT381" i="15"/>
  <c r="AT384" i="15"/>
  <c r="AU381" i="15"/>
  <c r="AV381" i="15"/>
  <c r="AV384" i="15"/>
  <c r="AY381" i="15"/>
  <c r="AZ381" i="15"/>
  <c r="BA381" i="15"/>
  <c r="BD381" i="15"/>
  <c r="BD384" i="15"/>
  <c r="BE381" i="15"/>
  <c r="BF381" i="15"/>
  <c r="BF384" i="15"/>
  <c r="BI381" i="15"/>
  <c r="BI384" i="15"/>
  <c r="BJ381" i="15"/>
  <c r="BJ384" i="15"/>
  <c r="BK381" i="15"/>
  <c r="BN381" i="15"/>
  <c r="BO381" i="15"/>
  <c r="BP381" i="15"/>
  <c r="BP384" i="15"/>
  <c r="BQ381" i="15"/>
  <c r="BR381" i="15"/>
  <c r="BS381" i="15"/>
  <c r="BS384" i="15"/>
  <c r="BT381" i="15"/>
  <c r="BT384" i="15"/>
  <c r="G384" i="15"/>
  <c r="K384" i="15"/>
  <c r="Q384" i="15"/>
  <c r="W384" i="15"/>
  <c r="AE384" i="15"/>
  <c r="AG384" i="15"/>
  <c r="AK384" i="15"/>
  <c r="AQ384" i="15"/>
  <c r="AU384" i="15"/>
  <c r="AY384" i="15"/>
  <c r="BE384" i="15"/>
  <c r="BK384" i="15"/>
  <c r="BQ384" i="15"/>
  <c r="F394" i="15"/>
  <c r="G394" i="15"/>
  <c r="H394" i="15"/>
  <c r="K394" i="15"/>
  <c r="L394" i="15"/>
  <c r="M394" i="15"/>
  <c r="P394" i="15"/>
  <c r="Q394" i="15"/>
  <c r="R394" i="15"/>
  <c r="U394" i="15"/>
  <c r="V394" i="15"/>
  <c r="W394" i="15"/>
  <c r="Z394" i="15"/>
  <c r="AA394" i="15"/>
  <c r="AB394" i="15"/>
  <c r="AE394" i="15"/>
  <c r="AF394" i="15"/>
  <c r="AG394" i="15"/>
  <c r="AJ394" i="15"/>
  <c r="AK394" i="15"/>
  <c r="AL394" i="15"/>
  <c r="AO394" i="15"/>
  <c r="AP394" i="15"/>
  <c r="AQ394" i="15"/>
  <c r="AT394" i="15"/>
  <c r="AU394" i="15"/>
  <c r="AV394" i="15"/>
  <c r="AY394" i="15"/>
  <c r="AZ394" i="15"/>
  <c r="BA394" i="15"/>
  <c r="BD394" i="15"/>
  <c r="BE394" i="15"/>
  <c r="BF394" i="15"/>
  <c r="BI394" i="15"/>
  <c r="BJ394" i="15"/>
  <c r="BK394" i="15"/>
  <c r="BN394" i="15"/>
  <c r="BO394" i="15"/>
  <c r="BP394" i="15"/>
  <c r="BQ394" i="15"/>
  <c r="BR394" i="15"/>
  <c r="BS394" i="15"/>
  <c r="BT394" i="15"/>
  <c r="B51" i="4"/>
  <c r="C51" i="4"/>
  <c r="D51" i="4"/>
  <c r="F51" i="4"/>
  <c r="G51" i="4"/>
  <c r="H51" i="4"/>
  <c r="I51" i="4"/>
  <c r="B78" i="4"/>
  <c r="C78" i="4"/>
  <c r="D78" i="4"/>
  <c r="F78" i="4"/>
  <c r="G78" i="4"/>
  <c r="H78" i="4"/>
  <c r="I78" i="4"/>
  <c r="M48" i="13"/>
  <c r="V6" i="3"/>
  <c r="V7" i="3"/>
  <c r="V29" i="3"/>
  <c r="AC29" i="3"/>
  <c r="V41" i="3"/>
  <c r="M33" i="14"/>
  <c r="M55" i="13"/>
  <c r="M76" i="13"/>
  <c r="N43" i="6"/>
  <c r="AC13" i="7" s="1"/>
  <c r="BS283" i="15"/>
  <c r="BI283" i="15"/>
  <c r="BE283" i="15"/>
  <c r="AK283" i="15"/>
  <c r="U283" i="15"/>
  <c r="G283" i="15"/>
  <c r="BQ196" i="15"/>
  <c r="BO196" i="15"/>
  <c r="BE196" i="15"/>
  <c r="BE285" i="15"/>
  <c r="BA196" i="15"/>
  <c r="AQ196" i="15"/>
  <c r="AO196" i="15"/>
  <c r="AO285" i="15"/>
  <c r="AE196" i="15"/>
  <c r="AA196" i="15"/>
  <c r="Q196" i="15"/>
  <c r="Q285" i="15"/>
  <c r="Q397" i="15"/>
  <c r="M196" i="15"/>
  <c r="V196" i="15"/>
  <c r="V285" i="15"/>
  <c r="V397" i="15"/>
  <c r="P196" i="15"/>
  <c r="K70" i="14"/>
  <c r="K76" i="13"/>
  <c r="S25" i="12"/>
  <c r="K25" i="12"/>
  <c r="N41" i="6"/>
  <c r="AC11" i="7" s="1"/>
  <c r="N39" i="6"/>
  <c r="AC9" i="7" s="1"/>
  <c r="R25" i="12"/>
  <c r="M25" i="12"/>
  <c r="H35" i="13"/>
  <c r="K35" i="13"/>
  <c r="I35" i="13"/>
  <c r="E35" i="13"/>
  <c r="G35" i="13"/>
  <c r="J35" i="13"/>
  <c r="R6" i="20"/>
  <c r="J87" i="20"/>
  <c r="P8" i="6"/>
  <c r="AC30" i="7" s="1"/>
  <c r="N47" i="6"/>
  <c r="AC17" i="7"/>
  <c r="L35" i="13"/>
  <c r="O35" i="13"/>
  <c r="Q35" i="13"/>
  <c r="Q33" i="14"/>
  <c r="P58" i="20"/>
  <c r="P24" i="20"/>
  <c r="P25" i="20"/>
  <c r="C36" i="31"/>
  <c r="Q72" i="31"/>
  <c r="K72" i="31"/>
  <c r="O72" i="31"/>
  <c r="K66" i="30"/>
  <c r="J66" i="30"/>
  <c r="V68" i="16"/>
  <c r="H67" i="10"/>
  <c r="R68" i="16"/>
  <c r="J68" i="16"/>
  <c r="AQ285" i="15"/>
  <c r="AQ397" i="15"/>
  <c r="P397" i="15"/>
  <c r="AF285" i="15"/>
  <c r="AF397" i="15"/>
  <c r="BK285" i="15"/>
  <c r="BK397" i="15"/>
  <c r="AY285" i="15"/>
  <c r="AY397" i="15"/>
  <c r="K285" i="15"/>
  <c r="K397" i="15"/>
  <c r="AV285" i="15"/>
  <c r="AV397" i="15"/>
  <c r="BI397" i="15"/>
  <c r="W285" i="15"/>
  <c r="W397" i="15"/>
  <c r="BT397" i="15"/>
  <c r="BQ285" i="15"/>
  <c r="BQ397" i="15"/>
  <c r="AB285" i="15"/>
  <c r="AB397" i="15"/>
  <c r="BJ285" i="15"/>
  <c r="BJ397" i="15"/>
  <c r="AE285" i="15"/>
  <c r="AE397" i="15"/>
  <c r="BE397" i="15"/>
  <c r="AU285" i="15"/>
  <c r="AZ285" i="15"/>
  <c r="AP283" i="15"/>
  <c r="AP285" i="15"/>
  <c r="AP397" i="15"/>
  <c r="AA283" i="15"/>
  <c r="AA285" i="15"/>
  <c r="AA397" i="15"/>
  <c r="R32" i="3"/>
  <c r="P25" i="12"/>
  <c r="BO384" i="15"/>
  <c r="BA384" i="15"/>
  <c r="AO384" i="15"/>
  <c r="AO397" i="15"/>
  <c r="AA384" i="15"/>
  <c r="M384" i="15"/>
  <c r="M397" i="15"/>
  <c r="BE326" i="15"/>
  <c r="BO283" i="15"/>
  <c r="BO285" i="15"/>
  <c r="BP196" i="15"/>
  <c r="BP285" i="15"/>
  <c r="BP397" i="15"/>
  <c r="AT196" i="15"/>
  <c r="AT285" i="15"/>
  <c r="AT397" i="15"/>
  <c r="P30" i="20"/>
  <c r="E76" i="13"/>
  <c r="K13" i="26"/>
  <c r="P21" i="6"/>
  <c r="AC43" i="7" s="1"/>
  <c r="P9" i="6"/>
  <c r="AC31" i="7" s="1"/>
  <c r="BJ283" i="15"/>
  <c r="BD196" i="15"/>
  <c r="BD285" i="15"/>
  <c r="BD397" i="15"/>
  <c r="L196" i="15"/>
  <c r="L285" i="15"/>
  <c r="L397" i="15"/>
  <c r="F196" i="15"/>
  <c r="P45" i="20"/>
  <c r="N33" i="6"/>
  <c r="AC3" i="7" s="1"/>
  <c r="O25" i="12"/>
  <c r="BN384" i="15"/>
  <c r="AZ384" i="15"/>
  <c r="Z384" i="15"/>
  <c r="R384" i="15"/>
  <c r="BT326" i="15"/>
  <c r="BA283" i="15"/>
  <c r="BA285" i="15"/>
  <c r="BA397" i="15"/>
  <c r="AJ283" i="15"/>
  <c r="AJ285" i="15"/>
  <c r="AJ397" i="15"/>
  <c r="BN283" i="15"/>
  <c r="BN285" i="15"/>
  <c r="BN397" i="15"/>
  <c r="BF283" i="15"/>
  <c r="AF283" i="15"/>
  <c r="Z283" i="15"/>
  <c r="Z285" i="15"/>
  <c r="Z397" i="15"/>
  <c r="F283" i="15"/>
  <c r="R196" i="15"/>
  <c r="R285" i="15"/>
  <c r="R397" i="15"/>
  <c r="BF196" i="15"/>
  <c r="BF285" i="15"/>
  <c r="BF397" i="15"/>
  <c r="P39" i="20"/>
  <c r="P33" i="20"/>
  <c r="P19" i="20"/>
  <c r="G76" i="13"/>
  <c r="P11" i="6"/>
  <c r="AC33" i="7" s="1"/>
  <c r="BS326" i="15"/>
  <c r="BS397" i="15"/>
  <c r="BI326" i="15"/>
  <c r="AU326" i="15"/>
  <c r="AG326" i="15"/>
  <c r="AG397" i="15"/>
  <c r="U326" i="15"/>
  <c r="U397" i="15"/>
  <c r="G326" i="15"/>
  <c r="G397" i="15"/>
  <c r="H283" i="15"/>
  <c r="H285" i="15"/>
  <c r="H397" i="15"/>
  <c r="BR196" i="15"/>
  <c r="BR285" i="15"/>
  <c r="BR397" i="15"/>
  <c r="P54" i="20"/>
  <c r="P50" i="20"/>
  <c r="P41" i="20"/>
  <c r="P34" i="20"/>
  <c r="P29" i="20"/>
  <c r="P22" i="20"/>
  <c r="K13" i="23"/>
  <c r="P19" i="6"/>
  <c r="AC41" i="7" s="1"/>
  <c r="P17" i="6"/>
  <c r="AC39" i="7" s="1"/>
  <c r="R76" i="13"/>
  <c r="BO397" i="15"/>
  <c r="AZ397" i="15"/>
  <c r="F285" i="15"/>
  <c r="F397" i="15"/>
  <c r="AU397" i="15"/>
  <c r="M87" i="20" l="1"/>
  <c r="M83" i="20"/>
  <c r="R9" i="20"/>
  <c r="R8" i="20"/>
  <c r="R7" i="20"/>
  <c r="V32" i="3"/>
  <c r="P32" i="3"/>
  <c r="N51" i="6"/>
  <c r="N45" i="6"/>
  <c r="AC15" i="7" s="1"/>
  <c r="N44" i="6"/>
  <c r="AC14" i="7" s="1"/>
  <c r="N34" i="6"/>
  <c r="AC4" i="7" s="1"/>
  <c r="AC22" i="7" s="1"/>
  <c r="P25" i="6"/>
  <c r="P7" i="6"/>
  <c r="AC29" i="7" s="1"/>
  <c r="P13" i="6"/>
  <c r="AC35" i="7" s="1"/>
  <c r="AC48" i="7"/>
  <c r="H73" i="10"/>
  <c r="H71" i="10" s="1"/>
  <c r="J51" i="4"/>
  <c r="P68" i="16"/>
  <c r="W68" i="16"/>
  <c r="S68" i="16"/>
  <c r="O68" i="16"/>
  <c r="M85" i="20" l="1"/>
</calcChain>
</file>

<file path=xl/sharedStrings.xml><?xml version="1.0" encoding="utf-8"?>
<sst xmlns="http://schemas.openxmlformats.org/spreadsheetml/2006/main" count="2669" uniqueCount="720">
  <si>
    <t>This is the 'threshold' for the difference between the TOTALS and the sum of their parts</t>
  </si>
  <si>
    <t>formulae are written in BLUE</t>
  </si>
  <si>
    <t>All Text and figures are formatted to 'ARIEL' - font size 10 (Headers are BOLD and font size 14)</t>
  </si>
  <si>
    <t>Titles and headings should be in BOLD</t>
  </si>
  <si>
    <t>Terminal air passenger traffic, 1988 and 1998</t>
  </si>
  <si>
    <t>UK Domestic</t>
  </si>
  <si>
    <t>International</t>
  </si>
  <si>
    <t>UK Offshore</t>
  </si>
  <si>
    <t>Total</t>
  </si>
  <si>
    <t xml:space="preserve">    Aberdeen</t>
  </si>
  <si>
    <t xml:space="preserve">    Benbecula</t>
  </si>
  <si>
    <t xml:space="preserve">    Dundee</t>
  </si>
  <si>
    <t xml:space="preserve">    Edinburgh</t>
  </si>
  <si>
    <t xml:space="preserve">    Glasgow</t>
  </si>
  <si>
    <t xml:space="preserve">    Inverness</t>
  </si>
  <si>
    <t xml:space="preserve">    Islay</t>
  </si>
  <si>
    <t xml:space="preserve">    Kirkwall</t>
  </si>
  <si>
    <t xml:space="preserve">    Lerwick</t>
  </si>
  <si>
    <t xml:space="preserve">    Prestwick</t>
  </si>
  <si>
    <t xml:space="preserve">    Scatsta</t>
  </si>
  <si>
    <t xml:space="preserve">    Stornoway</t>
  </si>
  <si>
    <t xml:space="preserve">    Sumburgh</t>
  </si>
  <si>
    <t xml:space="preserve">    Tiree</t>
  </si>
  <si>
    <t xml:space="preserve">    Unst</t>
  </si>
  <si>
    <t xml:space="preserve">    Wick</t>
  </si>
  <si>
    <t>thousand</t>
  </si>
  <si>
    <t xml:space="preserve">   Terminal</t>
  </si>
  <si>
    <t xml:space="preserve">   Transit</t>
  </si>
  <si>
    <t xml:space="preserve">   Total</t>
  </si>
  <si>
    <t>by airport</t>
  </si>
  <si>
    <t xml:space="preserve">    Campbeltown</t>
  </si>
  <si>
    <t>..</t>
  </si>
  <si>
    <t>tonnes</t>
  </si>
  <si>
    <t xml:space="preserve">     Air transport</t>
  </si>
  <si>
    <t>Other Scottish Airports</t>
  </si>
  <si>
    <t>Eire</t>
  </si>
  <si>
    <t>Europe</t>
  </si>
  <si>
    <t>North America</t>
  </si>
  <si>
    <t>Aberdeen</t>
  </si>
  <si>
    <t>Benbecula</t>
  </si>
  <si>
    <t>-</t>
  </si>
  <si>
    <t>Campbeltown</t>
  </si>
  <si>
    <t>Dundee</t>
  </si>
  <si>
    <t>Edinburgh</t>
  </si>
  <si>
    <t>Glasgow</t>
  </si>
  <si>
    <t>Inverness</t>
  </si>
  <si>
    <t>Islay</t>
  </si>
  <si>
    <t>Kirkwall</t>
  </si>
  <si>
    <t>Scatsta</t>
  </si>
  <si>
    <t>Stornoway</t>
  </si>
  <si>
    <t>Sumburgh</t>
  </si>
  <si>
    <t>Tiree</t>
  </si>
  <si>
    <t>Unst</t>
  </si>
  <si>
    <t>Airport</t>
  </si>
  <si>
    <t>International/UK Offshore</t>
  </si>
  <si>
    <t>Scheduled</t>
  </si>
  <si>
    <t>Charter</t>
  </si>
  <si>
    <t>thousands</t>
  </si>
  <si>
    <t>Other Scottish</t>
  </si>
  <si>
    <t>Heathrow</t>
  </si>
  <si>
    <t>Gatwick</t>
  </si>
  <si>
    <t>Luton</t>
  </si>
  <si>
    <t>Stansted</t>
  </si>
  <si>
    <t>Birmingham</t>
  </si>
  <si>
    <t>East Midlands</t>
  </si>
  <si>
    <t>Manchester</t>
  </si>
  <si>
    <t>Newcastle</t>
  </si>
  <si>
    <t>Bristol</t>
  </si>
  <si>
    <t>Leeds/Bradford</t>
  </si>
  <si>
    <t>Norwich</t>
  </si>
  <si>
    <t>Southampton</t>
  </si>
  <si>
    <t>Cardiff Wales</t>
  </si>
  <si>
    <t>Channel Islands</t>
  </si>
  <si>
    <t>Commercial Movements</t>
  </si>
  <si>
    <t>Non-commercial Movements</t>
  </si>
  <si>
    <t>Air Transport</t>
  </si>
  <si>
    <t>Local Move-ments</t>
  </si>
  <si>
    <t>Test and Training</t>
  </si>
  <si>
    <t>Other Flights by air transport operators</t>
  </si>
  <si>
    <t>Aero Club</t>
  </si>
  <si>
    <t>Millitary</t>
  </si>
  <si>
    <t>UK Operators</t>
  </si>
  <si>
    <t xml:space="preserve"> </t>
  </si>
  <si>
    <t xml:space="preserve">  </t>
  </si>
  <si>
    <t>Barra</t>
  </si>
  <si>
    <t xml:space="preserve">    Barra</t>
  </si>
  <si>
    <t xml:space="preserve">    Lerwick (Tingwall)</t>
  </si>
  <si>
    <t>Lerwick (Tingwall)</t>
  </si>
  <si>
    <t>London City</t>
  </si>
  <si>
    <t>UK offshore</t>
  </si>
  <si>
    <t>Rest of world</t>
  </si>
  <si>
    <t>Austria</t>
  </si>
  <si>
    <t>Belgium</t>
  </si>
  <si>
    <t>Denmark</t>
  </si>
  <si>
    <t>France</t>
  </si>
  <si>
    <t>Germany</t>
  </si>
  <si>
    <t>Greece</t>
  </si>
  <si>
    <t>Irish Republic</t>
  </si>
  <si>
    <t>Italy</t>
  </si>
  <si>
    <t>Netherlands</t>
  </si>
  <si>
    <t>Portugal (Madeira)</t>
  </si>
  <si>
    <t>Sweden</t>
  </si>
  <si>
    <t>Faroe Islands</t>
  </si>
  <si>
    <t>Iceland</t>
  </si>
  <si>
    <t>Malta</t>
  </si>
  <si>
    <t>Norway</t>
  </si>
  <si>
    <t>Switzerland</t>
  </si>
  <si>
    <t>Turkey</t>
  </si>
  <si>
    <t>United States of America</t>
  </si>
  <si>
    <t>Canada</t>
  </si>
  <si>
    <t>Cyprus</t>
  </si>
  <si>
    <t>Mexico</t>
  </si>
  <si>
    <t>Tunisia</t>
  </si>
  <si>
    <t>Palma De Mallorca</t>
  </si>
  <si>
    <t>Tenerife (Surreina Sofia)</t>
  </si>
  <si>
    <t>Amsterdam</t>
  </si>
  <si>
    <t>Dublin</t>
  </si>
  <si>
    <t>Alicante</t>
  </si>
  <si>
    <t>Malaga</t>
  </si>
  <si>
    <t>Total International traffic at all Scottish airports</t>
  </si>
  <si>
    <t>All international traffic for Scotland's main airports</t>
  </si>
  <si>
    <t xml:space="preserve">International traffic at other Scottish airports </t>
  </si>
  <si>
    <t>Bournemouth</t>
  </si>
  <si>
    <t>Plymouth</t>
  </si>
  <si>
    <t xml:space="preserve">Total passenger traffic counted for these  </t>
  </si>
  <si>
    <t xml:space="preserve"> to a particular country.  </t>
  </si>
  <si>
    <t>Total these routes</t>
  </si>
  <si>
    <t>2. Charter only routes are counted under 'Other international traffic' in cases where fewer than 5,000 passengers were carried from an airport</t>
  </si>
  <si>
    <t>Humberside</t>
  </si>
  <si>
    <t>Isle of Man</t>
  </si>
  <si>
    <t>Liverpool</t>
  </si>
  <si>
    <t>International Air Passenger Traffic</t>
  </si>
  <si>
    <t>To and From Scottish Reporting Airports</t>
  </si>
  <si>
    <t>Calendar Years 1988 - 2000</t>
  </si>
  <si>
    <r>
      <t>REGIONAL AREA</t>
    </r>
    <r>
      <rPr>
        <b/>
        <sz val="8"/>
        <rFont val="Arial"/>
        <family val="2"/>
      </rPr>
      <t xml:space="preserve"> / </t>
    </r>
    <r>
      <rPr>
        <b/>
        <u/>
        <sz val="8"/>
        <rFont val="Arial"/>
        <family val="2"/>
      </rPr>
      <t>COUNTRY</t>
    </r>
  </si>
  <si>
    <t>UK Airport</t>
  </si>
  <si>
    <t>International Airport</t>
  </si>
  <si>
    <t xml:space="preserve">Total </t>
  </si>
  <si>
    <t xml:space="preserve">Charter </t>
  </si>
  <si>
    <t>WESTERN EUROPE - EC</t>
  </si>
  <si>
    <t xml:space="preserve">AUSTRIA </t>
  </si>
  <si>
    <t xml:space="preserve">EDINBURGH </t>
  </si>
  <si>
    <t xml:space="preserve">VIENNA </t>
  </si>
  <si>
    <t xml:space="preserve">GLASGOW </t>
  </si>
  <si>
    <t xml:space="preserve">SALZBURG </t>
  </si>
  <si>
    <t xml:space="preserve">Total  AUSTRIA </t>
  </si>
  <si>
    <t/>
  </si>
  <si>
    <t xml:space="preserve">BELGIUM </t>
  </si>
  <si>
    <t xml:space="preserve">BRUSSELS </t>
  </si>
  <si>
    <t xml:space="preserve">Total  BELGIUM </t>
  </si>
  <si>
    <t xml:space="preserve">DENMARK </t>
  </si>
  <si>
    <t xml:space="preserve">ABERDEEN </t>
  </si>
  <si>
    <t xml:space="preserve">COPENHAGEN </t>
  </si>
  <si>
    <t xml:space="preserve">ESBJERG </t>
  </si>
  <si>
    <t xml:space="preserve">STAUNING </t>
  </si>
  <si>
    <t xml:space="preserve">Total  DENMARK </t>
  </si>
  <si>
    <t xml:space="preserve">FRANCE </t>
  </si>
  <si>
    <t xml:space="preserve">PARIS (CHARLES DE GAULLE) </t>
  </si>
  <si>
    <t xml:space="preserve">NICE </t>
  </si>
  <si>
    <t xml:space="preserve">PARIS (ORLY) </t>
  </si>
  <si>
    <t xml:space="preserve">BEAUVAIS </t>
  </si>
  <si>
    <t xml:space="preserve">LYON </t>
  </si>
  <si>
    <t xml:space="preserve">PERPIGNAN </t>
  </si>
  <si>
    <t xml:space="preserve">TOULOUSE (BLAGNAC) </t>
  </si>
  <si>
    <t xml:space="preserve">PRESTWICK </t>
  </si>
  <si>
    <t xml:space="preserve">Total  FRANCE </t>
  </si>
  <si>
    <t xml:space="preserve">GERMANY </t>
  </si>
  <si>
    <t xml:space="preserve">BRUGGEN </t>
  </si>
  <si>
    <t xml:space="preserve">FRANKFURT MAIN </t>
  </si>
  <si>
    <t xml:space="preserve">HAMBURG </t>
  </si>
  <si>
    <t xml:space="preserve">BERLIN (TEGEL) </t>
  </si>
  <si>
    <t xml:space="preserve">BREMEN </t>
  </si>
  <si>
    <t xml:space="preserve">COLOGNE (BONN) </t>
  </si>
  <si>
    <t xml:space="preserve">DUSSELDORF </t>
  </si>
  <si>
    <t xml:space="preserve">HANOVER </t>
  </si>
  <si>
    <t xml:space="preserve">MUNICH </t>
  </si>
  <si>
    <t xml:space="preserve">STUTTGART </t>
  </si>
  <si>
    <t xml:space="preserve">MUNSTER-OSNABRUCK </t>
  </si>
  <si>
    <t>HAHN</t>
  </si>
  <si>
    <t xml:space="preserve">Total  GERMANY </t>
  </si>
  <si>
    <t xml:space="preserve">GREECE </t>
  </si>
  <si>
    <t xml:space="preserve">CORFU </t>
  </si>
  <si>
    <t xml:space="preserve">ZAKINTHOS </t>
  </si>
  <si>
    <t xml:space="preserve">ATHENS </t>
  </si>
  <si>
    <t xml:space="preserve">HERAKLION </t>
  </si>
  <si>
    <t xml:space="preserve">KEFALLINIA </t>
  </si>
  <si>
    <t xml:space="preserve">KOS </t>
  </si>
  <si>
    <t xml:space="preserve">RHODES </t>
  </si>
  <si>
    <t xml:space="preserve">SALONIKA </t>
  </si>
  <si>
    <t xml:space="preserve">Total  GREECE </t>
  </si>
  <si>
    <t xml:space="preserve">IRISH REPUBLIC </t>
  </si>
  <si>
    <t xml:space="preserve">CORK </t>
  </si>
  <si>
    <t xml:space="preserve">DONEGAL </t>
  </si>
  <si>
    <t xml:space="preserve">DUBLIN </t>
  </si>
  <si>
    <t xml:space="preserve">CONNAUGHT </t>
  </si>
  <si>
    <t xml:space="preserve">SHANNON </t>
  </si>
  <si>
    <t xml:space="preserve">Total  IRISH REPUBLIC </t>
  </si>
  <si>
    <t xml:space="preserve">ITALY </t>
  </si>
  <si>
    <t xml:space="preserve">GENOA </t>
  </si>
  <si>
    <t xml:space="preserve">MILAN (MALPENSA) </t>
  </si>
  <si>
    <t xml:space="preserve">ROME (CIAMPINO) </t>
  </si>
  <si>
    <t xml:space="preserve">ROME (FIUMICINO) </t>
  </si>
  <si>
    <t xml:space="preserve">MILAN (LINATE) </t>
  </si>
  <si>
    <t xml:space="preserve">NAPLES </t>
  </si>
  <si>
    <t xml:space="preserve">PISA </t>
  </si>
  <si>
    <t xml:space="preserve">RIMINI </t>
  </si>
  <si>
    <t xml:space="preserve">TURIN </t>
  </si>
  <si>
    <t xml:space="preserve">VENICE </t>
  </si>
  <si>
    <t xml:space="preserve">VERONA </t>
  </si>
  <si>
    <t xml:space="preserve">Total  ITALY </t>
  </si>
  <si>
    <t xml:space="preserve">NETHERLANDS </t>
  </si>
  <si>
    <t xml:space="preserve">AMSTERDAM </t>
  </si>
  <si>
    <t>ROTTERDAM</t>
  </si>
  <si>
    <t xml:space="preserve">Total  NETHERLANDS </t>
  </si>
  <si>
    <t xml:space="preserve">PORTUGAL (EXCLUDING MADEIRA) </t>
  </si>
  <si>
    <t xml:space="preserve">FARO </t>
  </si>
  <si>
    <t xml:space="preserve">Total  PORTUGAL (EXCLUDING MADEIRA) </t>
  </si>
  <si>
    <t xml:space="preserve">PORTUGAL (MADEIRA) </t>
  </si>
  <si>
    <t xml:space="preserve">FUNCHAL </t>
  </si>
  <si>
    <t xml:space="preserve">Total  PORTUGAL (MADEIRA) </t>
  </si>
  <si>
    <t xml:space="preserve">SPAIN </t>
  </si>
  <si>
    <t xml:space="preserve">IBIZA </t>
  </si>
  <si>
    <t xml:space="preserve">MALAGA </t>
  </si>
  <si>
    <t xml:space="preserve">PALMA DE MALLORCA </t>
  </si>
  <si>
    <t xml:space="preserve">REUS </t>
  </si>
  <si>
    <t xml:space="preserve">ALICANTE </t>
  </si>
  <si>
    <t xml:space="preserve">GERONA </t>
  </si>
  <si>
    <t xml:space="preserve">MADRID </t>
  </si>
  <si>
    <t xml:space="preserve">MAHON </t>
  </si>
  <si>
    <t xml:space="preserve">ALMERIA </t>
  </si>
  <si>
    <t xml:space="preserve">BARCELONA </t>
  </si>
  <si>
    <t xml:space="preserve">Total  SPAIN </t>
  </si>
  <si>
    <t xml:space="preserve">SPAIN (CANARY ISLANDS) </t>
  </si>
  <si>
    <t xml:space="preserve">TENERIFE (SURREINA SOFIA) </t>
  </si>
  <si>
    <t xml:space="preserve">ARRECIFE </t>
  </si>
  <si>
    <t xml:space="preserve">LAS PALMAS </t>
  </si>
  <si>
    <t xml:space="preserve">FUERTEVENTURA </t>
  </si>
  <si>
    <t xml:space="preserve">Total  SPAIN (CANARY ISLANDS) </t>
  </si>
  <si>
    <t xml:space="preserve">SWEDEN </t>
  </si>
  <si>
    <t xml:space="preserve">GOTEBORG </t>
  </si>
  <si>
    <t xml:space="preserve">STOCKHOLM (ARLANDA) </t>
  </si>
  <si>
    <t xml:space="preserve">HELSINGBORG-ANGELHOLM </t>
  </si>
  <si>
    <t>MALMO</t>
  </si>
  <si>
    <t xml:space="preserve">Total  SWEDEN </t>
  </si>
  <si>
    <t>Total   WESTERN EUROPE - EC</t>
  </si>
  <si>
    <t>WESTERN EUROPE - OTHER</t>
  </si>
  <si>
    <t xml:space="preserve">CROATIA </t>
  </si>
  <si>
    <t xml:space="preserve">DUBROVNIK </t>
  </si>
  <si>
    <t xml:space="preserve">PULA </t>
  </si>
  <si>
    <t xml:space="preserve">SPLIT </t>
  </si>
  <si>
    <t xml:space="preserve">Total  CROATIA </t>
  </si>
  <si>
    <t xml:space="preserve">FAROE ISLANDS </t>
  </si>
  <si>
    <t xml:space="preserve">VAGAR </t>
  </si>
  <si>
    <t xml:space="preserve">Total  FAROE ISLANDS </t>
  </si>
  <si>
    <t xml:space="preserve">FED REP YUGO SERBIA M'ENEGRO </t>
  </si>
  <si>
    <t xml:space="preserve">NIS </t>
  </si>
  <si>
    <t xml:space="preserve">Total  FED REP YUGO SERBIA M'ENEGRO </t>
  </si>
  <si>
    <t xml:space="preserve">ICELAND </t>
  </si>
  <si>
    <t xml:space="preserve">KEFLAVIK </t>
  </si>
  <si>
    <t xml:space="preserve">REYKJAVIK </t>
  </si>
  <si>
    <t xml:space="preserve">Total  ICELAND </t>
  </si>
  <si>
    <t xml:space="preserve">MALTA </t>
  </si>
  <si>
    <t xml:space="preserve">Total  MALTA </t>
  </si>
  <si>
    <t xml:space="preserve">NORWAY </t>
  </si>
  <si>
    <t xml:space="preserve">BERGEN </t>
  </si>
  <si>
    <t xml:space="preserve">HAUGESUND </t>
  </si>
  <si>
    <t xml:space="preserve">OSLO (FORNEBU) </t>
  </si>
  <si>
    <t xml:space="preserve">OSLO (GARDERMOEN) </t>
  </si>
  <si>
    <t xml:space="preserve">STAVANGER </t>
  </si>
  <si>
    <t xml:space="preserve">INVERNESS </t>
  </si>
  <si>
    <t xml:space="preserve">KIRKWALL </t>
  </si>
  <si>
    <t xml:space="preserve">SUMBURGH </t>
  </si>
  <si>
    <t xml:space="preserve">FLORO </t>
  </si>
  <si>
    <t xml:space="preserve">Total  NORWAY </t>
  </si>
  <si>
    <t xml:space="preserve">SLOVENIA </t>
  </si>
  <si>
    <t xml:space="preserve">LJUBLJANA </t>
  </si>
  <si>
    <t xml:space="preserve">Total  SLOVENIA </t>
  </si>
  <si>
    <t xml:space="preserve">SWITZERLAND </t>
  </si>
  <si>
    <t xml:space="preserve">BASLE MULHOUSE </t>
  </si>
  <si>
    <t xml:space="preserve">GENEVA </t>
  </si>
  <si>
    <t xml:space="preserve">ZURICH </t>
  </si>
  <si>
    <t xml:space="preserve">Total  SWITZERLAND </t>
  </si>
  <si>
    <t xml:space="preserve">TURKEY </t>
  </si>
  <si>
    <t xml:space="preserve">BODRUM (MILAS) </t>
  </si>
  <si>
    <t xml:space="preserve">DALAMAN </t>
  </si>
  <si>
    <t xml:space="preserve">IZMIR (ADNAM MENDERES) </t>
  </si>
  <si>
    <t xml:space="preserve">ANTALYA </t>
  </si>
  <si>
    <t xml:space="preserve">IZMIR (CIGLI) </t>
  </si>
  <si>
    <t xml:space="preserve">Total  TURKEY </t>
  </si>
  <si>
    <t>Total   WESTERN EUROPE - OTHER</t>
  </si>
  <si>
    <t>Total   WESTERN EUROPE - TOTAL</t>
  </si>
  <si>
    <t xml:space="preserve">EASTERN EUROPE </t>
  </si>
  <si>
    <t xml:space="preserve">BULGARIA </t>
  </si>
  <si>
    <t xml:space="preserve">BURGAS </t>
  </si>
  <si>
    <t xml:space="preserve">VARNA </t>
  </si>
  <si>
    <t xml:space="preserve">Total  BULGARIA </t>
  </si>
  <si>
    <t xml:space="preserve">Total   EASTERN EUROPE </t>
  </si>
  <si>
    <t xml:space="preserve">CYPRUS </t>
  </si>
  <si>
    <t xml:space="preserve">PAPHOS </t>
  </si>
  <si>
    <t xml:space="preserve">LARNACA </t>
  </si>
  <si>
    <t xml:space="preserve">Total   CYPRUS </t>
  </si>
  <si>
    <t xml:space="preserve">NORTH AFRICA </t>
  </si>
  <si>
    <t xml:space="preserve">MOROCCO </t>
  </si>
  <si>
    <t xml:space="preserve">TANGIERS (IBN BATUTA) </t>
  </si>
  <si>
    <t xml:space="preserve">Total  MOROCCO </t>
  </si>
  <si>
    <t xml:space="preserve">TUNISIA </t>
  </si>
  <si>
    <t xml:space="preserve">MONASTIR </t>
  </si>
  <si>
    <t xml:space="preserve">Total  TUNISIA </t>
  </si>
  <si>
    <t xml:space="preserve">Total   NORTH AFRICA </t>
  </si>
  <si>
    <t xml:space="preserve">CANADA </t>
  </si>
  <si>
    <t>ABERDEEN</t>
  </si>
  <si>
    <t xml:space="preserve">TORONTO </t>
  </si>
  <si>
    <t xml:space="preserve">CALGARY </t>
  </si>
  <si>
    <t xml:space="preserve">HALIFAX INT </t>
  </si>
  <si>
    <t xml:space="preserve">VANCOUVER </t>
  </si>
  <si>
    <t xml:space="preserve">GOOSE BAY </t>
  </si>
  <si>
    <t xml:space="preserve">OTTAWA INTERNATIONAL </t>
  </si>
  <si>
    <t xml:space="preserve">Total   CANADA </t>
  </si>
  <si>
    <t xml:space="preserve">UNITED STATES OF AMERICA </t>
  </si>
  <si>
    <t xml:space="preserve">USA </t>
  </si>
  <si>
    <t xml:space="preserve">ORLANDO </t>
  </si>
  <si>
    <t xml:space="preserve">BOSTON </t>
  </si>
  <si>
    <t xml:space="preserve">CHICAGO (O'HARE) </t>
  </si>
  <si>
    <t xml:space="preserve">DETROIT </t>
  </si>
  <si>
    <t xml:space="preserve">NEW YORK (JF KENNEDY) </t>
  </si>
  <si>
    <t xml:space="preserve">NEW YORK (NEWARK) </t>
  </si>
  <si>
    <t xml:space="preserve">SANFORD </t>
  </si>
  <si>
    <t xml:space="preserve">WASHINGTON (DULLES) </t>
  </si>
  <si>
    <t>FAIRBANKS</t>
  </si>
  <si>
    <t>HOUSTON</t>
  </si>
  <si>
    <t xml:space="preserve">NEW YORK (LA GUARDIA) </t>
  </si>
  <si>
    <t xml:space="preserve">SEATTLE (TACOMA) </t>
  </si>
  <si>
    <t xml:space="preserve">Total   UNITED STATES OF AMERICA </t>
  </si>
  <si>
    <t xml:space="preserve">CENTRAL AMERICA </t>
  </si>
  <si>
    <t xml:space="preserve">DOMINICAN REPUBLIC </t>
  </si>
  <si>
    <t xml:space="preserve">PUERTO PLATA </t>
  </si>
  <si>
    <t xml:space="preserve">SANTO DOMINGO </t>
  </si>
  <si>
    <t xml:space="preserve">Total  DOMINICAN REPUBLIC </t>
  </si>
  <si>
    <t xml:space="preserve">MEXICO </t>
  </si>
  <si>
    <t xml:space="preserve">CANCUN </t>
  </si>
  <si>
    <t xml:space="preserve">Total  MEXICO </t>
  </si>
  <si>
    <t xml:space="preserve">Total   CENTRAL AMERICA </t>
  </si>
  <si>
    <t xml:space="preserve">OIL RIGS </t>
  </si>
  <si>
    <t xml:space="preserve">SCATSTA </t>
  </si>
  <si>
    <t xml:space="preserve">UNST </t>
  </si>
  <si>
    <t xml:space="preserve">Total   OIL RIGS </t>
  </si>
  <si>
    <t xml:space="preserve">Total  ALL ROUTES </t>
  </si>
  <si>
    <t>REGIONAL AREA / COUNTRY</t>
  </si>
  <si>
    <t xml:space="preserve">Spain (Canary Islands) </t>
  </si>
  <si>
    <t>Dominican Republic</t>
  </si>
  <si>
    <t>Bulgaria</t>
  </si>
  <si>
    <t>Slovenia</t>
  </si>
  <si>
    <t>for these airports</t>
  </si>
  <si>
    <t xml:space="preserve">    All airports</t>
  </si>
  <si>
    <t xml:space="preserve">1. A breakdown of air taxi movements between scheduled and chartered aircraft transport movements is no longer available. They have therefore </t>
  </si>
  <si>
    <t>been shown as a separate category.</t>
  </si>
  <si>
    <t>Note: Calculate Air taxi movements(table 9.8) by deducting air transport figures from the total in table 9.9.</t>
  </si>
  <si>
    <t>2. The change in the figures for Glasgow and Edinburgh in 1998 was due to a company switching its parcel hub from Glasgow to Edinburgh in 1998.</t>
  </si>
  <si>
    <t>Other identified countries</t>
  </si>
  <si>
    <t>All identified countries</t>
  </si>
  <si>
    <t xml:space="preserve">    breakdown is no longer available. They have therefore been shown separately for 2001 onwards.</t>
  </si>
  <si>
    <t>Position-  ing Flights</t>
  </si>
  <si>
    <t>Over seas Operators</t>
  </si>
  <si>
    <t>AIR TRANSPORT</t>
  </si>
  <si>
    <t>Private</t>
  </si>
  <si>
    <t>Official</t>
  </si>
  <si>
    <t>Freight</t>
  </si>
  <si>
    <t xml:space="preserve">      The total of domestic traffic is, therefore, only a measure of airport activity.</t>
  </si>
  <si>
    <t>Statistics are not collected for some of the smaller airports on Orkney and Shetland and are therefore not included in any overall totals.</t>
  </si>
  <si>
    <t>No breakdown available</t>
  </si>
  <si>
    <t>2. Statistics are not collected for some of the smaller airports on Orkney and Shetland, which are therefore not included in any overall totals.</t>
  </si>
  <si>
    <t>Passengers</t>
  </si>
  <si>
    <t>1. Statistics are not collected for some of the smaller airports on Orkney and Shetland and are therefore not included in any overall totals.</t>
  </si>
  <si>
    <t>Business</t>
  </si>
  <si>
    <t>Czech Republic</t>
  </si>
  <si>
    <t>3.</t>
  </si>
  <si>
    <t>2.</t>
  </si>
  <si>
    <t>Air transport movements which took place but for which there was no corresponding planned flight (e.g. diversions from another airport to this airport)</t>
  </si>
  <si>
    <t>1.</t>
  </si>
  <si>
    <t>minutes</t>
  </si>
  <si>
    <t>more than 6 hrs late</t>
  </si>
  <si>
    <t>3hr 1 min to 6 hrs late</t>
  </si>
  <si>
    <t>1 hr 1 min to 3 hrs late</t>
  </si>
  <si>
    <t>31 to 60 mins late</t>
  </si>
  <si>
    <t>16 to 30 mins late</t>
  </si>
  <si>
    <t>early to 15 mins late</t>
  </si>
  <si>
    <t>percentages</t>
  </si>
  <si>
    <t>Percentage of flights late</t>
  </si>
  <si>
    <t>Matched</t>
  </si>
  <si>
    <t>numbers</t>
  </si>
  <si>
    <t>All flights (UK and international)</t>
  </si>
  <si>
    <t>Flights to/from UK origins / destinations</t>
  </si>
  <si>
    <t>3hrs 1 min to 6 hrs late</t>
  </si>
  <si>
    <t>1.  Statistics are not collected for some of the smaller airports on Orkney and Shetland, which are therefore not included in any overall totals.</t>
  </si>
  <si>
    <t>1. Statistics are not collected for some of the smaller airports on Orkney and Shetland, which are therefore not included in any overall totals.</t>
  </si>
  <si>
    <t xml:space="preserve">1.  In this table only, non-paying passengers are excluded up to 2001 but included from then on. In addition, this table excludes some of the smaller domestic routes. </t>
  </si>
  <si>
    <t>City of Derry</t>
  </si>
  <si>
    <t>Belfast City</t>
  </si>
  <si>
    <r>
      <t xml:space="preserve">Routes </t>
    </r>
    <r>
      <rPr>
        <vertAlign val="superscript"/>
        <sz val="12"/>
        <rFont val="Arial"/>
        <family val="2"/>
      </rPr>
      <t>3</t>
    </r>
  </si>
  <si>
    <r>
      <t xml:space="preserve">Foreign airports served </t>
    </r>
    <r>
      <rPr>
        <vertAlign val="superscript"/>
        <sz val="12"/>
        <rFont val="Arial"/>
        <family val="2"/>
      </rPr>
      <t>2</t>
    </r>
  </si>
  <si>
    <t xml:space="preserve">3.   International scheduled services to the same foreign airport from different Scottish airports are counted as separate routes.  For example, Aberdeen/Dublin, Edinburgh/Dublin,  </t>
  </si>
  <si>
    <t>1.  These figures are produced from the information about scheduled services in the Civil Aviation Authority's UK Airport Statistics Table 12.1, so are based on its conventions and definitions.</t>
  </si>
  <si>
    <t>United Arab Emirates</t>
  </si>
  <si>
    <t>Russia</t>
  </si>
  <si>
    <t>Croatia</t>
  </si>
  <si>
    <t>Dubai</t>
  </si>
  <si>
    <t>Glasgow Prestwick</t>
  </si>
  <si>
    <t xml:space="preserve">    Glasgow Prestwick</t>
  </si>
  <si>
    <t xml:space="preserve">     For the purpose of this table, Scotland's main international airports are Aberdeen, Edinburgh, Glasgow and Glasgow Prestwick. This table does not cover all scheduled international traffic.</t>
  </si>
  <si>
    <t xml:space="preserve">      Glasgow/Dublin and Glasgow Prestwick/Dublin are counted as four separate routes.  More than one airline may operate services on a particular route. </t>
  </si>
  <si>
    <t>1. For the purpose of preparing this table, Scotland's main international airports are Aberdeen, Edinburgh, Glasgow and Glasgow Prestwick.</t>
  </si>
  <si>
    <t>1. For the purpose of preparing this table, Scotland's main international airports are Aberdeen, Edinburgh, Glasgow and Glasgow Prestwick. This table does not cover all international</t>
  </si>
  <si>
    <t xml:space="preserve">     Rome (Ciampino) and Rome (Fiumicino) separately (for services from Glasgow Prestwick and Edinburgh respectively, in 2003) so they are counted as two separate foreign airports.</t>
  </si>
  <si>
    <t>2.  Belfast includes Belfast and Belfast City airport.</t>
  </si>
  <si>
    <t xml:space="preserve">       AIR TRANSPORT</t>
  </si>
  <si>
    <t>Portugal (excl Madeira)</t>
  </si>
  <si>
    <t>Total these countries</t>
  </si>
  <si>
    <t>scheduled services</t>
  </si>
  <si>
    <t xml:space="preserve">Passengers on </t>
  </si>
  <si>
    <t xml:space="preserve">Spain (excl Canary Isles) </t>
  </si>
  <si>
    <t>Paris (Charles De Gaulle)</t>
  </si>
  <si>
    <t>Finland</t>
  </si>
  <si>
    <t>Hungary</t>
  </si>
  <si>
    <t>Latvia</t>
  </si>
  <si>
    <t>Lithuania</t>
  </si>
  <si>
    <t>Poland</t>
  </si>
  <si>
    <r>
      <t xml:space="preserve">    Scatsta </t>
    </r>
    <r>
      <rPr>
        <vertAlign val="superscript"/>
        <sz val="10"/>
        <rFont val="Arial"/>
        <family val="2"/>
      </rPr>
      <t>1</t>
    </r>
  </si>
  <si>
    <t>1. April to December 1996</t>
  </si>
  <si>
    <t xml:space="preserve">               The total though includes an aggregated total for Janaury - March 1996 as well.</t>
  </si>
  <si>
    <t>Leisure</t>
  </si>
  <si>
    <t>row percentages</t>
  </si>
  <si>
    <t>All services</t>
  </si>
  <si>
    <t>All</t>
  </si>
  <si>
    <t>Busin-ess</t>
  </si>
  <si>
    <t>1. The CAA survey collected statistics only for the airports shown in the table.</t>
  </si>
  <si>
    <t>Private car</t>
  </si>
  <si>
    <t>Hire car</t>
  </si>
  <si>
    <t>Taxi / minicab</t>
  </si>
  <si>
    <t>Rail</t>
  </si>
  <si>
    <t>Bus / coach</t>
  </si>
  <si>
    <t xml:space="preserve">     The CAA's assumption, for weighting purposes, is that arriving and departing passengers share the same modal characteristics</t>
  </si>
  <si>
    <t>Other modes</t>
  </si>
  <si>
    <t>Bus and rail</t>
  </si>
  <si>
    <t>Car and taxi</t>
  </si>
  <si>
    <t>Borders</t>
  </si>
  <si>
    <t>Central</t>
  </si>
  <si>
    <t>Dumfries &amp; Galloway</t>
  </si>
  <si>
    <t>Fife</t>
  </si>
  <si>
    <t>Grampian</t>
  </si>
  <si>
    <t>Highlands &amp; Islands</t>
  </si>
  <si>
    <t>Lothian</t>
  </si>
  <si>
    <t>Strathclyde</t>
  </si>
  <si>
    <t>Tayside</t>
  </si>
  <si>
    <t xml:space="preserve">1. The CAA survey collected statistics only for the airports shown in the table.  </t>
  </si>
  <si>
    <t>England &amp; Wales</t>
  </si>
  <si>
    <t>1. The CAA surveys collected statistics only for the airports shown in the table.  These results are based on a departure survey only.</t>
  </si>
  <si>
    <t xml:space="preserve">International passengers </t>
  </si>
  <si>
    <t>Domestic passengers</t>
  </si>
  <si>
    <t>Total bus + rail</t>
  </si>
  <si>
    <t>Total car + taxi</t>
  </si>
  <si>
    <t>UK resid.</t>
  </si>
  <si>
    <t>Foreign resid.</t>
  </si>
  <si>
    <t>Glas. Prestwick</t>
  </si>
  <si>
    <r>
      <t>Airport</t>
    </r>
    <r>
      <rPr>
        <vertAlign val="superscript"/>
        <sz val="12"/>
        <rFont val="Arial"/>
        <family val="2"/>
      </rPr>
      <t xml:space="preserve"> 2</t>
    </r>
  </si>
  <si>
    <t>Total all Scottish areas</t>
  </si>
  <si>
    <t>Total all modes*</t>
  </si>
  <si>
    <t>Source: Civil Aviation Authority - Not National Statistics</t>
  </si>
  <si>
    <r>
      <t>Terminal passengers</t>
    </r>
    <r>
      <rPr>
        <b/>
        <vertAlign val="superscript"/>
        <sz val="12"/>
        <rFont val="Arial"/>
        <family val="2"/>
      </rPr>
      <t>1</t>
    </r>
  </si>
  <si>
    <r>
      <t>Belfast</t>
    </r>
    <r>
      <rPr>
        <vertAlign val="superscript"/>
        <sz val="12"/>
        <rFont val="Arial"/>
        <family val="2"/>
      </rPr>
      <t>2</t>
    </r>
  </si>
  <si>
    <t xml:space="preserve">                 </t>
  </si>
  <si>
    <r>
      <t xml:space="preserve">Unmatched - actual </t>
    </r>
    <r>
      <rPr>
        <vertAlign val="superscript"/>
        <sz val="12"/>
        <rFont val="Arial"/>
        <family val="2"/>
      </rPr>
      <t>1</t>
    </r>
  </si>
  <si>
    <r>
      <t xml:space="preserve">Unmatched - planned </t>
    </r>
    <r>
      <rPr>
        <vertAlign val="superscript"/>
        <sz val="12"/>
        <rFont val="Arial"/>
        <family val="2"/>
      </rPr>
      <t>2</t>
    </r>
  </si>
  <si>
    <r>
      <t>Percentage of flights late</t>
    </r>
    <r>
      <rPr>
        <vertAlign val="superscript"/>
        <sz val="12"/>
        <rFont val="Arial"/>
        <family val="2"/>
      </rPr>
      <t xml:space="preserve"> 3</t>
    </r>
  </si>
  <si>
    <r>
      <t xml:space="preserve">Air taxi </t>
    </r>
    <r>
      <rPr>
        <b/>
        <vertAlign val="superscript"/>
        <sz val="12"/>
        <rFont val="Arial"/>
        <family val="2"/>
      </rPr>
      <t>1</t>
    </r>
    <r>
      <rPr>
        <b/>
        <sz val="12"/>
        <rFont val="Arial"/>
        <family val="2"/>
      </rPr>
      <t xml:space="preserve"> movements</t>
    </r>
  </si>
  <si>
    <r>
      <t xml:space="preserve">All passengers  </t>
    </r>
    <r>
      <rPr>
        <vertAlign val="superscript"/>
        <sz val="12"/>
        <rFont val="Arial"/>
        <family val="2"/>
      </rPr>
      <t>2</t>
    </r>
  </si>
  <si>
    <t>2. Terminating passengers are those who arrive at or depart from an airport by surface means of transport.   As explained in the Notes and Definitions, their</t>
  </si>
  <si>
    <t xml:space="preserve">     numbers are not the same as the numbers of terminal  passengers: the latter also include transfer passengers (people who change aircraft at an airport).</t>
  </si>
  <si>
    <t>Exeter</t>
  </si>
  <si>
    <t>Newquay</t>
  </si>
  <si>
    <t>East Midlands Int</t>
  </si>
  <si>
    <t>Southhampton</t>
  </si>
  <si>
    <t>PAKISTAN</t>
  </si>
  <si>
    <t>SLOVAK REPUBLIC</t>
  </si>
  <si>
    <t>SWITZERLAND</t>
  </si>
  <si>
    <t>TUNISIA</t>
  </si>
  <si>
    <t>TURKEY</t>
  </si>
  <si>
    <t>UNITED ARAB EMIRATES</t>
  </si>
  <si>
    <t>USA</t>
  </si>
  <si>
    <t>Barbados</t>
  </si>
  <si>
    <t>Egypt</t>
  </si>
  <si>
    <t>Pakistan</t>
  </si>
  <si>
    <t>Slovak Republic</t>
  </si>
  <si>
    <t>Figure 8.1 data</t>
  </si>
  <si>
    <r>
      <t>Table 8.1</t>
    </r>
    <r>
      <rPr>
        <sz val="12"/>
        <rFont val="Arial"/>
        <family val="2"/>
      </rPr>
      <t xml:space="preserve">  Summary of air transport  </t>
    </r>
  </si>
  <si>
    <r>
      <t>Table 8.2</t>
    </r>
    <r>
      <rPr>
        <sz val="12"/>
        <rFont val="Arial"/>
        <family val="2"/>
      </rPr>
      <t xml:space="preserve">   Passengers on selected domestic routes, to/from certain Scottish airports  </t>
    </r>
    <r>
      <rPr>
        <vertAlign val="superscript"/>
        <sz val="12"/>
        <rFont val="Arial"/>
        <family val="2"/>
      </rPr>
      <t xml:space="preserve">1 </t>
    </r>
  </si>
  <si>
    <t xml:space="preserve">    traffic, as indicated by the lower part of table 8.4.</t>
  </si>
  <si>
    <r>
      <t>Table 8.3(b)</t>
    </r>
    <r>
      <rPr>
        <sz val="12"/>
        <rFont val="Arial"/>
        <family val="2"/>
      </rPr>
      <t xml:space="preserve">   Scheduled international passenger traffic to/from the main Scottish international airports</t>
    </r>
    <r>
      <rPr>
        <vertAlign val="superscript"/>
        <sz val="12"/>
        <rFont val="Arial"/>
        <family val="2"/>
      </rPr>
      <t xml:space="preserve">1 </t>
    </r>
  </si>
  <si>
    <r>
      <t xml:space="preserve">Table 8.2(continued) </t>
    </r>
    <r>
      <rPr>
        <sz val="12"/>
        <rFont val="Arial"/>
        <family val="2"/>
      </rPr>
      <t xml:space="preserve">  Passengers on selected domestic routes, to/from certain Scottish airports  </t>
    </r>
    <r>
      <rPr>
        <vertAlign val="superscript"/>
        <sz val="12"/>
        <rFont val="Arial"/>
        <family val="2"/>
      </rPr>
      <t xml:space="preserve">1 </t>
    </r>
  </si>
  <si>
    <r>
      <t>Table 8.5</t>
    </r>
    <r>
      <rPr>
        <sz val="12"/>
        <rFont val="Arial"/>
        <family val="2"/>
      </rPr>
      <t xml:space="preserve">   The 10 international airports with the largest numbers of passenger</t>
    </r>
  </si>
  <si>
    <r>
      <t xml:space="preserve">Table 8.8 </t>
    </r>
    <r>
      <rPr>
        <sz val="12"/>
        <rFont val="Arial"/>
        <family val="2"/>
      </rPr>
      <t xml:space="preserve">     Punctuality of flights at Edinburgh and Glasgow airports</t>
    </r>
  </si>
  <si>
    <r>
      <t xml:space="preserve">Table 8.11 </t>
    </r>
    <r>
      <rPr>
        <sz val="12"/>
        <rFont val="Arial"/>
        <family val="2"/>
      </rPr>
      <t xml:space="preserve">  Air transport movements </t>
    </r>
    <r>
      <rPr>
        <vertAlign val="superscript"/>
        <sz val="12"/>
        <rFont val="Arial"/>
        <family val="2"/>
      </rPr>
      <t>1</t>
    </r>
  </si>
  <si>
    <r>
      <t>Table 8.12</t>
    </r>
    <r>
      <rPr>
        <sz val="12"/>
        <rFont val="Arial"/>
        <family val="2"/>
      </rPr>
      <t xml:space="preserve">   Total aircraft movements, by airport </t>
    </r>
    <r>
      <rPr>
        <vertAlign val="superscript"/>
        <sz val="12"/>
        <rFont val="Arial"/>
        <family val="2"/>
      </rPr>
      <t>1</t>
    </r>
  </si>
  <si>
    <r>
      <t xml:space="preserve">Table 8.13 </t>
    </r>
    <r>
      <rPr>
        <sz val="12"/>
        <rFont val="Arial"/>
        <family val="2"/>
      </rPr>
      <t xml:space="preserve"> Freight carried by airport</t>
    </r>
    <r>
      <rPr>
        <vertAlign val="superscript"/>
        <sz val="12"/>
        <rFont val="Arial"/>
        <family val="2"/>
      </rPr>
      <t>1</t>
    </r>
  </si>
  <si>
    <t>Romania</t>
  </si>
  <si>
    <t>Jamaica</t>
  </si>
  <si>
    <t>2. Airports are shown only for the years for which figures are given in the CAA survey reports for 1996 (which also gives earlier years' results), 2001, 2005 and 2009.</t>
  </si>
  <si>
    <t>Non UK resid.</t>
  </si>
  <si>
    <t>Manston (Kent Int)</t>
  </si>
  <si>
    <t>Morocco</t>
  </si>
  <si>
    <r>
      <t xml:space="preserve">Barra </t>
    </r>
    <r>
      <rPr>
        <vertAlign val="superscript"/>
        <sz val="12"/>
        <rFont val="Arial"/>
        <family val="2"/>
      </rPr>
      <t>3</t>
    </r>
  </si>
  <si>
    <r>
      <t xml:space="preserve">Benbecula </t>
    </r>
    <r>
      <rPr>
        <vertAlign val="superscript"/>
        <sz val="12"/>
        <rFont val="Arial"/>
        <family val="2"/>
      </rPr>
      <t>3</t>
    </r>
  </si>
  <si>
    <r>
      <t xml:space="preserve">Campbeltown </t>
    </r>
    <r>
      <rPr>
        <vertAlign val="superscript"/>
        <sz val="12"/>
        <rFont val="Arial"/>
        <family val="2"/>
      </rPr>
      <t>3</t>
    </r>
  </si>
  <si>
    <r>
      <t xml:space="preserve">Edinburgh </t>
    </r>
    <r>
      <rPr>
        <vertAlign val="superscript"/>
        <sz val="12"/>
        <rFont val="Arial"/>
        <family val="2"/>
      </rPr>
      <t>2</t>
    </r>
  </si>
  <si>
    <r>
      <t xml:space="preserve">Glasgow </t>
    </r>
    <r>
      <rPr>
        <vertAlign val="superscript"/>
        <sz val="12"/>
        <rFont val="Arial"/>
        <family val="2"/>
      </rPr>
      <t>2</t>
    </r>
  </si>
  <si>
    <r>
      <t xml:space="preserve">Inverness </t>
    </r>
    <r>
      <rPr>
        <vertAlign val="superscript"/>
        <sz val="12"/>
        <rFont val="Arial"/>
        <family val="2"/>
      </rPr>
      <t>3</t>
    </r>
  </si>
  <si>
    <r>
      <t xml:space="preserve">Islay </t>
    </r>
    <r>
      <rPr>
        <vertAlign val="superscript"/>
        <sz val="12"/>
        <rFont val="Arial"/>
        <family val="2"/>
      </rPr>
      <t>3</t>
    </r>
  </si>
  <si>
    <r>
      <t xml:space="preserve">Kirkwall </t>
    </r>
    <r>
      <rPr>
        <vertAlign val="superscript"/>
        <sz val="12"/>
        <rFont val="Arial"/>
        <family val="2"/>
      </rPr>
      <t>3</t>
    </r>
  </si>
  <si>
    <r>
      <t xml:space="preserve">Stornoway </t>
    </r>
    <r>
      <rPr>
        <vertAlign val="superscript"/>
        <sz val="12"/>
        <rFont val="Arial"/>
        <family val="2"/>
      </rPr>
      <t>3</t>
    </r>
  </si>
  <si>
    <r>
      <t xml:space="preserve">Sumburgh </t>
    </r>
    <r>
      <rPr>
        <vertAlign val="superscript"/>
        <sz val="12"/>
        <rFont val="Arial"/>
        <family val="2"/>
      </rPr>
      <t>3</t>
    </r>
  </si>
  <si>
    <r>
      <t xml:space="preserve">Tiree </t>
    </r>
    <r>
      <rPr>
        <vertAlign val="superscript"/>
        <sz val="12"/>
        <rFont val="Arial"/>
        <family val="2"/>
      </rPr>
      <t>3</t>
    </r>
  </si>
  <si>
    <t>4.</t>
  </si>
  <si>
    <t>The average delays for 2000 onwards are not comparable to the figures for 1999 and earlier years.</t>
  </si>
  <si>
    <t xml:space="preserve">Up to December 1999, an early flight was counted as a "negative delay"; from January 2000, an early flights is counted as "zero delay" </t>
  </si>
  <si>
    <r>
      <t xml:space="preserve">Average delay </t>
    </r>
    <r>
      <rPr>
        <vertAlign val="superscript"/>
        <sz val="12"/>
        <rFont val="Arial"/>
        <family val="2"/>
      </rPr>
      <t>4</t>
    </r>
  </si>
  <si>
    <t>The punctuality figures for Edinburgh for 2001 onwards are not comparable to the figures for 2000 and earlier years.</t>
  </si>
  <si>
    <r>
      <t xml:space="preserve">Average delay </t>
    </r>
    <r>
      <rPr>
        <vertAlign val="superscript"/>
        <sz val="12"/>
        <rFont val="Arial"/>
        <family val="2"/>
      </rPr>
      <t>4</t>
    </r>
  </si>
  <si>
    <t>Cuba</t>
  </si>
  <si>
    <t>Estonia</t>
  </si>
  <si>
    <t>Greenland</t>
  </si>
  <si>
    <t>Azerbaijan</t>
  </si>
  <si>
    <t>Cape Verde Islands</t>
  </si>
  <si>
    <t>Eday</t>
  </si>
  <si>
    <t>Fair Isle</t>
  </si>
  <si>
    <t>Foula</t>
  </si>
  <si>
    <t>North Ronaldsay</t>
  </si>
  <si>
    <t>Papa Stour</t>
  </si>
  <si>
    <t>Papa Westray</t>
  </si>
  <si>
    <t>Sanday</t>
  </si>
  <si>
    <t>Stronsay</t>
  </si>
  <si>
    <t>Westray</t>
  </si>
  <si>
    <r>
      <t xml:space="preserve">Other UK        Airports </t>
    </r>
    <r>
      <rPr>
        <b/>
        <vertAlign val="superscript"/>
        <sz val="12"/>
        <rFont val="Arial"/>
        <family val="2"/>
      </rPr>
      <t>1</t>
    </r>
  </si>
  <si>
    <t xml:space="preserve">1. Channel Islands and the Isle of Man were not  included in previous editions of this table. Although they are now, they represent less than one percent of travel to other UK airports. </t>
  </si>
  <si>
    <t xml:space="preserve">    Wick John O'Groats</t>
  </si>
  <si>
    <t>Durham Tees valley</t>
  </si>
  <si>
    <t>Frankfurt Main</t>
  </si>
  <si>
    <t>Wick John O'Groats</t>
  </si>
  <si>
    <r>
      <t xml:space="preserve">Wick John O'Groats </t>
    </r>
    <r>
      <rPr>
        <vertAlign val="superscript"/>
        <sz val="12"/>
        <rFont val="Arial"/>
        <family val="2"/>
      </rPr>
      <t>3</t>
    </r>
  </si>
  <si>
    <r>
      <t>Table 8.15</t>
    </r>
    <r>
      <rPr>
        <sz val="12"/>
        <rFont val="Arial"/>
        <family val="2"/>
      </rPr>
      <t xml:space="preserve">   Mode of surface transport used to arrive at the airport </t>
    </r>
    <r>
      <rPr>
        <vertAlign val="superscript"/>
        <sz val="12"/>
        <rFont val="Arial"/>
        <family val="2"/>
      </rPr>
      <t xml:space="preserve">1 </t>
    </r>
  </si>
  <si>
    <t>3. Data for these airports previously came from CAA which does not hold detailed information (passengers/freight carried) etc for charter services operated by aircraft  below 15 tonnes  Maximum Take Off Mass . However, more detailed information including smaller aircraft has now been obtained from Highland &amp; Islands airports Ltd and the figures have been revised back to 2000.</t>
  </si>
  <si>
    <t>Luxembourg</t>
  </si>
  <si>
    <t xml:space="preserve">Austria, Belgium, Denmark, Finland, France, Germany, Greece, Ireland, Italy, Luxembourg, </t>
  </si>
  <si>
    <t>Netherlands, Portugal, Spain, Sweden and United Kingdom.</t>
  </si>
  <si>
    <r>
      <t>Total EU15 countries</t>
    </r>
    <r>
      <rPr>
        <i/>
        <vertAlign val="superscript"/>
        <sz val="12"/>
        <rFont val="Arial"/>
        <family val="2"/>
      </rPr>
      <t>2</t>
    </r>
  </si>
  <si>
    <t>2. The EU15 was the number of member countries in the European Union prior to the accession of ten candidate countries on 1 May 2004.
The EU15 comprised the following 15 countries:</t>
  </si>
  <si>
    <t xml:space="preserve">Austria, Belgium, Denmark, Finland, France, Germany, Greece, Ireland, Italy, Luxembourg, Netherlands, Portugal, Spain, Sweden, United Kingdom. </t>
  </si>
  <si>
    <t>BARRA</t>
  </si>
  <si>
    <t>BENBECULA</t>
  </si>
  <si>
    <t>CAMPBELTOWN</t>
  </si>
  <si>
    <t>DUNDEE</t>
  </si>
  <si>
    <t>EDINBURGH</t>
  </si>
  <si>
    <t>GLASGOW</t>
  </si>
  <si>
    <t>INVERNESS</t>
  </si>
  <si>
    <t>ISLAY</t>
  </si>
  <si>
    <t>KIRKWALL</t>
  </si>
  <si>
    <t>SCATSTA</t>
  </si>
  <si>
    <t>STORNOWAY</t>
  </si>
  <si>
    <t>SUMBURGH</t>
  </si>
  <si>
    <t>TIREE</t>
  </si>
  <si>
    <t>PRESTWICK</t>
  </si>
  <si>
    <t>Oxford (Kidlington)</t>
  </si>
  <si>
    <t>Southend</t>
  </si>
  <si>
    <t>3. Croatia joined the EU in 2013.</t>
  </si>
  <si>
    <r>
      <t xml:space="preserve">Croatia </t>
    </r>
    <r>
      <rPr>
        <vertAlign val="superscript"/>
        <sz val="12"/>
        <rFont val="Arial"/>
        <family val="2"/>
      </rPr>
      <t>3</t>
    </r>
  </si>
  <si>
    <t>Other UK</t>
  </si>
  <si>
    <t>Rest World</t>
  </si>
  <si>
    <t>LERWICK (TINGWALL)</t>
  </si>
  <si>
    <t>WICK</t>
  </si>
  <si>
    <t>*. The figures for 1996 and earlier years may appear not to total 100% because they were rounded independently and then given only as whole percentages. The mode of transport includes cases where more than one form of transport is used.</t>
  </si>
  <si>
    <t>County</t>
  </si>
  <si>
    <t>000's</t>
  </si>
  <si>
    <t>%</t>
  </si>
  <si>
    <t>Scottish Borders</t>
  </si>
  <si>
    <t>Clackmannanshire</t>
  </si>
  <si>
    <t>Falkirk</t>
  </si>
  <si>
    <t>Stirling</t>
  </si>
  <si>
    <t>Dumfries</t>
  </si>
  <si>
    <t>Dumfries and Galloway</t>
  </si>
  <si>
    <t>Aberdeenshire</t>
  </si>
  <si>
    <t>Moray</t>
  </si>
  <si>
    <t>Highland</t>
  </si>
  <si>
    <t>Na H-Eileanan an Iar</t>
  </si>
  <si>
    <t>Orkney Islands</t>
  </si>
  <si>
    <t>Shetland Islands</t>
  </si>
  <si>
    <t>City of Edinburgh</t>
  </si>
  <si>
    <t>East Lothian</t>
  </si>
  <si>
    <t>Midlothian</t>
  </si>
  <si>
    <t>West Lothian</t>
  </si>
  <si>
    <t>Argyll and Bute</t>
  </si>
  <si>
    <t>East Ayrshire</t>
  </si>
  <si>
    <t>East Dunbartonshire</t>
  </si>
  <si>
    <t>East Renfrewshire</t>
  </si>
  <si>
    <t>Glasgow City</t>
  </si>
  <si>
    <t>Inverclyde</t>
  </si>
  <si>
    <t>North Ayrshire</t>
  </si>
  <si>
    <t>North Lanarkshire</t>
  </si>
  <si>
    <t>Renfrewshire</t>
  </si>
  <si>
    <t>South Ayrshire</t>
  </si>
  <si>
    <t>South Lanarkshire</t>
  </si>
  <si>
    <t>West Dunbartonshire</t>
  </si>
  <si>
    <t>Angus</t>
  </si>
  <si>
    <t>Dundee City</t>
  </si>
  <si>
    <t>Perth and Kinross</t>
  </si>
  <si>
    <t xml:space="preserve">000's </t>
  </si>
  <si>
    <t>East of England</t>
  </si>
  <si>
    <t>North East</t>
  </si>
  <si>
    <t>North West</t>
  </si>
  <si>
    <t>Scotland</t>
  </si>
  <si>
    <t>South East</t>
  </si>
  <si>
    <t>South West</t>
  </si>
  <si>
    <t>Wales</t>
  </si>
  <si>
    <t>West Midlands</t>
  </si>
  <si>
    <t>Yorkshire and the Humber</t>
  </si>
  <si>
    <t xml:space="preserve">East Midlands </t>
  </si>
  <si>
    <t>Table 5.1</t>
  </si>
  <si>
    <t>Table 5.4</t>
  </si>
  <si>
    <t>Table 5.6</t>
  </si>
  <si>
    <t>Table 5.8</t>
  </si>
  <si>
    <t>Table 4.3b</t>
  </si>
  <si>
    <t>EU 28 countries (Excl UK)</t>
  </si>
  <si>
    <t>Total EU28 countries (Excl UK)</t>
  </si>
  <si>
    <t xml:space="preserve">Note also that passengers between the four main cities will be counted twice (e.g. flights between Aberdeen </t>
  </si>
  <si>
    <t>and Edinburgh will appear in both the 'Aberdeen' and the 'Edinburgh' sections).</t>
  </si>
  <si>
    <t xml:space="preserve">2.  The number of foreign airports is shown in the CAA table as the destinations of international scheduled services from Scottish airports in that year.   For example, the CAA table shows </t>
  </si>
  <si>
    <t>1. Domestic traffic is counted both at the airport of arrival and at the airport of departure.</t>
  </si>
  <si>
    <r>
      <t xml:space="preserve">Domestic </t>
    </r>
    <r>
      <rPr>
        <b/>
        <vertAlign val="superscript"/>
        <sz val="12"/>
        <rFont val="Arial"/>
        <family val="2"/>
      </rPr>
      <t>1</t>
    </r>
  </si>
  <si>
    <t>Qatar</t>
  </si>
  <si>
    <r>
      <t xml:space="preserve">2009 </t>
    </r>
    <r>
      <rPr>
        <vertAlign val="superscript"/>
        <sz val="12"/>
        <rFont val="Arial"/>
        <family val="2"/>
      </rPr>
      <t>3</t>
    </r>
  </si>
  <si>
    <r>
      <t xml:space="preserve">2013 </t>
    </r>
    <r>
      <rPr>
        <vertAlign val="superscript"/>
        <sz val="12"/>
        <rFont val="Arial"/>
        <family val="2"/>
      </rPr>
      <t>3</t>
    </r>
  </si>
  <si>
    <t>3. A small adjustment has been made to the percentages due to an error in the calculations used to produce the figures.</t>
  </si>
  <si>
    <t>Contents</t>
  </si>
  <si>
    <t>Table 8.1</t>
  </si>
  <si>
    <t>Table 8.2</t>
  </si>
  <si>
    <t>Table 8.3</t>
  </si>
  <si>
    <t>Table 8.4</t>
  </si>
  <si>
    <t>Table 8.5</t>
  </si>
  <si>
    <t>Table 8.6</t>
  </si>
  <si>
    <t>Table 8.7</t>
  </si>
  <si>
    <t>Table 8.8</t>
  </si>
  <si>
    <t>Table 8.9</t>
  </si>
  <si>
    <t>Table 8.10</t>
  </si>
  <si>
    <t>Table 8.11</t>
  </si>
  <si>
    <t>Table 8.12</t>
  </si>
  <si>
    <t>Table 8.13</t>
  </si>
  <si>
    <t>Table 8.14</t>
  </si>
  <si>
    <t>Table 8.15</t>
  </si>
  <si>
    <t>Table 8.16</t>
  </si>
  <si>
    <t>Summary of air transport</t>
  </si>
  <si>
    <t>Passengers on selected domestic routes, to/from certain Scottish airports</t>
  </si>
  <si>
    <t>International air passenger traffic to and from the main Scottish international airports</t>
  </si>
  <si>
    <t xml:space="preserve">The 10 international airports with the largest numbers of passenger journeys for flights directly to and from Scotland's main airports , 2014 </t>
  </si>
  <si>
    <t>Punctuality of flights at Edinburgh and Glasgow airports</t>
  </si>
  <si>
    <t>Air transport movements</t>
  </si>
  <si>
    <t>Total aircraft movements, by airport</t>
  </si>
  <si>
    <t>Freight carried by airport</t>
  </si>
  <si>
    <t>Characteristics of terminal passengers, 2013</t>
  </si>
  <si>
    <t>Mode of surface transport used to arrive at the airport</t>
  </si>
  <si>
    <t>Origins/destinations of terminating passengers: 2013</t>
  </si>
  <si>
    <t>Uk Domestic</t>
  </si>
  <si>
    <t>Jordan</t>
  </si>
  <si>
    <t xml:space="preserve">Scatsta: Became a full reporting airport wef April 1996, therefore, geographical breakdown applies only to April - December 1996. </t>
  </si>
  <si>
    <t>Bosnia-Herzegovina</t>
  </si>
  <si>
    <t>Portugal(Excluding Madeira)</t>
  </si>
  <si>
    <t>Portugal(Madeira)</t>
  </si>
  <si>
    <t>Republic Of Korea</t>
  </si>
  <si>
    <t>Spain</t>
  </si>
  <si>
    <t>Spain(Canary Islands)</t>
  </si>
  <si>
    <t>sumave</t>
  </si>
  <si>
    <t>Planned flights for which there was no air transport movement (e.g. flights that were cancelled or diverted to another airport).</t>
  </si>
  <si>
    <t xml:space="preserve"> Due to changes to the collection of planned flights, this data is no longer available.</t>
  </si>
  <si>
    <r>
      <t xml:space="preserve">Aircraft movements </t>
    </r>
    <r>
      <rPr>
        <b/>
        <vertAlign val="superscript"/>
        <sz val="12"/>
        <rFont val="Arial"/>
        <family val="2"/>
      </rPr>
      <t>2</t>
    </r>
  </si>
  <si>
    <r>
      <t xml:space="preserve">        Domestic </t>
    </r>
    <r>
      <rPr>
        <vertAlign val="superscript"/>
        <sz val="12"/>
        <rFont val="Arial"/>
        <family val="2"/>
      </rPr>
      <t>3</t>
    </r>
  </si>
  <si>
    <r>
      <t xml:space="preserve">        International </t>
    </r>
    <r>
      <rPr>
        <vertAlign val="superscript"/>
        <sz val="12"/>
        <rFont val="Arial"/>
        <family val="2"/>
      </rPr>
      <t>3,4</t>
    </r>
  </si>
  <si>
    <r>
      <t xml:space="preserve">       Air taxi </t>
    </r>
    <r>
      <rPr>
        <vertAlign val="superscript"/>
        <sz val="12"/>
        <rFont val="Arial"/>
        <family val="2"/>
      </rPr>
      <t>3</t>
    </r>
  </si>
  <si>
    <r>
      <t xml:space="preserve">    Other movements</t>
    </r>
    <r>
      <rPr>
        <vertAlign val="superscript"/>
        <sz val="12"/>
        <rFont val="Arial"/>
        <family val="2"/>
      </rPr>
      <t xml:space="preserve"> 5</t>
    </r>
  </si>
  <si>
    <t xml:space="preserve">2. 'Aircraft movements' excludes both Campbeltown and Barra pre-1999 (see table 8.11). </t>
  </si>
  <si>
    <t xml:space="preserve">3. For 2000 and earlier years, air taxi movements were counted under domestic and International aircraft movements. From 2001, this </t>
  </si>
  <si>
    <t>4. Including UK offshore flights.</t>
  </si>
  <si>
    <t>Kazakhstan</t>
  </si>
  <si>
    <t>Faro</t>
  </si>
  <si>
    <r>
      <t xml:space="preserve">Table 8.6 </t>
    </r>
    <r>
      <rPr>
        <sz val="12"/>
        <rFont val="Arial"/>
        <family val="2"/>
      </rPr>
      <t xml:space="preserve">  Terminal passenger traffic by origin/destination, 2017</t>
    </r>
  </si>
  <si>
    <t>Oban</t>
  </si>
  <si>
    <t>Passenger traffic on selected international routes,  to and from Scotland's main airports1, 2017</t>
  </si>
  <si>
    <t>Terminal passenger traffic by origin/destination, 2017</t>
  </si>
  <si>
    <t>Terminal air passengers by airport, international/domestic and type of service, 2017</t>
  </si>
  <si>
    <t>Aircraft movements, by airport and type of movement, 2017</t>
  </si>
  <si>
    <t>Air transport movements by airport, type of service and operator, 2017</t>
  </si>
  <si>
    <t xml:space="preserve">     The next survey which included Scottish airports took place in 2018 and will be published in the 2019 edition of STS.</t>
  </si>
  <si>
    <t>UK domestic</t>
  </si>
  <si>
    <t>5. Other includes positioning flights, local movements, test and training, other flights by air transport operators, aero club, private, official, military and business</t>
  </si>
  <si>
    <r>
      <t>Table 8.2</t>
    </r>
    <r>
      <rPr>
        <sz val="12"/>
        <rFont val="Arial"/>
        <family val="2"/>
      </rPr>
      <t xml:space="preserve">   Passengers on selected domestic routes, to/from certain Scottish airports </t>
    </r>
    <r>
      <rPr>
        <vertAlign val="superscript"/>
        <sz val="12"/>
        <rFont val="Arial"/>
        <family val="2"/>
      </rPr>
      <t xml:space="preserve">1 </t>
    </r>
  </si>
  <si>
    <r>
      <t xml:space="preserve">Table 8.3 (a) </t>
    </r>
    <r>
      <rPr>
        <sz val="13"/>
        <rFont val="Arial"/>
        <family val="2"/>
      </rPr>
      <t xml:space="preserve"> International air passenger traffic to and from the main Scottish international airports  </t>
    </r>
    <r>
      <rPr>
        <vertAlign val="superscript"/>
        <sz val="13"/>
        <rFont val="Arial"/>
        <family val="2"/>
      </rPr>
      <t xml:space="preserve">1 </t>
    </r>
  </si>
  <si>
    <r>
      <t xml:space="preserve">Other international traffic at main Scottish airports </t>
    </r>
    <r>
      <rPr>
        <b/>
        <vertAlign val="superscript"/>
        <sz val="12"/>
        <rFont val="Arial"/>
        <family val="2"/>
      </rPr>
      <t>2</t>
    </r>
  </si>
  <si>
    <r>
      <t xml:space="preserve">countries for Scotland's main airports </t>
    </r>
    <r>
      <rPr>
        <b/>
        <vertAlign val="superscript"/>
        <sz val="12"/>
        <rFont val="Arial"/>
        <family val="2"/>
      </rPr>
      <t>2</t>
    </r>
  </si>
  <si>
    <t>From January 2001, a different assumption has been used for the taxiing time for departures from Edinburgh airport.</t>
  </si>
  <si>
    <r>
      <t xml:space="preserve">Table 8.4 </t>
    </r>
    <r>
      <rPr>
        <sz val="13"/>
        <rFont val="Arial"/>
        <family val="2"/>
      </rPr>
      <t xml:space="preserve">Passenger traffic on selected international routes,  to and from Scotland's main airports   </t>
    </r>
    <r>
      <rPr>
        <vertAlign val="superscript"/>
        <sz val="13"/>
        <rFont val="Arial"/>
        <family val="2"/>
      </rPr>
      <t>1</t>
    </r>
    <r>
      <rPr>
        <sz val="13"/>
        <rFont val="Arial"/>
        <family val="2"/>
      </rPr>
      <t>, 2018</t>
    </r>
  </si>
  <si>
    <r>
      <t xml:space="preserve">journeys for flights directly to and from Scotland's main airports </t>
    </r>
    <r>
      <rPr>
        <vertAlign val="superscript"/>
        <sz val="12"/>
        <rFont val="Arial"/>
        <family val="2"/>
      </rPr>
      <t xml:space="preserve">1 </t>
    </r>
    <r>
      <rPr>
        <sz val="12"/>
        <rFont val="Arial"/>
        <family val="2"/>
      </rPr>
      <t>, 2018</t>
    </r>
  </si>
  <si>
    <r>
      <t xml:space="preserve">Table 8.6 </t>
    </r>
    <r>
      <rPr>
        <sz val="12"/>
        <rFont val="Arial"/>
        <family val="2"/>
      </rPr>
      <t xml:space="preserve">  Terminal passenger traffic by origin/destination, 2018</t>
    </r>
  </si>
  <si>
    <r>
      <t>Table 8.7</t>
    </r>
    <r>
      <rPr>
        <sz val="12"/>
        <rFont val="Arial"/>
        <family val="2"/>
      </rPr>
      <t xml:space="preserve">  Terminal air passengers by airport, international/domestic and type of service, 2018</t>
    </r>
  </si>
  <si>
    <r>
      <t>Table 8.9</t>
    </r>
    <r>
      <rPr>
        <sz val="12"/>
        <rFont val="Arial"/>
        <family val="2"/>
      </rPr>
      <t xml:space="preserve">   Aircraft movements, by airport and type of movement, 2018 </t>
    </r>
    <r>
      <rPr>
        <vertAlign val="superscript"/>
        <sz val="12"/>
        <rFont val="Arial"/>
        <family val="2"/>
      </rPr>
      <t xml:space="preserve">1 </t>
    </r>
  </si>
  <si>
    <r>
      <t xml:space="preserve">Table 8.10 </t>
    </r>
    <r>
      <rPr>
        <sz val="12"/>
        <rFont val="Arial"/>
        <family val="2"/>
      </rPr>
      <t xml:space="preserve">  Air transport movements by airport, type of service and operator, 2018 </t>
    </r>
    <r>
      <rPr>
        <vertAlign val="superscript"/>
        <sz val="12"/>
        <rFont val="Arial"/>
        <family val="2"/>
      </rPr>
      <t xml:space="preserve">2 </t>
    </r>
  </si>
  <si>
    <t>SAS output 2008</t>
  </si>
  <si>
    <t>China</t>
  </si>
  <si>
    <t>Israel</t>
  </si>
  <si>
    <t>Albania</t>
  </si>
  <si>
    <t>Armenia</t>
  </si>
  <si>
    <t>Macedonia</t>
  </si>
  <si>
    <t>Georgia</t>
  </si>
  <si>
    <t>.</t>
  </si>
  <si>
    <r>
      <t>Table 8.14</t>
    </r>
    <r>
      <rPr>
        <sz val="12"/>
        <rFont val="Arial"/>
        <family val="2"/>
      </rPr>
      <t xml:space="preserve">   Characteristics of terminal passengers, 2018 </t>
    </r>
    <r>
      <rPr>
        <vertAlign val="superscript"/>
        <sz val="12"/>
        <rFont val="Arial"/>
        <family val="2"/>
      </rPr>
      <t xml:space="preserve">1 </t>
    </r>
  </si>
  <si>
    <r>
      <t>Table 8.16</t>
    </r>
    <r>
      <rPr>
        <sz val="12"/>
        <rFont val="Arial"/>
        <family val="2"/>
      </rPr>
      <t xml:space="preserve">  Origins/destinations of terminating passengers: 2018 </t>
    </r>
    <r>
      <rPr>
        <vertAlign val="superscript"/>
        <sz val="12"/>
        <rFont val="Arial"/>
        <family val="2"/>
      </rPr>
      <t xml:space="preserve">1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</si>
</sst>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1" formatCode="_-* #,##0_-;\-* #,##0_-;_-* &quot;-&quot;_-;_-@_-"/>
    <numFmt numFmtId="44" formatCode="_-&quot;£&quot;* #,##0.00_-;\-&quot;£&quot;* #,##0.00_-;_-&quot;£&quot;* &quot;-&quot;??_-;_-@_-"/>
    <numFmt numFmtId="43" formatCode="_-* #,##0.00_-;\-* #,##0.00_-;_-* &quot;-&quot;??_-;_-@_-"/>
    <numFmt numFmtId="164" formatCode="0.0"/>
    <numFmt numFmtId="165" formatCode="#,##0.0"/>
    <numFmt numFmtId="166" formatCode="#\ ###\ ##0"/>
    <numFmt numFmtId="167" formatCode="_-* #,##0.0_-;\-* #,##0.0_-;_-* &quot;-&quot;?_-;_-@_-"/>
    <numFmt numFmtId="168" formatCode="#,##0_ ;\-#,##0\ "/>
    <numFmt numFmtId="169" formatCode="_-* #,##0.0_-;\-* #,##0.0_-;_-* &quot;-&quot;??_-;_-@_-"/>
    <numFmt numFmtId="170" formatCode="_-* #,##0_-;\-* #,##0_-;_-* &quot;-&quot;??_-;_-@_-"/>
    <numFmt numFmtId="171" formatCode="#\ ###\ ###\ ##0"/>
    <numFmt numFmtId="172" formatCode="#,##0.0,"/>
    <numFmt numFmtId="173" formatCode="#,##0.0;[Black]\(#,##0.0\)"/>
    <numFmt numFmtId="174" formatCode="_-* #,##0.0_-;\-* #,##0.0_-;_-* &quot;-&quot;_-;_-@_-"/>
  </numFmts>
  <fonts count="74" x14ac:knownFonts="1">
    <font>
      <sz val="10"/>
      <name val="Arial"/>
    </font>
    <font>
      <sz val="10"/>
      <name val="Arial"/>
      <family val="2"/>
    </font>
    <font>
      <sz val="10"/>
      <color indexed="50"/>
      <name val="Arial"/>
      <family val="2"/>
    </font>
    <font>
      <sz val="10"/>
      <color indexed="18"/>
      <name val="Arial"/>
      <family val="2"/>
    </font>
    <font>
      <b/>
      <sz val="12"/>
      <name val="Arial"/>
      <family val="2"/>
    </font>
    <font>
      <b/>
      <sz val="10"/>
      <name val="Arial"/>
      <family val="2"/>
    </font>
    <font>
      <sz val="14"/>
      <name val="Arial"/>
      <family val="2"/>
    </font>
    <font>
      <sz val="12"/>
      <name val="Arial"/>
      <family val="2"/>
    </font>
    <font>
      <i/>
      <sz val="10"/>
      <name val="Arial"/>
      <family val="2"/>
    </font>
    <font>
      <sz val="10"/>
      <color indexed="12"/>
      <name val="Arial"/>
      <family val="2"/>
    </font>
    <font>
      <sz val="12"/>
      <color indexed="12"/>
      <name val="Arial"/>
      <family val="2"/>
    </font>
    <font>
      <vertAlign val="superscript"/>
      <sz val="10"/>
      <name val="Arial"/>
      <family val="2"/>
    </font>
    <font>
      <b/>
      <vertAlign val="superscript"/>
      <sz val="12"/>
      <name val="Arial"/>
      <family val="2"/>
    </font>
    <font>
      <vertAlign val="superscript"/>
      <sz val="12"/>
      <name val="Arial"/>
      <family val="2"/>
    </font>
    <font>
      <sz val="11"/>
      <name val="Arial"/>
      <family val="2"/>
    </font>
    <font>
      <sz val="11"/>
      <color indexed="12"/>
      <name val="Arial"/>
      <family val="2"/>
    </font>
    <font>
      <sz val="10"/>
      <name val="Arial"/>
      <family val="2"/>
    </font>
    <font>
      <b/>
      <sz val="12"/>
      <color indexed="12"/>
      <name val="Arial"/>
      <family val="2"/>
    </font>
    <font>
      <b/>
      <u/>
      <sz val="8"/>
      <name val="Arial"/>
      <family val="2"/>
    </font>
    <font>
      <sz val="8"/>
      <name val="Arial"/>
      <family val="2"/>
    </font>
    <font>
      <b/>
      <u/>
      <sz val="8"/>
      <color indexed="10"/>
      <name val="Arial"/>
      <family val="2"/>
    </font>
    <font>
      <b/>
      <u val="double"/>
      <sz val="8"/>
      <color indexed="18"/>
      <name val="Arial"/>
      <family val="2"/>
    </font>
    <font>
      <b/>
      <sz val="8"/>
      <name val="Arial"/>
      <family val="2"/>
    </font>
    <font>
      <b/>
      <sz val="8"/>
      <color indexed="17"/>
      <name val="Arial"/>
      <family val="2"/>
    </font>
    <font>
      <b/>
      <sz val="8"/>
      <color indexed="18"/>
      <name val="Arial"/>
      <family val="2"/>
    </font>
    <font>
      <b/>
      <sz val="12"/>
      <color indexed="10"/>
      <name val="Arial"/>
      <family val="2"/>
    </font>
    <font>
      <sz val="12"/>
      <color indexed="39"/>
      <name val="Arial"/>
      <family val="2"/>
    </font>
    <font>
      <b/>
      <sz val="16"/>
      <name val="Arial"/>
      <family val="2"/>
    </font>
    <font>
      <i/>
      <sz val="12"/>
      <name val="Arial"/>
      <family val="2"/>
    </font>
    <font>
      <sz val="12"/>
      <name val="Arial"/>
      <family val="2"/>
    </font>
    <font>
      <sz val="12"/>
      <color indexed="12"/>
      <name val="Arial"/>
      <family val="2"/>
    </font>
    <font>
      <sz val="8"/>
      <name val="Arial"/>
      <family val="2"/>
    </font>
    <font>
      <u/>
      <sz val="10"/>
      <color indexed="12"/>
      <name val="Arial"/>
      <family val="2"/>
    </font>
    <font>
      <sz val="10"/>
      <color indexed="12"/>
      <name val="Arial"/>
      <family val="2"/>
    </font>
    <font>
      <b/>
      <sz val="12"/>
      <name val="Arial"/>
      <family val="2"/>
    </font>
    <font>
      <i/>
      <sz val="12"/>
      <name val="Arial"/>
      <family val="2"/>
    </font>
    <font>
      <i/>
      <sz val="10"/>
      <name val="Arial"/>
      <family val="2"/>
    </font>
    <font>
      <b/>
      <sz val="10"/>
      <color indexed="12"/>
      <name val="Arial"/>
      <family val="2"/>
    </font>
    <font>
      <sz val="10"/>
      <name val="Arial"/>
      <family val="2"/>
    </font>
    <font>
      <sz val="16"/>
      <name val="Arial"/>
      <family val="2"/>
    </font>
    <font>
      <b/>
      <sz val="13"/>
      <name val="Arial"/>
      <family val="2"/>
    </font>
    <font>
      <sz val="13"/>
      <name val="Arial"/>
      <family val="2"/>
    </font>
    <font>
      <vertAlign val="superscript"/>
      <sz val="13"/>
      <name val="Arial"/>
      <family val="2"/>
    </font>
    <font>
      <sz val="12"/>
      <color indexed="10"/>
      <name val="Arial"/>
      <family val="2"/>
    </font>
    <font>
      <b/>
      <sz val="14"/>
      <name val="Arial"/>
      <family val="2"/>
    </font>
    <font>
      <sz val="12"/>
      <color indexed="62"/>
      <name val="Arial"/>
      <family val="2"/>
    </font>
    <font>
      <b/>
      <sz val="10"/>
      <name val="Arial"/>
      <family val="2"/>
    </font>
    <font>
      <sz val="12"/>
      <color indexed="56"/>
      <name val="Arial"/>
      <family val="2"/>
    </font>
    <font>
      <i/>
      <sz val="12"/>
      <color indexed="12"/>
      <name val="Arial"/>
      <family val="2"/>
    </font>
    <font>
      <i/>
      <vertAlign val="superscript"/>
      <sz val="12"/>
      <name val="Arial"/>
      <family val="2"/>
    </font>
    <font>
      <u/>
      <sz val="12"/>
      <color indexed="12"/>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u/>
      <sz val="10"/>
      <color rgb="FF800080"/>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0"/>
      <color rgb="FF0000FF"/>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mbria"/>
      <family val="2"/>
      <scheme val="major"/>
    </font>
    <font>
      <b/>
      <sz val="10"/>
      <color theme="1"/>
      <name val="Arial"/>
      <family val="2"/>
    </font>
    <font>
      <sz val="10"/>
      <color rgb="FFFF0000"/>
      <name val="Arial"/>
      <family val="2"/>
    </font>
    <font>
      <sz val="12"/>
      <color rgb="FF002060"/>
      <name val="Arial"/>
      <family val="2"/>
    </font>
    <font>
      <b/>
      <sz val="12"/>
      <color rgb="FFFF0000"/>
      <name val="Arial"/>
      <family val="2"/>
    </font>
    <font>
      <sz val="12"/>
      <color rgb="FF0000FF"/>
      <name val="Arial"/>
      <family val="2"/>
    </font>
    <font>
      <sz val="10"/>
      <color rgb="FF0000FF"/>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8">
    <border>
      <left/>
      <right/>
      <top/>
      <bottom/>
      <diagonal/>
    </border>
    <border>
      <left/>
      <right/>
      <top/>
      <bottom style="medium">
        <color indexed="64"/>
      </bottom>
      <diagonal/>
    </border>
    <border>
      <left/>
      <right/>
      <top/>
      <bottom style="thin">
        <color indexed="64"/>
      </bottom>
      <diagonal/>
    </border>
    <border>
      <left/>
      <right style="hair">
        <color indexed="64"/>
      </right>
      <top/>
      <bottom/>
      <diagonal/>
    </border>
    <border>
      <left/>
      <right style="hair">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8">
    <xf numFmtId="0" fontId="0" fillId="0" borderId="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11" borderId="0" applyNumberFormat="0" applyBorder="0" applyAlignment="0" applyProtection="0"/>
    <xf numFmtId="0" fontId="51" fillId="12" borderId="0" applyNumberFormat="0" applyBorder="0" applyAlignment="0" applyProtection="0"/>
    <xf numFmtId="0" fontId="51"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9" borderId="0" applyNumberFormat="0" applyBorder="0" applyAlignment="0" applyProtection="0"/>
    <xf numFmtId="0" fontId="52" fillId="20" borderId="0" applyNumberFormat="0" applyBorder="0" applyAlignment="0" applyProtection="0"/>
    <xf numFmtId="0" fontId="52" fillId="21" borderId="0" applyNumberFormat="0" applyBorder="0" applyAlignment="0" applyProtection="0"/>
    <xf numFmtId="0" fontId="52" fillId="22" borderId="0" applyNumberFormat="0" applyBorder="0" applyAlignment="0" applyProtection="0"/>
    <xf numFmtId="0" fontId="52" fillId="23" borderId="0" applyNumberFormat="0" applyBorder="0" applyAlignment="0" applyProtection="0"/>
    <xf numFmtId="0" fontId="52" fillId="24" borderId="0" applyNumberFormat="0" applyBorder="0" applyAlignment="0" applyProtection="0"/>
    <xf numFmtId="0" fontId="52" fillId="25" borderId="0" applyNumberFormat="0" applyBorder="0" applyAlignment="0" applyProtection="0"/>
    <xf numFmtId="0" fontId="53" fillId="26" borderId="0" applyNumberFormat="0" applyBorder="0" applyAlignment="0" applyProtection="0"/>
    <xf numFmtId="0" fontId="54" fillId="27" borderId="9" applyNumberFormat="0" applyAlignment="0" applyProtection="0"/>
    <xf numFmtId="0" fontId="55" fillId="28" borderId="10" applyNumberFormat="0" applyAlignment="0" applyProtection="0"/>
    <xf numFmtId="43" fontId="1" fillId="0" borderId="0" applyFon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8" fillId="29" borderId="0" applyNumberFormat="0" applyBorder="0" applyAlignment="0" applyProtection="0"/>
    <xf numFmtId="0" fontId="59" fillId="0" borderId="11" applyNumberFormat="0" applyFill="0" applyAlignment="0" applyProtection="0"/>
    <xf numFmtId="0" fontId="60" fillId="0" borderId="12" applyNumberFormat="0" applyFill="0" applyAlignment="0" applyProtection="0"/>
    <xf numFmtId="0" fontId="61" fillId="0" borderId="13" applyNumberFormat="0" applyFill="0" applyAlignment="0" applyProtection="0"/>
    <xf numFmtId="0" fontId="61" fillId="0" borderId="0" applyNumberFormat="0" applyFill="0" applyBorder="0" applyAlignment="0" applyProtection="0"/>
    <xf numFmtId="0" fontId="32" fillId="0" borderId="0" applyNumberFormat="0" applyFill="0" applyBorder="0" applyAlignment="0" applyProtection="0">
      <alignment vertical="top"/>
      <protection locked="0"/>
    </xf>
    <xf numFmtId="0" fontId="62" fillId="0" borderId="0" applyNumberFormat="0" applyFill="0" applyBorder="0" applyAlignment="0" applyProtection="0"/>
    <xf numFmtId="0" fontId="63" fillId="30" borderId="9" applyNumberFormat="0" applyAlignment="0" applyProtection="0"/>
    <xf numFmtId="0" fontId="64" fillId="0" borderId="14" applyNumberFormat="0" applyFill="0" applyAlignment="0" applyProtection="0"/>
    <xf numFmtId="0" fontId="65" fillId="31" borderId="0" applyNumberFormat="0" applyBorder="0" applyAlignment="0" applyProtection="0"/>
    <xf numFmtId="0" fontId="51" fillId="0" borderId="0"/>
    <xf numFmtId="0" fontId="51" fillId="32" borderId="15" applyNumberFormat="0" applyFont="0" applyAlignment="0" applyProtection="0"/>
    <xf numFmtId="0" fontId="66" fillId="27" borderId="16" applyNumberFormat="0" applyAlignment="0" applyProtection="0"/>
    <xf numFmtId="9" fontId="1" fillId="0" borderId="0" applyFont="0" applyFill="0" applyBorder="0" applyAlignment="0" applyProtection="0"/>
    <xf numFmtId="0" fontId="67" fillId="0" borderId="0" applyNumberFormat="0" applyFill="0" applyBorder="0" applyAlignment="0" applyProtection="0"/>
    <xf numFmtId="0" fontId="68" fillId="0" borderId="17" applyNumberFormat="0" applyFill="0" applyAlignment="0" applyProtection="0"/>
    <xf numFmtId="0" fontId="69" fillId="0" borderId="0" applyNumberFormat="0" applyFill="0" applyBorder="0" applyAlignment="0" applyProtection="0"/>
  </cellStyleXfs>
  <cellXfs count="482">
    <xf numFmtId="0" fontId="0" fillId="0" borderId="0" xfId="0"/>
    <xf numFmtId="0" fontId="2" fillId="0" borderId="0" xfId="0" applyFont="1"/>
    <xf numFmtId="0" fontId="3" fillId="0" borderId="0" xfId="0" applyFont="1"/>
    <xf numFmtId="0" fontId="4" fillId="0" borderId="0" xfId="0" applyFont="1"/>
    <xf numFmtId="0" fontId="4" fillId="0" borderId="1" xfId="0" applyFont="1" applyBorder="1"/>
    <xf numFmtId="0" fontId="0" fillId="0" borderId="1" xfId="0" applyBorder="1"/>
    <xf numFmtId="0" fontId="5" fillId="0" borderId="2" xfId="0" applyNumberFormat="1" applyFont="1" applyBorder="1" applyAlignment="1">
      <alignment horizontal="right"/>
    </xf>
    <xf numFmtId="0" fontId="5" fillId="0" borderId="0" xfId="0" applyNumberFormat="1" applyFont="1" applyAlignment="1">
      <alignment horizontal="right"/>
    </xf>
    <xf numFmtId="166" fontId="5" fillId="0" borderId="0" xfId="0" applyNumberFormat="1" applyFont="1" applyAlignment="1">
      <alignment horizontal="right"/>
    </xf>
    <xf numFmtId="0" fontId="5" fillId="0" borderId="1" xfId="0" applyFont="1" applyBorder="1"/>
    <xf numFmtId="166" fontId="0" fillId="0" borderId="1" xfId="0" applyNumberFormat="1" applyBorder="1" applyAlignment="1">
      <alignment horizontal="right"/>
    </xf>
    <xf numFmtId="166" fontId="0" fillId="0" borderId="0" xfId="0" applyNumberFormat="1" applyBorder="1" applyAlignment="1">
      <alignment horizontal="right"/>
    </xf>
    <xf numFmtId="3" fontId="0" fillId="0" borderId="0" xfId="0" applyNumberFormat="1" applyAlignment="1">
      <alignment horizontal="right"/>
    </xf>
    <xf numFmtId="3" fontId="0" fillId="0" borderId="1" xfId="0" applyNumberFormat="1" applyBorder="1" applyAlignment="1">
      <alignment horizontal="right"/>
    </xf>
    <xf numFmtId="0" fontId="6" fillId="0" borderId="0" xfId="0" applyFont="1"/>
    <xf numFmtId="0" fontId="7" fillId="0" borderId="0" xfId="0" applyFont="1"/>
    <xf numFmtId="0" fontId="5" fillId="0" borderId="0" xfId="0" applyFont="1"/>
    <xf numFmtId="3" fontId="7" fillId="0" borderId="0" xfId="0" applyNumberFormat="1" applyFont="1"/>
    <xf numFmtId="3" fontId="7" fillId="0" borderId="0" xfId="0" applyNumberFormat="1" applyFont="1" applyFill="1"/>
    <xf numFmtId="3" fontId="0" fillId="0" borderId="0" xfId="0" applyNumberFormat="1"/>
    <xf numFmtId="3" fontId="7" fillId="0" borderId="0" xfId="0" applyNumberFormat="1" applyFont="1" applyAlignment="1">
      <alignment horizontal="right"/>
    </xf>
    <xf numFmtId="3" fontId="8" fillId="0" borderId="0" xfId="0" applyNumberFormat="1" applyFont="1" applyFill="1" applyAlignment="1">
      <alignment horizontal="right"/>
    </xf>
    <xf numFmtId="3" fontId="7" fillId="0" borderId="0" xfId="0" applyNumberFormat="1" applyFont="1" applyFill="1" applyBorder="1"/>
    <xf numFmtId="3" fontId="8" fillId="0" borderId="0" xfId="0" applyNumberFormat="1" applyFont="1" applyAlignment="1">
      <alignment horizontal="right"/>
    </xf>
    <xf numFmtId="0" fontId="0" fillId="0" borderId="0" xfId="0" applyBorder="1"/>
    <xf numFmtId="3" fontId="7" fillId="0" borderId="0" xfId="0" applyNumberFormat="1" applyFont="1" applyBorder="1"/>
    <xf numFmtId="3" fontId="9" fillId="0" borderId="0" xfId="0" applyNumberFormat="1" applyFont="1" applyBorder="1"/>
    <xf numFmtId="0" fontId="6" fillId="0" borderId="0" xfId="0" applyFont="1" applyBorder="1"/>
    <xf numFmtId="3" fontId="10" fillId="0" borderId="0" xfId="0" applyNumberFormat="1" applyFont="1" applyFill="1" applyAlignment="1">
      <alignment horizontal="right"/>
    </xf>
    <xf numFmtId="3" fontId="7" fillId="0" borderId="0" xfId="0" applyNumberFormat="1" applyFont="1" applyFill="1" applyAlignment="1">
      <alignment horizontal="right"/>
    </xf>
    <xf numFmtId="164" fontId="4" fillId="0" borderId="0" xfId="0" applyNumberFormat="1" applyFont="1"/>
    <xf numFmtId="0" fontId="7" fillId="0" borderId="1" xfId="0" applyFont="1" applyBorder="1"/>
    <xf numFmtId="164" fontId="7" fillId="0" borderId="0" xfId="0" applyNumberFormat="1" applyFont="1" applyFill="1" applyAlignment="1">
      <alignment horizontal="right"/>
    </xf>
    <xf numFmtId="0" fontId="7" fillId="0" borderId="0" xfId="0" applyFont="1" applyBorder="1"/>
    <xf numFmtId="3" fontId="15" fillId="0" borderId="0" xfId="0" applyNumberFormat="1" applyFont="1" applyFill="1" applyAlignment="1">
      <alignment horizontal="right"/>
    </xf>
    <xf numFmtId="3" fontId="14" fillId="0" borderId="0" xfId="0" applyNumberFormat="1" applyFont="1" applyFill="1" applyBorder="1" applyAlignment="1">
      <alignment horizontal="right"/>
    </xf>
    <xf numFmtId="3" fontId="15" fillId="0" borderId="0" xfId="0" applyNumberFormat="1" applyFont="1" applyFill="1"/>
    <xf numFmtId="0" fontId="4" fillId="0" borderId="0" xfId="0" applyFont="1" applyBorder="1"/>
    <xf numFmtId="0" fontId="7" fillId="0" borderId="0" xfId="0" applyFont="1" applyAlignment="1">
      <alignment horizontal="right"/>
    </xf>
    <xf numFmtId="0" fontId="7" fillId="0" borderId="0" xfId="0" applyFont="1" applyFill="1" applyAlignment="1">
      <alignment horizontal="right"/>
    </xf>
    <xf numFmtId="0" fontId="7" fillId="0" borderId="0" xfId="0" applyFont="1" applyBorder="1" applyAlignment="1">
      <alignment horizontal="right"/>
    </xf>
    <xf numFmtId="3" fontId="10" fillId="0" borderId="0" xfId="0" applyNumberFormat="1" applyFont="1" applyFill="1" applyBorder="1" applyAlignment="1">
      <alignment horizontal="right"/>
    </xf>
    <xf numFmtId="1" fontId="7" fillId="0" borderId="0" xfId="0" applyNumberFormat="1" applyFont="1"/>
    <xf numFmtId="41" fontId="7" fillId="0" borderId="0" xfId="0" applyNumberFormat="1" applyFont="1" applyFill="1" applyAlignment="1">
      <alignment horizontal="right"/>
    </xf>
    <xf numFmtId="41" fontId="10" fillId="0" borderId="0" xfId="0" applyNumberFormat="1" applyFont="1" applyFill="1" applyAlignment="1">
      <alignment horizontal="right"/>
    </xf>
    <xf numFmtId="41" fontId="7" fillId="0" borderId="0" xfId="0" applyNumberFormat="1" applyFont="1" applyAlignment="1">
      <alignment horizontal="right"/>
    </xf>
    <xf numFmtId="41" fontId="7" fillId="0" borderId="0" xfId="0" applyNumberFormat="1" applyFont="1"/>
    <xf numFmtId="41" fontId="7" fillId="0" borderId="0" xfId="0" applyNumberFormat="1" applyFont="1" applyFill="1"/>
    <xf numFmtId="3" fontId="15" fillId="0" borderId="0" xfId="0" applyNumberFormat="1" applyFont="1" applyFill="1" applyBorder="1" applyAlignment="1">
      <alignment horizontal="right"/>
    </xf>
    <xf numFmtId="0" fontId="16" fillId="0" borderId="0" xfId="0" applyFont="1"/>
    <xf numFmtId="41" fontId="0" fillId="0" borderId="0" xfId="0" applyNumberFormat="1"/>
    <xf numFmtId="167" fontId="7" fillId="0" borderId="0" xfId="0" applyNumberFormat="1" applyFont="1" applyAlignment="1">
      <alignment horizontal="right"/>
    </xf>
    <xf numFmtId="167" fontId="7" fillId="0" borderId="0" xfId="0" applyNumberFormat="1" applyFont="1"/>
    <xf numFmtId="3" fontId="13" fillId="0" borderId="0" xfId="0" applyNumberFormat="1" applyFont="1" applyFill="1" applyAlignment="1">
      <alignment horizontal="left"/>
    </xf>
    <xf numFmtId="0" fontId="4" fillId="0" borderId="0" xfId="0" applyFont="1" applyBorder="1" applyAlignment="1"/>
    <xf numFmtId="0" fontId="16" fillId="0" borderId="0" xfId="0" applyFont="1" applyBorder="1"/>
    <xf numFmtId="41" fontId="15" fillId="0" borderId="0" xfId="0" applyNumberFormat="1" applyFont="1"/>
    <xf numFmtId="0" fontId="0" fillId="0" borderId="0" xfId="0" applyBorder="1" applyAlignment="1">
      <alignment horizontal="center"/>
    </xf>
    <xf numFmtId="1" fontId="7" fillId="0" borderId="0" xfId="0" applyNumberFormat="1" applyFont="1" applyBorder="1"/>
    <xf numFmtId="0" fontId="0" fillId="0" borderId="2" xfId="0" applyBorder="1" applyAlignment="1">
      <alignment horizontal="center"/>
    </xf>
    <xf numFmtId="0" fontId="0" fillId="0" borderId="2" xfId="0" applyBorder="1"/>
    <xf numFmtId="167" fontId="7" fillId="0" borderId="1" xfId="0" applyNumberFormat="1" applyFont="1" applyBorder="1" applyAlignment="1">
      <alignment horizontal="right"/>
    </xf>
    <xf numFmtId="41" fontId="16" fillId="0" borderId="0" xfId="0" applyNumberFormat="1" applyFont="1" applyAlignment="1">
      <alignment horizontal="right"/>
    </xf>
    <xf numFmtId="0" fontId="7" fillId="0" borderId="0" xfId="0" applyNumberFormat="1" applyFont="1" applyAlignment="1">
      <alignment horizontal="right"/>
    </xf>
    <xf numFmtId="167" fontId="7" fillId="0" borderId="0" xfId="0" applyNumberFormat="1" applyFont="1" applyFill="1" applyAlignment="1">
      <alignment horizontal="right"/>
    </xf>
    <xf numFmtId="167" fontId="13" fillId="0" borderId="0" xfId="0" applyNumberFormat="1" applyFont="1" applyFill="1" applyAlignment="1">
      <alignment horizontal="right"/>
    </xf>
    <xf numFmtId="167" fontId="10" fillId="0" borderId="0" xfId="0" applyNumberFormat="1" applyFont="1" applyAlignment="1">
      <alignment horizontal="right"/>
    </xf>
    <xf numFmtId="167" fontId="7" fillId="0" borderId="0" xfId="0" applyNumberFormat="1" applyFont="1" applyFill="1" applyBorder="1" applyAlignment="1">
      <alignment horizontal="right"/>
    </xf>
    <xf numFmtId="0" fontId="4" fillId="0" borderId="1" xfId="0" applyFont="1" applyBorder="1" applyAlignment="1"/>
    <xf numFmtId="167" fontId="17" fillId="0" borderId="0" xfId="0" applyNumberFormat="1" applyFont="1" applyFill="1" applyAlignment="1">
      <alignment horizontal="right"/>
    </xf>
    <xf numFmtId="41" fontId="22" fillId="0" borderId="0" xfId="0" applyNumberFormat="1" applyFont="1"/>
    <xf numFmtId="0" fontId="18" fillId="0" borderId="0" xfId="0" applyFont="1"/>
    <xf numFmtId="0" fontId="19" fillId="0" borderId="0" xfId="0" applyFont="1" applyAlignment="1">
      <alignment horizontal="center"/>
    </xf>
    <xf numFmtId="0" fontId="19" fillId="0" borderId="0" xfId="0" applyFont="1"/>
    <xf numFmtId="0" fontId="19" fillId="0" borderId="0" xfId="0" applyFont="1" applyAlignment="1">
      <alignment horizontal="right"/>
    </xf>
    <xf numFmtId="166" fontId="19" fillId="0" borderId="0" xfId="0" applyNumberFormat="1" applyFont="1" applyAlignment="1">
      <alignment horizontal="right"/>
    </xf>
    <xf numFmtId="166" fontId="19" fillId="0" borderId="3" xfId="0" applyNumberFormat="1" applyFont="1" applyBorder="1" applyAlignment="1">
      <alignment horizontal="right"/>
    </xf>
    <xf numFmtId="0" fontId="20" fillId="0" borderId="0" xfId="0" applyFont="1"/>
    <xf numFmtId="0" fontId="21" fillId="0" borderId="0" xfId="0" applyFont="1"/>
    <xf numFmtId="166" fontId="18" fillId="0" borderId="3" xfId="0" applyNumberFormat="1" applyFont="1" applyBorder="1" applyAlignment="1">
      <alignment horizontal="right"/>
    </xf>
    <xf numFmtId="166" fontId="18" fillId="0" borderId="0" xfId="0" applyNumberFormat="1" applyFont="1" applyAlignment="1">
      <alignment horizontal="right"/>
    </xf>
    <xf numFmtId="0" fontId="22" fillId="0" borderId="2" xfId="0" applyFont="1" applyBorder="1"/>
    <xf numFmtId="0" fontId="19" fillId="0" borderId="2" xfId="0" applyFont="1" applyBorder="1" applyAlignment="1">
      <alignment horizontal="center"/>
    </xf>
    <xf numFmtId="166" fontId="22" fillId="0" borderId="4" xfId="0" applyNumberFormat="1" applyFont="1" applyBorder="1" applyAlignment="1">
      <alignment horizontal="right"/>
    </xf>
    <xf numFmtId="166" fontId="22" fillId="0" borderId="2" xfId="0" applyNumberFormat="1" applyFont="1" applyBorder="1" applyAlignment="1">
      <alignment horizontal="right"/>
    </xf>
    <xf numFmtId="166" fontId="22" fillId="0" borderId="3" xfId="0" applyNumberFormat="1" applyFont="1" applyBorder="1" applyAlignment="1">
      <alignment horizontal="right"/>
    </xf>
    <xf numFmtId="166" fontId="22" fillId="0" borderId="0" xfId="0" applyNumberFormat="1" applyFont="1" applyAlignment="1">
      <alignment horizontal="right"/>
    </xf>
    <xf numFmtId="0" fontId="22" fillId="0" borderId="0" xfId="0" applyFont="1" applyAlignment="1">
      <alignment horizontal="center"/>
    </xf>
    <xf numFmtId="0" fontId="22" fillId="0" borderId="0" xfId="0" applyFont="1"/>
    <xf numFmtId="41" fontId="22" fillId="0" borderId="0" xfId="0" applyNumberFormat="1" applyFont="1" applyAlignment="1">
      <alignment horizontal="right"/>
    </xf>
    <xf numFmtId="41" fontId="22" fillId="0" borderId="3" xfId="0" applyNumberFormat="1" applyFont="1" applyBorder="1" applyAlignment="1">
      <alignment horizontal="right"/>
    </xf>
    <xf numFmtId="41" fontId="19" fillId="0" borderId="0" xfId="0" applyNumberFormat="1" applyFont="1" applyAlignment="1">
      <alignment horizontal="right"/>
    </xf>
    <xf numFmtId="41" fontId="19" fillId="0" borderId="0" xfId="0" applyNumberFormat="1" applyFont="1"/>
    <xf numFmtId="41" fontId="19" fillId="0" borderId="3" xfId="0" applyNumberFormat="1" applyFont="1" applyBorder="1" applyAlignment="1">
      <alignment horizontal="right"/>
    </xf>
    <xf numFmtId="41" fontId="22" fillId="0" borderId="0" xfId="0" applyNumberFormat="1" applyFont="1" applyAlignment="1"/>
    <xf numFmtId="0" fontId="23" fillId="0" borderId="0" xfId="0" applyFont="1"/>
    <xf numFmtId="0" fontId="23" fillId="0" borderId="0" xfId="0" applyFont="1" applyAlignment="1">
      <alignment horizontal="center"/>
    </xf>
    <xf numFmtId="41" fontId="23" fillId="0" borderId="0" xfId="0" applyNumberFormat="1" applyFont="1"/>
    <xf numFmtId="166" fontId="23" fillId="0" borderId="3" xfId="0" applyNumberFormat="1" applyFont="1" applyBorder="1" applyAlignment="1">
      <alignment horizontal="right"/>
    </xf>
    <xf numFmtId="166" fontId="23" fillId="0" borderId="0" xfId="0" applyNumberFormat="1" applyFont="1" applyAlignment="1">
      <alignment horizontal="right"/>
    </xf>
    <xf numFmtId="0" fontId="24" fillId="0" borderId="0" xfId="0" applyFont="1"/>
    <xf numFmtId="0" fontId="24" fillId="0" borderId="0" xfId="0" applyFont="1" applyAlignment="1">
      <alignment horizontal="center"/>
    </xf>
    <xf numFmtId="41" fontId="24" fillId="0" borderId="0" xfId="0" applyNumberFormat="1" applyFont="1"/>
    <xf numFmtId="166" fontId="24" fillId="0" borderId="3" xfId="0" applyNumberFormat="1" applyFont="1" applyBorder="1" applyAlignment="1">
      <alignment horizontal="right"/>
    </xf>
    <xf numFmtId="166" fontId="24" fillId="0" borderId="0" xfId="0" applyNumberFormat="1" applyFont="1" applyAlignment="1">
      <alignment horizontal="right"/>
    </xf>
    <xf numFmtId="41" fontId="24" fillId="0" borderId="0" xfId="0" applyNumberFormat="1" applyFont="1" applyAlignment="1">
      <alignment horizontal="right"/>
    </xf>
    <xf numFmtId="41" fontId="24" fillId="0" borderId="3" xfId="0" applyNumberFormat="1" applyFont="1" applyBorder="1" applyAlignment="1">
      <alignment horizontal="right"/>
    </xf>
    <xf numFmtId="0" fontId="19" fillId="0" borderId="0" xfId="0" applyFont="1" applyBorder="1"/>
    <xf numFmtId="0" fontId="19" fillId="0" borderId="0" xfId="0" applyFont="1" applyBorder="1" applyAlignment="1">
      <alignment horizontal="center"/>
    </xf>
    <xf numFmtId="0" fontId="19" fillId="0" borderId="0" xfId="0" applyFont="1" applyBorder="1" applyAlignment="1">
      <alignment horizontal="right"/>
    </xf>
    <xf numFmtId="166" fontId="19" fillId="0" borderId="0" xfId="0" applyNumberFormat="1" applyFont="1" applyBorder="1" applyAlignment="1">
      <alignment horizontal="right"/>
    </xf>
    <xf numFmtId="0" fontId="18" fillId="0" borderId="0" xfId="0" applyNumberFormat="1" applyFont="1" applyFill="1" applyAlignment="1">
      <alignment horizontal="center"/>
    </xf>
    <xf numFmtId="166" fontId="18" fillId="0" borderId="0" xfId="0" applyNumberFormat="1" applyFont="1" applyFill="1" applyAlignment="1">
      <alignment horizontal="right"/>
    </xf>
    <xf numFmtId="0" fontId="19" fillId="0" borderId="0" xfId="0" applyFont="1" applyFill="1"/>
    <xf numFmtId="0" fontId="22" fillId="0" borderId="2" xfId="0" applyFont="1" applyFill="1" applyBorder="1" applyAlignment="1">
      <alignment horizontal="right"/>
    </xf>
    <xf numFmtId="166" fontId="22" fillId="0" borderId="2" xfId="0" applyNumberFormat="1" applyFont="1" applyFill="1" applyBorder="1" applyAlignment="1">
      <alignment horizontal="right"/>
    </xf>
    <xf numFmtId="0" fontId="22" fillId="0" borderId="2" xfId="0" applyFont="1" applyFill="1" applyBorder="1"/>
    <xf numFmtId="0" fontId="22" fillId="0" borderId="0" xfId="0" applyFont="1" applyAlignment="1">
      <alignment horizontal="right"/>
    </xf>
    <xf numFmtId="169" fontId="10" fillId="0" borderId="0" xfId="0" applyNumberFormat="1" applyFont="1"/>
    <xf numFmtId="169" fontId="17" fillId="0" borderId="0" xfId="0" applyNumberFormat="1" applyFont="1"/>
    <xf numFmtId="0" fontId="10" fillId="0" borderId="0" xfId="0" applyFont="1"/>
    <xf numFmtId="0" fontId="14" fillId="0" borderId="0" xfId="0" applyFont="1" applyFill="1" applyBorder="1"/>
    <xf numFmtId="3" fontId="15" fillId="0" borderId="0" xfId="0" applyNumberFormat="1" applyFont="1" applyFill="1" applyBorder="1"/>
    <xf numFmtId="3" fontId="14" fillId="0" borderId="0" xfId="0" applyNumberFormat="1" applyFont="1" applyFill="1" applyBorder="1"/>
    <xf numFmtId="169" fontId="7" fillId="0" borderId="0" xfId="0" applyNumberFormat="1" applyFont="1"/>
    <xf numFmtId="0" fontId="25" fillId="0" borderId="0" xfId="0" applyFont="1"/>
    <xf numFmtId="3" fontId="26" fillId="0" borderId="0" xfId="0" applyNumberFormat="1" applyFont="1"/>
    <xf numFmtId="3" fontId="26" fillId="0" borderId="0" xfId="0" applyNumberFormat="1" applyFont="1" applyAlignment="1">
      <alignment horizontal="right"/>
    </xf>
    <xf numFmtId="0" fontId="5" fillId="0" borderId="0" xfId="0" applyFont="1" applyBorder="1" applyAlignment="1">
      <alignment vertical="top" wrapText="1"/>
    </xf>
    <xf numFmtId="169" fontId="10" fillId="0" borderId="0" xfId="0" applyNumberFormat="1" applyFont="1" applyFill="1"/>
    <xf numFmtId="0" fontId="0" fillId="0" borderId="0" xfId="0" applyFill="1" applyBorder="1"/>
    <xf numFmtId="164" fontId="7" fillId="0" borderId="0" xfId="0" applyNumberFormat="1" applyFont="1" applyFill="1"/>
    <xf numFmtId="1" fontId="7" fillId="0" borderId="0" xfId="0" applyNumberFormat="1" applyFont="1" applyFill="1"/>
    <xf numFmtId="0" fontId="7" fillId="0" borderId="0" xfId="0" applyFont="1" applyFill="1"/>
    <xf numFmtId="0" fontId="8" fillId="0" borderId="0" xfId="0" applyNumberFormat="1" applyFont="1" applyFill="1" applyAlignment="1">
      <alignment horizontal="right" vertical="center"/>
    </xf>
    <xf numFmtId="0" fontId="7" fillId="0" borderId="0" xfId="0" applyNumberFormat="1" applyFont="1" applyFill="1"/>
    <xf numFmtId="172" fontId="7" fillId="0" borderId="0" xfId="0" applyNumberFormat="1" applyFont="1" applyBorder="1"/>
    <xf numFmtId="0" fontId="16" fillId="0" borderId="0" xfId="0" applyNumberFormat="1" applyFont="1" applyFill="1"/>
    <xf numFmtId="0" fontId="0" fillId="0" borderId="0" xfId="0" applyAlignment="1">
      <alignment horizontal="left"/>
    </xf>
    <xf numFmtId="171" fontId="0" fillId="0" borderId="0" xfId="0" applyNumberFormat="1"/>
    <xf numFmtId="169" fontId="7" fillId="0" borderId="0" xfId="28" applyNumberFormat="1" applyFont="1" applyFill="1"/>
    <xf numFmtId="0" fontId="27" fillId="0" borderId="0" xfId="0" applyFont="1" applyBorder="1"/>
    <xf numFmtId="1" fontId="7" fillId="0" borderId="0" xfId="0" applyNumberFormat="1" applyFont="1" applyFill="1" applyBorder="1"/>
    <xf numFmtId="0" fontId="29" fillId="0" borderId="0" xfId="0" applyFont="1"/>
    <xf numFmtId="0" fontId="8" fillId="0" borderId="0" xfId="0" applyFont="1" applyBorder="1" applyAlignment="1">
      <alignment horizontal="right"/>
    </xf>
    <xf numFmtId="167" fontId="7" fillId="0" borderId="0" xfId="0" applyNumberFormat="1" applyFont="1" applyFill="1"/>
    <xf numFmtId="169" fontId="17" fillId="0" borderId="0" xfId="28" applyNumberFormat="1" applyFont="1" applyFill="1"/>
    <xf numFmtId="169" fontId="17" fillId="0" borderId="0" xfId="0" applyNumberFormat="1" applyFont="1" applyFill="1"/>
    <xf numFmtId="167" fontId="7" fillId="0" borderId="0" xfId="28" applyNumberFormat="1" applyFont="1" applyAlignment="1">
      <alignment horizontal="right"/>
    </xf>
    <xf numFmtId="167" fontId="4" fillId="0" borderId="0" xfId="0" applyNumberFormat="1" applyFont="1" applyBorder="1" applyAlignment="1"/>
    <xf numFmtId="167" fontId="7" fillId="0" borderId="0" xfId="28" applyNumberFormat="1" applyFont="1" applyFill="1"/>
    <xf numFmtId="169" fontId="7" fillId="0" borderId="0" xfId="0" applyNumberFormat="1" applyFont="1" applyAlignment="1">
      <alignment horizontal="right"/>
    </xf>
    <xf numFmtId="167" fontId="7" fillId="0" borderId="5" xfId="0" applyNumberFormat="1" applyFont="1" applyBorder="1" applyAlignment="1">
      <alignment horizontal="right"/>
    </xf>
    <xf numFmtId="172" fontId="28" fillId="0" borderId="5" xfId="0" applyNumberFormat="1" applyFont="1" applyBorder="1"/>
    <xf numFmtId="167" fontId="17" fillId="0" borderId="5" xfId="0" applyNumberFormat="1" applyFont="1" applyFill="1" applyBorder="1" applyAlignment="1">
      <alignment horizontal="right"/>
    </xf>
    <xf numFmtId="164" fontId="7" fillId="0" borderId="5" xfId="0" applyNumberFormat="1" applyFont="1" applyBorder="1"/>
    <xf numFmtId="0" fontId="7" fillId="0" borderId="5" xfId="0" applyNumberFormat="1" applyFont="1" applyBorder="1"/>
    <xf numFmtId="169" fontId="17" fillId="0" borderId="5" xfId="28" applyNumberFormat="1" applyFont="1" applyFill="1" applyBorder="1"/>
    <xf numFmtId="169" fontId="17" fillId="0" borderId="0" xfId="0" applyNumberFormat="1" applyFont="1" applyBorder="1"/>
    <xf numFmtId="173" fontId="17" fillId="0" borderId="0" xfId="28" applyNumberFormat="1" applyFont="1" applyFill="1" applyBorder="1"/>
    <xf numFmtId="0" fontId="29" fillId="0" borderId="0" xfId="0" applyFont="1" applyAlignment="1">
      <alignment horizontal="right"/>
    </xf>
    <xf numFmtId="0" fontId="7" fillId="0" borderId="0" xfId="0" applyFont="1" applyFill="1" applyBorder="1"/>
    <xf numFmtId="1" fontId="7" fillId="0" borderId="0" xfId="0" applyNumberFormat="1" applyFont="1" applyAlignment="1">
      <alignment horizontal="right"/>
    </xf>
    <xf numFmtId="1" fontId="10" fillId="0" borderId="0" xfId="0" applyNumberFormat="1" applyFont="1" applyFill="1"/>
    <xf numFmtId="3" fontId="10" fillId="0" borderId="0" xfId="0" applyNumberFormat="1" applyFont="1"/>
    <xf numFmtId="3" fontId="10" fillId="0" borderId="0" xfId="0" applyNumberFormat="1" applyFont="1" applyFill="1"/>
    <xf numFmtId="167" fontId="17" fillId="0" borderId="5" xfId="0" applyNumberFormat="1" applyFont="1" applyBorder="1"/>
    <xf numFmtId="167" fontId="7" fillId="0" borderId="5" xfId="0" applyNumberFormat="1" applyFont="1" applyBorder="1"/>
    <xf numFmtId="167" fontId="10" fillId="0" borderId="5" xfId="0" applyNumberFormat="1" applyFont="1" applyBorder="1"/>
    <xf numFmtId="167" fontId="7" fillId="0" borderId="5" xfId="28" applyNumberFormat="1" applyFont="1" applyBorder="1"/>
    <xf numFmtId="1" fontId="7" fillId="0" borderId="5" xfId="0" applyNumberFormat="1" applyFont="1" applyBorder="1"/>
    <xf numFmtId="0" fontId="16" fillId="0" borderId="0" xfId="0" applyFont="1" applyFill="1" applyBorder="1"/>
    <xf numFmtId="167" fontId="7" fillId="0" borderId="5" xfId="0" applyNumberFormat="1" applyFont="1" applyFill="1" applyBorder="1" applyAlignment="1">
      <alignment horizontal="right"/>
    </xf>
    <xf numFmtId="0" fontId="8" fillId="0" borderId="0" xfId="0" applyFont="1" applyAlignment="1">
      <alignment horizontal="right"/>
    </xf>
    <xf numFmtId="0" fontId="29" fillId="0" borderId="0" xfId="0" applyFont="1" applyBorder="1"/>
    <xf numFmtId="0" fontId="8" fillId="0" borderId="0" xfId="0" applyFont="1" applyFill="1" applyAlignment="1">
      <alignment horizontal="right"/>
    </xf>
    <xf numFmtId="167" fontId="7" fillId="0" borderId="0" xfId="0" applyNumberFormat="1" applyFont="1" applyFill="1" applyBorder="1"/>
    <xf numFmtId="169" fontId="7" fillId="0" borderId="0" xfId="28" applyNumberFormat="1" applyFont="1" applyFill="1" applyBorder="1"/>
    <xf numFmtId="0" fontId="1" fillId="0" borderId="0" xfId="0" applyFont="1"/>
    <xf numFmtId="170" fontId="7" fillId="0" borderId="0" xfId="28" applyNumberFormat="1" applyFont="1" applyBorder="1"/>
    <xf numFmtId="0" fontId="7" fillId="0" borderId="2" xfId="0" applyFont="1" applyFill="1" applyBorder="1"/>
    <xf numFmtId="164" fontId="7" fillId="0" borderId="2" xfId="0" applyNumberFormat="1" applyFont="1" applyFill="1" applyBorder="1"/>
    <xf numFmtId="0" fontId="29" fillId="0" borderId="2" xfId="0" applyFont="1" applyBorder="1"/>
    <xf numFmtId="0" fontId="7" fillId="0" borderId="0" xfId="0" applyFont="1" applyBorder="1" applyAlignment="1">
      <alignment horizontal="centerContinuous" vertical="center"/>
    </xf>
    <xf numFmtId="167" fontId="10" fillId="0" borderId="0" xfId="0" applyNumberFormat="1" applyFont="1" applyFill="1" applyAlignment="1">
      <alignment horizontal="right"/>
    </xf>
    <xf numFmtId="164" fontId="7" fillId="0" borderId="0" xfId="0" applyNumberFormat="1" applyFont="1" applyFill="1" applyBorder="1"/>
    <xf numFmtId="167" fontId="7" fillId="0" borderId="1" xfId="0" applyNumberFormat="1" applyFont="1" applyFill="1" applyBorder="1" applyAlignment="1">
      <alignment horizontal="right"/>
    </xf>
    <xf numFmtId="170" fontId="7" fillId="0" borderId="0" xfId="28" applyNumberFormat="1" applyFont="1" applyFill="1"/>
    <xf numFmtId="170" fontId="7" fillId="0" borderId="0" xfId="28" applyNumberFormat="1" applyFont="1" applyFill="1" applyAlignment="1">
      <alignment horizontal="right"/>
    </xf>
    <xf numFmtId="0" fontId="29" fillId="0" borderId="6" xfId="0" applyFont="1" applyBorder="1"/>
    <xf numFmtId="167" fontId="17" fillId="0" borderId="0" xfId="0" applyNumberFormat="1" applyFont="1" applyFill="1" applyBorder="1" applyAlignment="1">
      <alignment horizontal="right"/>
    </xf>
    <xf numFmtId="0" fontId="28" fillId="0" borderId="0" xfId="0" applyFont="1"/>
    <xf numFmtId="3" fontId="28" fillId="0" borderId="0" xfId="0" applyNumberFormat="1" applyFont="1" applyFill="1"/>
    <xf numFmtId="3" fontId="28" fillId="0" borderId="0" xfId="0" applyNumberFormat="1" applyFont="1" applyFill="1" applyAlignment="1">
      <alignment horizontal="right"/>
    </xf>
    <xf numFmtId="3" fontId="28" fillId="0" borderId="0" xfId="0" applyNumberFormat="1" applyFont="1" applyAlignment="1">
      <alignment horizontal="right"/>
    </xf>
    <xf numFmtId="0" fontId="7" fillId="0" borderId="2" xfId="0" applyFont="1" applyBorder="1"/>
    <xf numFmtId="3" fontId="10" fillId="0" borderId="2" xfId="0" applyNumberFormat="1" applyFont="1" applyBorder="1"/>
    <xf numFmtId="0" fontId="7" fillId="0" borderId="6" xfId="0" applyFont="1" applyBorder="1"/>
    <xf numFmtId="0" fontId="4" fillId="0" borderId="6" xfId="0" applyFont="1" applyBorder="1" applyAlignment="1">
      <alignment horizontal="center"/>
    </xf>
    <xf numFmtId="0" fontId="4" fillId="0" borderId="0" xfId="0" applyFont="1" applyBorder="1" applyAlignment="1">
      <alignment horizontal="right"/>
    </xf>
    <xf numFmtId="0" fontId="28" fillId="0" borderId="0" xfId="0" applyFont="1" applyAlignment="1">
      <alignment horizontal="right" vertical="center"/>
    </xf>
    <xf numFmtId="0" fontId="28" fillId="0" borderId="0" xfId="0" applyNumberFormat="1" applyFont="1" applyFill="1" applyAlignment="1">
      <alignment horizontal="right" vertical="center"/>
    </xf>
    <xf numFmtId="0" fontId="7" fillId="0" borderId="5" xfId="0" applyFont="1" applyBorder="1"/>
    <xf numFmtId="0" fontId="7" fillId="0" borderId="0" xfId="0" applyNumberFormat="1" applyFont="1" applyFill="1" applyBorder="1"/>
    <xf numFmtId="0" fontId="4" fillId="0" borderId="6" xfId="0" applyFont="1" applyBorder="1"/>
    <xf numFmtId="0" fontId="4" fillId="0" borderId="6" xfId="0" applyNumberFormat="1" applyFont="1" applyFill="1" applyBorder="1" applyAlignment="1">
      <alignment horizontal="center"/>
    </xf>
    <xf numFmtId="169" fontId="17" fillId="0" borderId="0" xfId="28" applyNumberFormat="1" applyFont="1" applyFill="1" applyBorder="1"/>
    <xf numFmtId="167" fontId="7" fillId="0" borderId="2" xfId="0" applyNumberFormat="1" applyFont="1" applyBorder="1" applyAlignment="1">
      <alignment horizontal="right"/>
    </xf>
    <xf numFmtId="0" fontId="28" fillId="0" borderId="0" xfId="0" applyFont="1" applyFill="1"/>
    <xf numFmtId="0" fontId="28" fillId="0" borderId="0" xfId="0" applyFont="1" applyFill="1" applyAlignment="1">
      <alignment horizontal="right"/>
    </xf>
    <xf numFmtId="44" fontId="7" fillId="0" borderId="0" xfId="0" applyNumberFormat="1" applyFont="1" applyAlignment="1">
      <alignment horizontal="right"/>
    </xf>
    <xf numFmtId="165" fontId="7" fillId="0" borderId="0" xfId="0" applyNumberFormat="1" applyFont="1" applyAlignment="1">
      <alignment horizontal="right"/>
    </xf>
    <xf numFmtId="165" fontId="7" fillId="0" borderId="0" xfId="0" applyNumberFormat="1" applyFont="1" applyFill="1" applyAlignment="1">
      <alignment horizontal="right"/>
    </xf>
    <xf numFmtId="0" fontId="4" fillId="0" borderId="2" xfId="0" applyFont="1" applyBorder="1"/>
    <xf numFmtId="169" fontId="17" fillId="0" borderId="2" xfId="0" applyNumberFormat="1" applyFont="1" applyBorder="1"/>
    <xf numFmtId="0" fontId="4" fillId="0" borderId="6" xfId="0" applyFont="1" applyBorder="1" applyAlignment="1">
      <alignment horizontal="center" vertical="center"/>
    </xf>
    <xf numFmtId="0" fontId="4" fillId="0" borderId="6" xfId="0" applyFont="1" applyFill="1" applyBorder="1" applyAlignment="1">
      <alignment horizontal="center" vertical="center"/>
    </xf>
    <xf numFmtId="0" fontId="34" fillId="0" borderId="0" xfId="0" applyFont="1" applyAlignment="1">
      <alignment horizontal="left" indent="2"/>
    </xf>
    <xf numFmtId="0" fontId="34" fillId="0" borderId="0" xfId="0" applyFont="1" applyBorder="1"/>
    <xf numFmtId="0" fontId="34" fillId="0" borderId="6" xfId="0" applyFont="1" applyBorder="1" applyAlignment="1">
      <alignment horizontal="center"/>
    </xf>
    <xf numFmtId="0" fontId="34" fillId="0" borderId="0" xfId="0" applyFont="1" applyBorder="1" applyAlignment="1">
      <alignment horizontal="center"/>
    </xf>
    <xf numFmtId="0" fontId="34" fillId="0" borderId="0" xfId="0" applyFont="1"/>
    <xf numFmtId="41" fontId="29" fillId="0" borderId="0" xfId="0" applyNumberFormat="1" applyFont="1" applyBorder="1" applyAlignment="1">
      <alignment horizontal="right"/>
    </xf>
    <xf numFmtId="41" fontId="29" fillId="0" borderId="0" xfId="0" applyNumberFormat="1" applyFont="1"/>
    <xf numFmtId="41" fontId="30" fillId="0" borderId="0" xfId="0" applyNumberFormat="1" applyFont="1" applyBorder="1" applyAlignment="1">
      <alignment horizontal="right"/>
    </xf>
    <xf numFmtId="0" fontId="30" fillId="0" borderId="0" xfId="0" applyFont="1"/>
    <xf numFmtId="41" fontId="34" fillId="0" borderId="0" xfId="0" applyNumberFormat="1" applyFont="1" applyAlignment="1">
      <alignment horizontal="right"/>
    </xf>
    <xf numFmtId="41" fontId="29" fillId="0" borderId="0" xfId="0" applyNumberFormat="1" applyFont="1" applyAlignment="1">
      <alignment horizontal="right"/>
    </xf>
    <xf numFmtId="41" fontId="30" fillId="0" borderId="0" xfId="0" applyNumberFormat="1" applyFont="1" applyAlignment="1">
      <alignment horizontal="right"/>
    </xf>
    <xf numFmtId="0" fontId="34" fillId="0" borderId="0" xfId="0" applyFont="1" applyBorder="1" applyAlignment="1"/>
    <xf numFmtId="0" fontId="34" fillId="0" borderId="0" xfId="0" applyFont="1" applyBorder="1" applyAlignment="1">
      <alignment horizontal="left" indent="6"/>
    </xf>
    <xf numFmtId="0" fontId="29" fillId="0" borderId="0" xfId="0" applyFont="1" applyBorder="1" applyAlignment="1">
      <alignment horizontal="center"/>
    </xf>
    <xf numFmtId="170" fontId="29" fillId="0" borderId="0" xfId="28" applyNumberFormat="1" applyFont="1" applyBorder="1"/>
    <xf numFmtId="170" fontId="29" fillId="0" borderId="0" xfId="28" applyNumberFormat="1" applyFont="1" applyBorder="1" applyAlignment="1">
      <alignment horizontal="right"/>
    </xf>
    <xf numFmtId="0" fontId="34" fillId="0" borderId="2" xfId="0" applyFont="1" applyBorder="1"/>
    <xf numFmtId="41" fontId="34" fillId="0" borderId="2" xfId="0" applyNumberFormat="1" applyFont="1" applyBorder="1" applyAlignment="1">
      <alignment horizontal="right"/>
    </xf>
    <xf numFmtId="41" fontId="29" fillId="0" borderId="2" xfId="0" applyNumberFormat="1" applyFont="1" applyBorder="1"/>
    <xf numFmtId="41" fontId="30" fillId="0" borderId="2" xfId="0" applyNumberFormat="1" applyFont="1" applyBorder="1" applyAlignment="1">
      <alignment horizontal="right"/>
    </xf>
    <xf numFmtId="0" fontId="4" fillId="0" borderId="0" xfId="0" applyFont="1" applyBorder="1" applyAlignment="1">
      <alignment horizontal="left" indent="6"/>
    </xf>
    <xf numFmtId="0" fontId="4" fillId="0" borderId="0" xfId="0" applyFont="1" applyBorder="1" applyAlignment="1">
      <alignment horizontal="center" vertical="top" wrapText="1"/>
    </xf>
    <xf numFmtId="165" fontId="7" fillId="0" borderId="0" xfId="0" applyNumberFormat="1" applyFont="1" applyBorder="1"/>
    <xf numFmtId="164" fontId="7" fillId="0" borderId="0" xfId="0" applyNumberFormat="1" applyFont="1" applyBorder="1"/>
    <xf numFmtId="164" fontId="7" fillId="0" borderId="0" xfId="0" applyNumberFormat="1" applyFont="1"/>
    <xf numFmtId="0" fontId="7" fillId="0" borderId="0" xfId="0" applyFont="1" applyBorder="1" applyAlignment="1"/>
    <xf numFmtId="0" fontId="7" fillId="0" borderId="0" xfId="0" applyFont="1" applyBorder="1" applyAlignment="1">
      <alignment horizontal="left" indent="6"/>
    </xf>
    <xf numFmtId="0" fontId="4" fillId="0" borderId="6" xfId="0" applyFont="1" applyBorder="1" applyAlignment="1">
      <alignment horizontal="center" vertical="center" wrapText="1"/>
    </xf>
    <xf numFmtId="0" fontId="4" fillId="0" borderId="6" xfId="0" applyFont="1" applyBorder="1" applyAlignment="1">
      <alignment horizontal="right" vertical="center" wrapText="1"/>
    </xf>
    <xf numFmtId="0" fontId="7" fillId="0" borderId="6" xfId="0" applyFont="1" applyBorder="1" applyAlignment="1">
      <alignment vertical="center"/>
    </xf>
    <xf numFmtId="0" fontId="4" fillId="0" borderId="6" xfId="0" applyFont="1" applyBorder="1" applyAlignment="1">
      <alignment horizontal="centerContinuous" vertical="center" wrapText="1"/>
    </xf>
    <xf numFmtId="41" fontId="10" fillId="0" borderId="2" xfId="0" applyNumberFormat="1" applyFont="1" applyFill="1" applyBorder="1"/>
    <xf numFmtId="41" fontId="10" fillId="0" borderId="2" xfId="0" applyNumberFormat="1" applyFont="1" applyFill="1" applyBorder="1" applyAlignment="1">
      <alignment horizontal="right"/>
    </xf>
    <xf numFmtId="0" fontId="4" fillId="0" borderId="7" xfId="0" applyFont="1" applyBorder="1" applyAlignment="1">
      <alignment horizontal="centerContinuous"/>
    </xf>
    <xf numFmtId="164" fontId="4" fillId="0" borderId="7" xfId="0" applyNumberFormat="1" applyFont="1" applyBorder="1" applyAlignment="1">
      <alignment horizontal="right"/>
    </xf>
    <xf numFmtId="0" fontId="4" fillId="0" borderId="2" xfId="0" applyFont="1" applyBorder="1" applyAlignment="1">
      <alignment horizontal="left" vertical="center"/>
    </xf>
    <xf numFmtId="0" fontId="4" fillId="0" borderId="2" xfId="0" applyFont="1" applyBorder="1" applyAlignment="1">
      <alignment horizontal="right"/>
    </xf>
    <xf numFmtId="164" fontId="4" fillId="0" borderId="2" xfId="0" applyNumberFormat="1" applyFont="1" applyBorder="1"/>
    <xf numFmtId="0" fontId="4" fillId="0" borderId="6" xfId="0" applyFont="1" applyBorder="1" applyAlignment="1">
      <alignment horizontal="centerContinuous"/>
    </xf>
    <xf numFmtId="0" fontId="35" fillId="0" borderId="0" xfId="0" applyFont="1" applyBorder="1" applyAlignment="1">
      <alignment horizontal="right"/>
    </xf>
    <xf numFmtId="3" fontId="35" fillId="0" borderId="0" xfId="0" applyNumberFormat="1" applyFont="1" applyBorder="1" applyAlignment="1">
      <alignment horizontal="right"/>
    </xf>
    <xf numFmtId="3" fontId="29" fillId="0" borderId="0" xfId="0" applyNumberFormat="1" applyFont="1" applyBorder="1"/>
    <xf numFmtId="3" fontId="29" fillId="0" borderId="0" xfId="0" applyNumberFormat="1" applyFont="1" applyFill="1" applyBorder="1"/>
    <xf numFmtId="0" fontId="29" fillId="0" borderId="0" xfId="0" applyFont="1" applyFill="1"/>
    <xf numFmtId="3" fontId="29" fillId="0" borderId="5" xfId="0" applyNumberFormat="1" applyFont="1" applyBorder="1"/>
    <xf numFmtId="3" fontId="29" fillId="0" borderId="0" xfId="0" applyNumberFormat="1" applyFont="1" applyBorder="1" applyAlignment="1">
      <alignment horizontal="center"/>
    </xf>
    <xf numFmtId="0" fontId="29" fillId="0" borderId="0" xfId="0" applyFont="1" applyBorder="1" applyAlignment="1" applyProtection="1">
      <alignment vertical="top"/>
    </xf>
    <xf numFmtId="3" fontId="36" fillId="0" borderId="0" xfId="0" applyNumberFormat="1" applyFont="1" applyBorder="1" applyAlignment="1">
      <alignment horizontal="right"/>
    </xf>
    <xf numFmtId="3" fontId="36" fillId="0" borderId="0" xfId="0" applyNumberFormat="1" applyFont="1" applyFill="1" applyBorder="1" applyAlignment="1">
      <alignment horizontal="right"/>
    </xf>
    <xf numFmtId="3" fontId="29" fillId="0" borderId="2" xfId="0" applyNumberFormat="1" applyFont="1" applyBorder="1"/>
    <xf numFmtId="3" fontId="29" fillId="0" borderId="2" xfId="0" applyNumberFormat="1" applyFont="1" applyFill="1" applyBorder="1"/>
    <xf numFmtId="0" fontId="34" fillId="0" borderId="6" xfId="0" applyFont="1" applyBorder="1"/>
    <xf numFmtId="0" fontId="1" fillId="0" borderId="0" xfId="0" applyFont="1" applyBorder="1"/>
    <xf numFmtId="0" fontId="1" fillId="0" borderId="0" xfId="0" applyFont="1" applyFill="1" applyBorder="1"/>
    <xf numFmtId="3" fontId="1" fillId="0" borderId="0" xfId="0" applyNumberFormat="1" applyFont="1" applyBorder="1"/>
    <xf numFmtId="0" fontId="1" fillId="0" borderId="0" xfId="0" quotePrefix="1" applyFont="1"/>
    <xf numFmtId="0" fontId="1" fillId="0" borderId="0" xfId="0" quotePrefix="1" applyFont="1" applyBorder="1"/>
    <xf numFmtId="3" fontId="7" fillId="0" borderId="0" xfId="0" applyNumberFormat="1" applyFont="1" applyFill="1" applyBorder="1" applyAlignment="1">
      <alignment horizontal="right"/>
    </xf>
    <xf numFmtId="0" fontId="4" fillId="0" borderId="6" xfId="0" applyFont="1" applyBorder="1" applyAlignment="1">
      <alignment horizontal="centerContinuous" vertical="center"/>
    </xf>
    <xf numFmtId="0" fontId="7" fillId="0" borderId="6" xfId="0" applyFont="1" applyBorder="1" applyAlignment="1">
      <alignment horizontal="centerContinuous" vertical="center"/>
    </xf>
    <xf numFmtId="0" fontId="7" fillId="0" borderId="7" xfId="0" applyFont="1" applyBorder="1"/>
    <xf numFmtId="0" fontId="4" fillId="0" borderId="2" xfId="0" applyFont="1" applyBorder="1" applyAlignment="1">
      <alignment vertical="center"/>
    </xf>
    <xf numFmtId="0" fontId="4" fillId="0" borderId="2" xfId="0" applyFont="1" applyBorder="1" applyAlignment="1">
      <alignment horizontal="center" vertical="center" wrapText="1"/>
    </xf>
    <xf numFmtId="0" fontId="4" fillId="0" borderId="2" xfId="0" applyFont="1" applyBorder="1" applyAlignment="1">
      <alignment horizontal="centerContinuous" vertical="center" wrapText="1"/>
    </xf>
    <xf numFmtId="0" fontId="4" fillId="0" borderId="2" xfId="0" applyFont="1" applyBorder="1" applyAlignment="1">
      <alignment horizontal="center" vertical="center"/>
    </xf>
    <xf numFmtId="0" fontId="4" fillId="0" borderId="2" xfId="0" applyFont="1" applyBorder="1" applyAlignment="1">
      <alignment vertical="top"/>
    </xf>
    <xf numFmtId="3" fontId="10" fillId="0" borderId="2" xfId="0" applyNumberFormat="1" applyFont="1" applyFill="1" applyBorder="1" applyAlignment="1">
      <alignment horizontal="right"/>
    </xf>
    <xf numFmtId="3" fontId="7" fillId="0" borderId="2" xfId="0" applyNumberFormat="1" applyFont="1" applyFill="1" applyBorder="1" applyAlignment="1">
      <alignment horizontal="right"/>
    </xf>
    <xf numFmtId="41" fontId="10" fillId="0" borderId="0" xfId="0" applyNumberFormat="1" applyFont="1" applyFill="1"/>
    <xf numFmtId="0" fontId="4" fillId="0" borderId="7" xfId="0" applyFont="1" applyBorder="1"/>
    <xf numFmtId="0" fontId="4" fillId="0" borderId="7" xfId="0" applyFont="1" applyBorder="1" applyAlignment="1">
      <alignment horizontal="center" vertical="top"/>
    </xf>
    <xf numFmtId="0" fontId="4" fillId="0" borderId="2" xfId="0" applyFont="1" applyBorder="1" applyAlignment="1">
      <alignment horizontal="center" vertical="top" wrapText="1"/>
    </xf>
    <xf numFmtId="0" fontId="4" fillId="0" borderId="2" xfId="0" applyFont="1" applyBorder="1" applyAlignment="1">
      <alignment horizontal="center" vertical="top"/>
    </xf>
    <xf numFmtId="3" fontId="10" fillId="0" borderId="2" xfId="0" applyNumberFormat="1" applyFont="1" applyFill="1" applyBorder="1"/>
    <xf numFmtId="3" fontId="7" fillId="0" borderId="2" xfId="0" applyNumberFormat="1" applyFont="1" applyFill="1" applyBorder="1"/>
    <xf numFmtId="0" fontId="4" fillId="0" borderId="6" xfId="0" applyFont="1" applyBorder="1" applyAlignment="1">
      <alignment horizontal="right"/>
    </xf>
    <xf numFmtId="170" fontId="7" fillId="0" borderId="0" xfId="28" applyNumberFormat="1" applyFont="1"/>
    <xf numFmtId="170" fontId="7" fillId="0" borderId="0" xfId="28" applyNumberFormat="1" applyFont="1" applyAlignment="1">
      <alignment horizontal="right"/>
    </xf>
    <xf numFmtId="3" fontId="7" fillId="0" borderId="2" xfId="0" applyNumberFormat="1" applyFont="1" applyBorder="1"/>
    <xf numFmtId="0" fontId="4" fillId="0" borderId="2" xfId="0" applyFont="1" applyBorder="1" applyAlignment="1"/>
    <xf numFmtId="170" fontId="28" fillId="0" borderId="0" xfId="28" applyNumberFormat="1" applyFont="1" applyAlignment="1">
      <alignment horizontal="right"/>
    </xf>
    <xf numFmtId="164" fontId="7" fillId="0" borderId="0" xfId="28" applyNumberFormat="1" applyFont="1" applyFill="1"/>
    <xf numFmtId="164" fontId="7" fillId="0" borderId="0" xfId="28" applyNumberFormat="1" applyFont="1" applyFill="1" applyAlignment="1">
      <alignment horizontal="right"/>
    </xf>
    <xf numFmtId="164" fontId="7" fillId="0" borderId="0" xfId="28" applyNumberFormat="1" applyFont="1"/>
    <xf numFmtId="164" fontId="10" fillId="0" borderId="0" xfId="28" applyNumberFormat="1" applyFont="1"/>
    <xf numFmtId="164" fontId="10" fillId="0" borderId="0" xfId="0" applyNumberFormat="1" applyFont="1"/>
    <xf numFmtId="164" fontId="10" fillId="0" borderId="0" xfId="28" applyNumberFormat="1" applyFont="1" applyBorder="1"/>
    <xf numFmtId="164" fontId="10" fillId="0" borderId="0" xfId="0" applyNumberFormat="1" applyFont="1" applyFill="1" applyBorder="1" applyAlignment="1">
      <alignment horizontal="right"/>
    </xf>
    <xf numFmtId="170" fontId="10" fillId="0" borderId="0" xfId="28" applyNumberFormat="1" applyFont="1"/>
    <xf numFmtId="164" fontId="7" fillId="0" borderId="0" xfId="28" applyNumberFormat="1" applyFont="1" applyAlignment="1">
      <alignment horizontal="right"/>
    </xf>
    <xf numFmtId="170" fontId="8" fillId="0" borderId="0" xfId="28" applyNumberFormat="1" applyFont="1" applyAlignment="1">
      <alignment horizontal="right"/>
    </xf>
    <xf numFmtId="1" fontId="7" fillId="0" borderId="0" xfId="28" applyNumberFormat="1" applyFont="1" applyFill="1" applyAlignment="1">
      <alignment horizontal="right"/>
    </xf>
    <xf numFmtId="164" fontId="10" fillId="0" borderId="0" xfId="0" applyNumberFormat="1" applyFont="1" applyFill="1"/>
    <xf numFmtId="3" fontId="10" fillId="0" borderId="0" xfId="28" applyNumberFormat="1" applyFont="1"/>
    <xf numFmtId="3" fontId="7" fillId="0" borderId="0" xfId="28" applyNumberFormat="1" applyFont="1"/>
    <xf numFmtId="0" fontId="7" fillId="0" borderId="7" xfId="0" applyFont="1" applyBorder="1" applyAlignment="1">
      <alignment horizontal="centerContinuous" vertical="center"/>
    </xf>
    <xf numFmtId="0" fontId="4" fillId="0" borderId="2" xfId="0" applyFont="1" applyBorder="1" applyAlignment="1">
      <alignment vertical="center" wrapText="1"/>
    </xf>
    <xf numFmtId="164" fontId="10" fillId="0" borderId="2" xfId="0" applyNumberFormat="1" applyFont="1" applyFill="1" applyBorder="1"/>
    <xf numFmtId="164" fontId="7" fillId="0" borderId="2" xfId="0" applyNumberFormat="1" applyFont="1" applyBorder="1"/>
    <xf numFmtId="0" fontId="7" fillId="0" borderId="2" xfId="0" applyFont="1" applyBorder="1" applyAlignment="1"/>
    <xf numFmtId="3" fontId="16" fillId="0" borderId="0" xfId="0" applyNumberFormat="1" applyFont="1" applyFill="1" applyAlignment="1">
      <alignment horizontal="right"/>
    </xf>
    <xf numFmtId="3" fontId="9" fillId="0" borderId="0" xfId="0" applyNumberFormat="1" applyFont="1" applyFill="1" applyAlignment="1">
      <alignment horizontal="right"/>
    </xf>
    <xf numFmtId="3" fontId="9" fillId="0" borderId="0" xfId="0" applyNumberFormat="1" applyFont="1" applyFill="1" applyBorder="1" applyAlignment="1">
      <alignment horizontal="right"/>
    </xf>
    <xf numFmtId="167" fontId="16" fillId="0" borderId="0" xfId="0" applyNumberFormat="1" applyFont="1" applyAlignment="1">
      <alignment horizontal="right"/>
    </xf>
    <xf numFmtId="167" fontId="16" fillId="0" borderId="0" xfId="0" applyNumberFormat="1" applyFont="1" applyFill="1" applyAlignment="1">
      <alignment horizontal="right"/>
    </xf>
    <xf numFmtId="0" fontId="16" fillId="0" borderId="0" xfId="0" applyFont="1" applyAlignment="1">
      <alignment horizontal="right"/>
    </xf>
    <xf numFmtId="0" fontId="5" fillId="0" borderId="0" xfId="0" applyFont="1" applyBorder="1"/>
    <xf numFmtId="169" fontId="37" fillId="0" borderId="0" xfId="0" applyNumberFormat="1" applyFont="1" applyBorder="1"/>
    <xf numFmtId="173" fontId="37" fillId="0" borderId="0" xfId="28" applyNumberFormat="1" applyFont="1" applyFill="1" applyBorder="1"/>
    <xf numFmtId="0" fontId="16" fillId="0" borderId="0" xfId="0" applyFont="1" applyFill="1"/>
    <xf numFmtId="0" fontId="1" fillId="0" borderId="0" xfId="0" applyFont="1" applyAlignment="1">
      <alignment horizontal="right"/>
    </xf>
    <xf numFmtId="3" fontId="1" fillId="0" borderId="0" xfId="0" applyNumberFormat="1" applyFont="1" applyBorder="1" applyAlignment="1">
      <alignment horizontal="center"/>
    </xf>
    <xf numFmtId="0" fontId="1" fillId="0" borderId="0" xfId="0" applyFont="1" applyBorder="1" applyAlignment="1">
      <alignment horizontal="center"/>
    </xf>
    <xf numFmtId="3" fontId="33" fillId="0" borderId="0" xfId="0" applyNumberFormat="1" applyFont="1" applyFill="1" applyBorder="1"/>
    <xf numFmtId="164" fontId="33" fillId="0" borderId="0" xfId="0" applyNumberFormat="1" applyFont="1" applyFill="1" applyBorder="1"/>
    <xf numFmtId="164" fontId="38" fillId="0" borderId="0" xfId="0" applyNumberFormat="1" applyFont="1" applyFill="1" applyBorder="1"/>
    <xf numFmtId="164" fontId="38" fillId="0" borderId="0" xfId="0" applyNumberFormat="1" applyFont="1" applyBorder="1"/>
    <xf numFmtId="0" fontId="38" fillId="0" borderId="0" xfId="0" applyFont="1"/>
    <xf numFmtId="0" fontId="38" fillId="0" borderId="0" xfId="0" applyFont="1" applyFill="1" applyBorder="1"/>
    <xf numFmtId="3" fontId="38" fillId="0" borderId="0" xfId="0" applyNumberFormat="1" applyFont="1" applyFill="1" applyBorder="1"/>
    <xf numFmtId="3" fontId="33" fillId="0" borderId="0" xfId="0" applyNumberFormat="1" applyFont="1" applyFill="1" applyBorder="1" applyAlignment="1">
      <alignment horizontal="right"/>
    </xf>
    <xf numFmtId="3" fontId="38" fillId="0" borderId="0" xfId="0" applyNumberFormat="1" applyFont="1" applyFill="1" applyBorder="1" applyAlignment="1">
      <alignment horizontal="right"/>
    </xf>
    <xf numFmtId="3" fontId="38" fillId="0" borderId="0" xfId="0" applyNumberFormat="1" applyFont="1" applyBorder="1"/>
    <xf numFmtId="0" fontId="38" fillId="0" borderId="0" xfId="0" applyFont="1" applyBorder="1"/>
    <xf numFmtId="170" fontId="29" fillId="0" borderId="0" xfId="28" applyNumberFormat="1" applyFont="1" applyFill="1"/>
    <xf numFmtId="0" fontId="27" fillId="0" borderId="0" xfId="0" applyFont="1" applyFill="1"/>
    <xf numFmtId="0" fontId="39" fillId="0" borderId="0" xfId="0" applyFont="1"/>
    <xf numFmtId="0" fontId="27" fillId="0" borderId="0" xfId="0" applyFont="1"/>
    <xf numFmtId="0" fontId="40" fillId="0" borderId="0" xfId="0" applyFont="1"/>
    <xf numFmtId="0" fontId="40" fillId="0" borderId="0" xfId="0" applyFont="1" applyBorder="1"/>
    <xf numFmtId="170" fontId="43" fillId="0" borderId="0" xfId="28" applyNumberFormat="1" applyFont="1"/>
    <xf numFmtId="3" fontId="0" fillId="0" borderId="0" xfId="0" applyNumberFormat="1" applyFill="1"/>
    <xf numFmtId="0" fontId="0" fillId="0" borderId="0" xfId="0" applyFill="1"/>
    <xf numFmtId="0" fontId="7" fillId="0" borderId="0" xfId="0" applyFont="1" applyBorder="1" applyAlignment="1">
      <alignment horizontal="center" vertical="center"/>
    </xf>
    <xf numFmtId="3" fontId="17" fillId="0" borderId="2" xfId="0" applyNumberFormat="1" applyFont="1" applyFill="1" applyBorder="1"/>
    <xf numFmtId="164" fontId="17" fillId="0" borderId="2" xfId="0" applyNumberFormat="1" applyFont="1" applyFill="1" applyBorder="1"/>
    <xf numFmtId="164" fontId="4" fillId="0" borderId="2" xfId="0" applyNumberFormat="1" applyFont="1" applyFill="1" applyBorder="1"/>
    <xf numFmtId="0" fontId="44" fillId="0" borderId="0" xfId="0" applyFont="1" applyFill="1"/>
    <xf numFmtId="41" fontId="10" fillId="0" borderId="0" xfId="0" applyNumberFormat="1" applyFont="1" applyFill="1" applyAlignment="1"/>
    <xf numFmtId="41" fontId="7" fillId="0" borderId="0" xfId="0" applyNumberFormat="1" applyFont="1" applyFill="1" applyAlignment="1"/>
    <xf numFmtId="3" fontId="45" fillId="0" borderId="0" xfId="0" applyNumberFormat="1" applyFont="1"/>
    <xf numFmtId="3" fontId="9" fillId="0" borderId="0" xfId="0" applyNumberFormat="1" applyFont="1"/>
    <xf numFmtId="3" fontId="8" fillId="0" borderId="0" xfId="0" applyNumberFormat="1" applyFont="1"/>
    <xf numFmtId="3" fontId="10" fillId="0" borderId="0" xfId="0" applyNumberFormat="1" applyFont="1" applyFill="1" applyBorder="1"/>
    <xf numFmtId="1" fontId="10" fillId="0" borderId="0" xfId="0" applyNumberFormat="1" applyFont="1"/>
    <xf numFmtId="3" fontId="7" fillId="0" borderId="0" xfId="0" quotePrefix="1" applyNumberFormat="1" applyFont="1" applyAlignment="1">
      <alignment horizontal="right"/>
    </xf>
    <xf numFmtId="41" fontId="10" fillId="0" borderId="2" xfId="0" applyNumberFormat="1" applyFont="1" applyBorder="1"/>
    <xf numFmtId="44" fontId="29" fillId="0" borderId="0" xfId="0" applyNumberFormat="1" applyFont="1" applyAlignment="1">
      <alignment horizontal="right"/>
    </xf>
    <xf numFmtId="165" fontId="29" fillId="0" borderId="0" xfId="0" applyNumberFormat="1" applyFont="1" applyAlignment="1">
      <alignment horizontal="right"/>
    </xf>
    <xf numFmtId="41" fontId="7" fillId="0" borderId="5" xfId="0" applyNumberFormat="1" applyFont="1" applyBorder="1"/>
    <xf numFmtId="0" fontId="46" fillId="0" borderId="0" xfId="0" applyFont="1" applyBorder="1"/>
    <xf numFmtId="3" fontId="47" fillId="0" borderId="0" xfId="0" quotePrefix="1" applyNumberFormat="1" applyFont="1" applyBorder="1"/>
    <xf numFmtId="0" fontId="31" fillId="0" borderId="0" xfId="0" quotePrefix="1" applyFont="1" applyBorder="1"/>
    <xf numFmtId="3" fontId="29" fillId="0" borderId="0" xfId="0" applyNumberFormat="1" applyFont="1" applyBorder="1" applyAlignment="1">
      <alignment horizontal="right"/>
    </xf>
    <xf numFmtId="41" fontId="16" fillId="0" borderId="0" xfId="0" applyNumberFormat="1" applyFont="1" applyFill="1" applyAlignment="1">
      <alignment horizontal="right"/>
    </xf>
    <xf numFmtId="41" fontId="9" fillId="0" borderId="0" xfId="0" applyNumberFormat="1" applyFont="1" applyFill="1"/>
    <xf numFmtId="41" fontId="9" fillId="0" borderId="0" xfId="0" applyNumberFormat="1" applyFont="1" applyFill="1" applyAlignment="1">
      <alignment horizontal="right"/>
    </xf>
    <xf numFmtId="167" fontId="7" fillId="0" borderId="0" xfId="0" applyNumberFormat="1" applyFont="1" applyBorder="1" applyAlignment="1">
      <alignment horizontal="right"/>
    </xf>
    <xf numFmtId="167" fontId="7" fillId="0" borderId="8" xfId="0" applyNumberFormat="1" applyFont="1" applyBorder="1" applyAlignment="1">
      <alignment horizontal="right"/>
    </xf>
    <xf numFmtId="167" fontId="10" fillId="0" borderId="0" xfId="0" applyNumberFormat="1" applyFont="1" applyFill="1" applyBorder="1" applyAlignment="1">
      <alignment horizontal="right"/>
    </xf>
    <xf numFmtId="169" fontId="7" fillId="0" borderId="0" xfId="28" applyNumberFormat="1" applyFont="1" applyBorder="1" applyAlignment="1">
      <alignment horizontal="right"/>
    </xf>
    <xf numFmtId="169" fontId="28" fillId="0" borderId="0" xfId="28" applyNumberFormat="1" applyFont="1" applyFill="1" applyBorder="1"/>
    <xf numFmtId="167" fontId="10" fillId="0" borderId="5" xfId="0" applyNumberFormat="1" applyFont="1" applyBorder="1" applyAlignment="1">
      <alignment horizontal="right"/>
    </xf>
    <xf numFmtId="169" fontId="7" fillId="0" borderId="5" xfId="28" applyNumberFormat="1" applyFont="1" applyFill="1" applyBorder="1"/>
    <xf numFmtId="167" fontId="10" fillId="0" borderId="5" xfId="0" applyNumberFormat="1" applyFont="1" applyFill="1" applyBorder="1" applyAlignment="1">
      <alignment horizontal="right"/>
    </xf>
    <xf numFmtId="165" fontId="7" fillId="0" borderId="0" xfId="0" applyNumberFormat="1" applyFont="1"/>
    <xf numFmtId="168" fontId="0" fillId="0" borderId="0" xfId="0" applyNumberFormat="1" applyAlignment="1">
      <alignment horizontal="right"/>
    </xf>
    <xf numFmtId="0" fontId="19" fillId="0" borderId="0" xfId="0" applyFont="1" applyFill="1" applyBorder="1" applyAlignment="1">
      <alignment vertical="center"/>
    </xf>
    <xf numFmtId="169" fontId="48" fillId="0" borderId="0" xfId="0" applyNumberFormat="1" applyFont="1"/>
    <xf numFmtId="0" fontId="16" fillId="0" borderId="0" xfId="0" applyFont="1" applyFill="1" applyBorder="1" applyAlignment="1">
      <alignment horizontal="left"/>
    </xf>
    <xf numFmtId="0" fontId="29" fillId="0" borderId="0" xfId="0" applyFont="1" applyFill="1" applyBorder="1"/>
    <xf numFmtId="41" fontId="29" fillId="0" borderId="0" xfId="0" applyNumberFormat="1" applyFont="1" applyFill="1" applyBorder="1" applyAlignment="1">
      <alignment horizontal="right"/>
    </xf>
    <xf numFmtId="0" fontId="70" fillId="0" borderId="0" xfId="0" applyFont="1" applyFill="1" applyBorder="1"/>
    <xf numFmtId="41" fontId="29" fillId="0" borderId="0" xfId="0" applyNumberFormat="1" applyFont="1" applyFill="1" applyAlignment="1">
      <alignment horizontal="right"/>
    </xf>
    <xf numFmtId="41" fontId="30" fillId="0" borderId="0" xfId="0" applyNumberFormat="1" applyFont="1" applyFill="1" applyAlignment="1">
      <alignment horizontal="right"/>
    </xf>
    <xf numFmtId="9" fontId="0" fillId="0" borderId="0" xfId="44" applyFont="1"/>
    <xf numFmtId="9" fontId="29" fillId="0" borderId="0" xfId="44" applyFont="1"/>
    <xf numFmtId="9" fontId="7" fillId="0" borderId="0" xfId="44" applyFont="1" applyBorder="1"/>
    <xf numFmtId="0" fontId="71" fillId="0" borderId="0" xfId="0" applyFont="1" applyFill="1"/>
    <xf numFmtId="41" fontId="72" fillId="0" borderId="0" xfId="0" applyNumberFormat="1" applyFont="1" applyFill="1" applyAlignment="1">
      <alignment horizontal="right"/>
    </xf>
    <xf numFmtId="0" fontId="69" fillId="0" borderId="0" xfId="0" applyFont="1" applyFill="1"/>
    <xf numFmtId="3" fontId="72" fillId="0" borderId="0" xfId="0" applyNumberFormat="1" applyFont="1"/>
    <xf numFmtId="1" fontId="29" fillId="0" borderId="0" xfId="0" applyNumberFormat="1" applyFont="1"/>
    <xf numFmtId="164" fontId="73" fillId="0" borderId="0" xfId="0" applyNumberFormat="1" applyFont="1"/>
    <xf numFmtId="0" fontId="68" fillId="0" borderId="0" xfId="0" applyFont="1"/>
    <xf numFmtId="0" fontId="0" fillId="0" borderId="0" xfId="0" applyAlignment="1">
      <alignment horizontal="centerContinuous"/>
    </xf>
    <xf numFmtId="0" fontId="73" fillId="0" borderId="0" xfId="0" applyFont="1"/>
    <xf numFmtId="3" fontId="72" fillId="0" borderId="0" xfId="0" applyNumberFormat="1" applyFont="1" applyFill="1"/>
    <xf numFmtId="41" fontId="7" fillId="0" borderId="0" xfId="28" applyNumberFormat="1" applyFont="1"/>
    <xf numFmtId="41" fontId="7" fillId="0" borderId="0" xfId="28" applyNumberFormat="1" applyFont="1" applyAlignment="1">
      <alignment horizontal="right"/>
    </xf>
    <xf numFmtId="0" fontId="4" fillId="0" borderId="6" xfId="0" applyNumberFormat="1" applyFont="1" applyFill="1" applyBorder="1" applyAlignment="1">
      <alignment horizontal="right"/>
    </xf>
    <xf numFmtId="167" fontId="10" fillId="0" borderId="0" xfId="0" applyNumberFormat="1" applyFont="1" applyAlignment="1"/>
    <xf numFmtId="169" fontId="7" fillId="0" borderId="0" xfId="28" applyNumberFormat="1" applyFont="1" applyFill="1" applyAlignment="1"/>
    <xf numFmtId="169" fontId="7" fillId="0" borderId="0" xfId="28" applyNumberFormat="1" applyFont="1" applyFill="1" applyBorder="1" applyAlignment="1"/>
    <xf numFmtId="0" fontId="7" fillId="0" borderId="0" xfId="0" applyFont="1" applyAlignment="1"/>
    <xf numFmtId="164" fontId="7" fillId="0" borderId="0" xfId="0" applyNumberFormat="1" applyFont="1" applyAlignment="1"/>
    <xf numFmtId="0" fontId="7" fillId="0" borderId="0" xfId="0" applyNumberFormat="1" applyFont="1" applyFill="1" applyAlignment="1"/>
    <xf numFmtId="0" fontId="7" fillId="0" borderId="0" xfId="0" applyFont="1" applyFill="1" applyAlignment="1"/>
    <xf numFmtId="167" fontId="7" fillId="0" borderId="0" xfId="0" applyNumberFormat="1" applyFont="1" applyAlignment="1"/>
    <xf numFmtId="167" fontId="7" fillId="0" borderId="0" xfId="0" applyNumberFormat="1" applyFont="1" applyFill="1" applyAlignment="1"/>
    <xf numFmtId="169" fontId="17" fillId="0" borderId="0" xfId="28" applyNumberFormat="1" applyFont="1" applyFill="1" applyAlignment="1"/>
    <xf numFmtId="167" fontId="7" fillId="0" borderId="0" xfId="0" applyNumberFormat="1" applyFont="1" applyFill="1" applyBorder="1" applyAlignment="1"/>
    <xf numFmtId="167" fontId="10" fillId="0" borderId="0" xfId="0" applyNumberFormat="1" applyFont="1" applyFill="1" applyAlignment="1"/>
    <xf numFmtId="169" fontId="7" fillId="0" borderId="0" xfId="28" applyNumberFormat="1" applyFont="1" applyAlignment="1"/>
    <xf numFmtId="169" fontId="28" fillId="0" borderId="0" xfId="28" applyNumberFormat="1" applyFont="1" applyFill="1" applyAlignment="1"/>
    <xf numFmtId="169" fontId="17" fillId="0" borderId="0" xfId="28" applyNumberFormat="1" applyFont="1" applyFill="1" applyBorder="1" applyAlignment="1"/>
    <xf numFmtId="0" fontId="4" fillId="0" borderId="0" xfId="0" applyFont="1" applyAlignment="1"/>
    <xf numFmtId="0" fontId="7" fillId="0" borderId="0" xfId="0" applyNumberFormat="1" applyFont="1" applyFill="1" applyAlignment="1">
      <alignment horizontal="right"/>
    </xf>
    <xf numFmtId="164" fontId="7" fillId="0" borderId="0" xfId="0" applyNumberFormat="1" applyFont="1" applyAlignment="1">
      <alignment horizontal="right"/>
    </xf>
    <xf numFmtId="167" fontId="7" fillId="0" borderId="0" xfId="28" applyNumberFormat="1" applyFont="1" applyFill="1" applyAlignment="1">
      <alignment horizontal="right"/>
    </xf>
    <xf numFmtId="0" fontId="7" fillId="0" borderId="1" xfId="0" applyFont="1" applyBorder="1" applyAlignment="1">
      <alignment horizontal="right"/>
    </xf>
    <xf numFmtId="0" fontId="4" fillId="0" borderId="6" xfId="0" applyFont="1" applyFill="1" applyBorder="1" applyAlignment="1">
      <alignment horizontal="right" vertical="center"/>
    </xf>
    <xf numFmtId="41" fontId="72" fillId="0" borderId="0" xfId="0" applyNumberFormat="1" applyFont="1" applyFill="1"/>
    <xf numFmtId="41" fontId="7" fillId="0" borderId="1" xfId="0" applyNumberFormat="1" applyFont="1" applyFill="1" applyBorder="1"/>
    <xf numFmtId="41" fontId="7" fillId="0" borderId="1" xfId="0" applyNumberFormat="1" applyFont="1" applyBorder="1" applyAlignment="1">
      <alignment horizontal="right"/>
    </xf>
    <xf numFmtId="0" fontId="16" fillId="0" borderId="0" xfId="0" applyFont="1" applyAlignment="1">
      <alignment vertical="top" wrapText="1"/>
    </xf>
    <xf numFmtId="0" fontId="0" fillId="0" borderId="0" xfId="0" applyAlignment="1">
      <alignment vertical="top" wrapText="1"/>
    </xf>
    <xf numFmtId="0" fontId="0" fillId="0" borderId="0" xfId="0" applyAlignment="1"/>
    <xf numFmtId="0" fontId="27" fillId="0" borderId="0" xfId="0" applyFont="1" applyAlignment="1"/>
    <xf numFmtId="0" fontId="50" fillId="0" borderId="0" xfId="36" applyFont="1" applyAlignment="1" applyProtection="1"/>
    <xf numFmtId="0" fontId="73" fillId="0" borderId="0" xfId="0" applyFont="1" applyAlignment="1">
      <alignment horizontal="right"/>
    </xf>
    <xf numFmtId="0" fontId="5" fillId="0" borderId="0" xfId="0" applyFont="1" applyAlignment="1">
      <alignment horizontal="left"/>
    </xf>
    <xf numFmtId="170" fontId="7" fillId="0" borderId="2" xfId="28" applyNumberFormat="1" applyFont="1" applyFill="1" applyBorder="1"/>
    <xf numFmtId="1" fontId="16" fillId="0" borderId="0" xfId="0" applyNumberFormat="1" applyFont="1" applyBorder="1"/>
    <xf numFmtId="0" fontId="51" fillId="0" borderId="0" xfId="41"/>
    <xf numFmtId="0" fontId="51" fillId="0" borderId="0" xfId="41" applyAlignment="1">
      <alignment wrapText="1"/>
    </xf>
    <xf numFmtId="41" fontId="16" fillId="0" borderId="0" xfId="0" applyNumberFormat="1" applyFont="1"/>
    <xf numFmtId="0" fontId="51" fillId="0" borderId="0" xfId="41" applyFill="1"/>
    <xf numFmtId="0" fontId="51" fillId="0" borderId="0" xfId="41"/>
    <xf numFmtId="0" fontId="34" fillId="0" borderId="6" xfId="0" applyFont="1" applyFill="1" applyBorder="1"/>
    <xf numFmtId="1" fontId="29" fillId="0" borderId="0" xfId="0" applyNumberFormat="1" applyFont="1" applyFill="1"/>
    <xf numFmtId="174" fontId="7" fillId="0" borderId="0" xfId="0" applyNumberFormat="1" applyFont="1" applyFill="1"/>
    <xf numFmtId="41" fontId="51" fillId="0" borderId="0" xfId="41" applyNumberFormat="1"/>
    <xf numFmtId="0" fontId="51" fillId="0" borderId="0" xfId="41"/>
    <xf numFmtId="0" fontId="51" fillId="0" borderId="0" xfId="41" applyAlignment="1">
      <alignment wrapText="1"/>
    </xf>
    <xf numFmtId="1" fontId="0" fillId="0" borderId="0" xfId="0" applyNumberFormat="1"/>
    <xf numFmtId="1" fontId="29" fillId="0" borderId="2" xfId="0" applyNumberFormat="1" applyFont="1" applyBorder="1"/>
    <xf numFmtId="41" fontId="29" fillId="0" borderId="0" xfId="0" applyNumberFormat="1" applyFont="1" applyFill="1"/>
    <xf numFmtId="0" fontId="51" fillId="0" borderId="0" xfId="41"/>
    <xf numFmtId="41" fontId="72" fillId="0" borderId="0" xfId="0" applyNumberFormat="1" applyFont="1"/>
    <xf numFmtId="41" fontId="72" fillId="0" borderId="0" xfId="0" applyNumberFormat="1" applyFont="1" applyAlignment="1">
      <alignment horizontal="right"/>
    </xf>
    <xf numFmtId="0" fontId="7" fillId="0" borderId="1" xfId="0" applyFont="1" applyFill="1" applyBorder="1"/>
    <xf numFmtId="0" fontId="4" fillId="0" borderId="0" xfId="0" applyFont="1" applyFill="1"/>
    <xf numFmtId="43" fontId="7" fillId="0" borderId="0" xfId="0" applyNumberFormat="1" applyFont="1"/>
    <xf numFmtId="170" fontId="7" fillId="0" borderId="0" xfId="0" applyNumberFormat="1" applyFont="1"/>
    <xf numFmtId="170" fontId="7" fillId="0" borderId="0" xfId="0" applyNumberFormat="1" applyFont="1" applyFill="1"/>
    <xf numFmtId="170" fontId="0" fillId="0" borderId="0" xfId="28" applyNumberFormat="1" applyFont="1" applyFill="1"/>
    <xf numFmtId="1" fontId="29" fillId="0" borderId="2" xfId="0" applyNumberFormat="1" applyFont="1" applyFill="1" applyBorder="1"/>
    <xf numFmtId="41" fontId="72" fillId="0" borderId="0" xfId="28" applyNumberFormat="1" applyFont="1"/>
    <xf numFmtId="0" fontId="4" fillId="0" borderId="7" xfId="0" applyFont="1" applyBorder="1" applyAlignment="1">
      <alignment horizontal="left" vertical="center"/>
    </xf>
    <xf numFmtId="0" fontId="4" fillId="0" borderId="2" xfId="0" applyFont="1" applyBorder="1" applyAlignment="1">
      <alignment horizontal="left" vertical="center"/>
    </xf>
    <xf numFmtId="0" fontId="7" fillId="0" borderId="0" xfId="0" applyFont="1" applyAlignment="1">
      <alignment wrapText="1"/>
    </xf>
    <xf numFmtId="0" fontId="0" fillId="0" borderId="0" xfId="0" applyAlignment="1">
      <alignment wrapText="1"/>
    </xf>
    <xf numFmtId="0" fontId="16" fillId="0" borderId="0" xfId="0" applyFont="1" applyAlignment="1">
      <alignment wrapText="1"/>
    </xf>
    <xf numFmtId="0" fontId="0" fillId="0" borderId="0" xfId="0" applyAlignment="1"/>
    <xf numFmtId="0" fontId="16" fillId="0" borderId="0" xfId="0" applyFont="1" applyAlignment="1">
      <alignment vertical="top" wrapText="1"/>
    </xf>
    <xf numFmtId="0" fontId="0" fillId="0" borderId="0" xfId="0" applyAlignment="1">
      <alignment vertical="top" wrapText="1"/>
    </xf>
    <xf numFmtId="0" fontId="4" fillId="0" borderId="0" xfId="0" applyFont="1" applyBorder="1" applyAlignment="1">
      <alignment horizontal="center" vertical="center" wrapText="1"/>
    </xf>
    <xf numFmtId="0" fontId="7" fillId="0" borderId="2" xfId="0" applyFont="1" applyBorder="1" applyAlignment="1">
      <alignment horizontal="center" vertical="center" wrapText="1"/>
    </xf>
    <xf numFmtId="0" fontId="4" fillId="0" borderId="6" xfId="0" applyFont="1" applyBorder="1" applyAlignment="1">
      <alignment horizontal="center" vertical="center"/>
    </xf>
    <xf numFmtId="0" fontId="7" fillId="0" borderId="6" xfId="0" applyFont="1" applyBorder="1" applyAlignment="1">
      <alignment horizontal="center" vertical="center"/>
    </xf>
    <xf numFmtId="0" fontId="4" fillId="0" borderId="7" xfId="0" applyFont="1" applyBorder="1" applyAlignment="1">
      <alignment horizontal="center" vertical="center" wrapText="1"/>
    </xf>
    <xf numFmtId="0" fontId="4" fillId="0" borderId="0" xfId="0" applyFont="1" applyBorder="1" applyAlignment="1">
      <alignment vertical="center" wrapText="1"/>
    </xf>
    <xf numFmtId="0" fontId="4" fillId="0" borderId="2" xfId="0" applyFont="1" applyBorder="1" applyAlignment="1">
      <alignment vertical="center" wrapText="1"/>
    </xf>
  </cellXfs>
  <cellStyles count="4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Followed Hyperlink 2" xfId="30"/>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Hyperlink 2" xfId="37"/>
    <cellStyle name="Input" xfId="38" builtinId="20" customBuiltin="1"/>
    <cellStyle name="Linked Cell" xfId="39" builtinId="24" customBuiltin="1"/>
    <cellStyle name="Neutral" xfId="40" builtinId="28" customBuiltin="1"/>
    <cellStyle name="Normal" xfId="0" builtinId="0"/>
    <cellStyle name="Normal 2" xfId="41"/>
    <cellStyle name="Note 2" xfId="42"/>
    <cellStyle name="Output" xfId="43" builtinId="21" customBuiltin="1"/>
    <cellStyle name="Percent" xfId="44" builtinId="5"/>
    <cellStyle name="Title" xfId="45" builtinId="15" customBuiltin="1"/>
    <cellStyle name="Total" xfId="46" builtinId="25" customBuiltin="1"/>
    <cellStyle name="Warning Text" xfId="47" builtinId="11" customBuiltin="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worksheet" Target="worksheets/sheet18.xml" Id="rId18" /><Relationship Type="http://schemas.openxmlformats.org/officeDocument/2006/relationships/styles" Target="styles.xml" Id="rId26" /><Relationship Type="http://schemas.openxmlformats.org/officeDocument/2006/relationships/worksheet" Target="worksheets/sheet3.xml" Id="rId3" /><Relationship Type="http://schemas.openxmlformats.org/officeDocument/2006/relationships/worksheet" Target="worksheets/sheet21.xml" Id="rId21"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worksheet" Target="worksheets/sheet17.xml" Id="rId17" /><Relationship Type="http://schemas.openxmlformats.org/officeDocument/2006/relationships/theme" Target="theme/theme1.xml" Id="rId25" /><Relationship Type="http://schemas.openxmlformats.org/officeDocument/2006/relationships/worksheet" Target="worksheets/sheet2.xml" Id="rId2" /><Relationship Type="http://schemas.openxmlformats.org/officeDocument/2006/relationships/worksheet" Target="worksheets/sheet16.xml" Id="rId16" /><Relationship Type="http://schemas.openxmlformats.org/officeDocument/2006/relationships/worksheet" Target="worksheets/sheet20.xml" Id="rId20"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worksheet" Target="worksheets/sheet24.xml" Id="rId24" /><Relationship Type="http://schemas.openxmlformats.org/officeDocument/2006/relationships/worksheet" Target="worksheets/sheet5.xml" Id="rId5" /><Relationship Type="http://schemas.openxmlformats.org/officeDocument/2006/relationships/worksheet" Target="worksheets/sheet15.xml" Id="rId15" /><Relationship Type="http://schemas.openxmlformats.org/officeDocument/2006/relationships/worksheet" Target="worksheets/sheet23.xml" Id="rId23" /><Relationship Type="http://schemas.openxmlformats.org/officeDocument/2006/relationships/calcChain" Target="calcChain.xml" Id="rId28" /><Relationship Type="http://schemas.openxmlformats.org/officeDocument/2006/relationships/worksheet" Target="worksheets/sheet10.xml" Id="rId10" /><Relationship Type="http://schemas.openxmlformats.org/officeDocument/2006/relationships/worksheet" Target="worksheets/sheet19.xml" Id="rId19"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4.xml" Id="rId14" /><Relationship Type="http://schemas.openxmlformats.org/officeDocument/2006/relationships/worksheet" Target="worksheets/sheet22.xml" Id="rId22" /><Relationship Type="http://schemas.openxmlformats.org/officeDocument/2006/relationships/sharedStrings" Target="sharedStrings.xml" Id="rId27" /><Relationship Type="http://schemas.openxmlformats.org/officeDocument/2006/relationships/customXml" Target="/customXML/item2.xml" Id="R073c858ab22f40e4" /></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sz="1600" b="1"/>
              <a:t>Campbeltown</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'Fig 8.1 chart'!$B$15</c:f>
              <c:strCache>
                <c:ptCount val="1"/>
                <c:pt idx="0">
                  <c:v>2008</c:v>
                </c:pt>
              </c:strCache>
            </c:strRef>
          </c:tx>
          <c:spPr>
            <a:solidFill>
              <a:schemeClr val="accent1"/>
            </a:solidFill>
            <a:ln>
              <a:noFill/>
            </a:ln>
            <a:effectLst/>
          </c:spPr>
          <c:invertIfNegative val="0"/>
          <c:cat>
            <c:strRef>
              <c:f>'Fig 8.1 chart'!$C$14:$E$14</c:f>
              <c:strCache>
                <c:ptCount val="3"/>
                <c:pt idx="0">
                  <c:v>UK domestic</c:v>
                </c:pt>
                <c:pt idx="1">
                  <c:v>UK offshore</c:v>
                </c:pt>
                <c:pt idx="2">
                  <c:v>International</c:v>
                </c:pt>
              </c:strCache>
            </c:strRef>
          </c:cat>
          <c:val>
            <c:numRef>
              <c:f>'Fig 8.1 chart'!$C$15:$E$15</c:f>
              <c:numCache>
                <c:formatCode>_(* #,##0_);_(* \(#,##0\);_(* "-"_);_(@_)</c:formatCode>
                <c:ptCount val="3"/>
                <c:pt idx="0">
                  <c:v>9072</c:v>
                </c:pt>
                <c:pt idx="1">
                  <c:v>0</c:v>
                </c:pt>
                <c:pt idx="2">
                  <c:v>0</c:v>
                </c:pt>
              </c:numCache>
            </c:numRef>
          </c:val>
          <c:extLst>
            <c:ext xmlns:c16="http://schemas.microsoft.com/office/drawing/2014/chart" uri="{C3380CC4-5D6E-409C-BE32-E72D297353CC}">
              <c16:uniqueId val="{00000000-3098-4705-A541-DC786AA76281}"/>
            </c:ext>
          </c:extLst>
        </c:ser>
        <c:ser>
          <c:idx val="1"/>
          <c:order val="1"/>
          <c:tx>
            <c:strRef>
              <c:f>'Fig 8.1 chart'!$B$16</c:f>
              <c:strCache>
                <c:ptCount val="1"/>
                <c:pt idx="0">
                  <c:v>2018</c:v>
                </c:pt>
              </c:strCache>
            </c:strRef>
          </c:tx>
          <c:spPr>
            <a:solidFill>
              <a:schemeClr val="accent2"/>
            </a:solidFill>
            <a:ln>
              <a:noFill/>
            </a:ln>
            <a:effectLst/>
          </c:spPr>
          <c:invertIfNegative val="0"/>
          <c:cat>
            <c:strRef>
              <c:f>'Fig 8.1 chart'!$C$14:$E$14</c:f>
              <c:strCache>
                <c:ptCount val="3"/>
                <c:pt idx="0">
                  <c:v>UK domestic</c:v>
                </c:pt>
                <c:pt idx="1">
                  <c:v>UK offshore</c:v>
                </c:pt>
                <c:pt idx="2">
                  <c:v>International</c:v>
                </c:pt>
              </c:strCache>
            </c:strRef>
          </c:cat>
          <c:val>
            <c:numRef>
              <c:f>'Fig 8.1 chart'!$C$16:$E$16</c:f>
              <c:numCache>
                <c:formatCode>_(* #,##0_);_(* \(#,##0\);_(* "-"_);_(@_)</c:formatCode>
                <c:ptCount val="3"/>
                <c:pt idx="0">
                  <c:v>8472</c:v>
                </c:pt>
                <c:pt idx="1">
                  <c:v>0</c:v>
                </c:pt>
                <c:pt idx="2">
                  <c:v>0</c:v>
                </c:pt>
              </c:numCache>
            </c:numRef>
          </c:val>
          <c:extLst>
            <c:ext xmlns:c16="http://schemas.microsoft.com/office/drawing/2014/chart" uri="{C3380CC4-5D6E-409C-BE32-E72D297353CC}">
              <c16:uniqueId val="{00000001-3098-4705-A541-DC786AA76281}"/>
            </c:ext>
          </c:extLst>
        </c:ser>
        <c:dLbls>
          <c:showLegendKey val="0"/>
          <c:showVal val="0"/>
          <c:showCatName val="0"/>
          <c:showSerName val="0"/>
          <c:showPercent val="0"/>
          <c:showBubbleSize val="0"/>
        </c:dLbls>
        <c:gapWidth val="219"/>
        <c:overlap val="-27"/>
        <c:axId val="804002816"/>
        <c:axId val="804008720"/>
      </c:barChart>
      <c:catAx>
        <c:axId val="804002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04008720"/>
        <c:crosses val="autoZero"/>
        <c:auto val="1"/>
        <c:lblAlgn val="ctr"/>
        <c:lblOffset val="100"/>
        <c:noMultiLvlLbl val="0"/>
      </c:catAx>
      <c:valAx>
        <c:axId val="80400872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4002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600" b="1"/>
              <a:t>Scatsta</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'Fig 8.1 chart'!$B$51</c:f>
              <c:strCache>
                <c:ptCount val="1"/>
                <c:pt idx="0">
                  <c:v>2008</c:v>
                </c:pt>
              </c:strCache>
            </c:strRef>
          </c:tx>
          <c:spPr>
            <a:solidFill>
              <a:schemeClr val="accent1"/>
            </a:solidFill>
            <a:ln>
              <a:noFill/>
            </a:ln>
            <a:effectLst/>
          </c:spPr>
          <c:invertIfNegative val="0"/>
          <c:cat>
            <c:strRef>
              <c:f>'Fig 8.1 chart'!$C$50:$E$50</c:f>
              <c:strCache>
                <c:ptCount val="3"/>
                <c:pt idx="0">
                  <c:v>UK domestic</c:v>
                </c:pt>
                <c:pt idx="1">
                  <c:v>UK offshore</c:v>
                </c:pt>
                <c:pt idx="2">
                  <c:v>International</c:v>
                </c:pt>
              </c:strCache>
            </c:strRef>
          </c:cat>
          <c:val>
            <c:numRef>
              <c:f>'Fig 8.1 chart'!$C$51:$E$51</c:f>
              <c:numCache>
                <c:formatCode>_(* #,##0_);_(* \(#,##0\);_(* "-"_);_(@_)</c:formatCode>
                <c:ptCount val="3"/>
                <c:pt idx="0">
                  <c:v>130932</c:v>
                </c:pt>
                <c:pt idx="1">
                  <c:v>114339</c:v>
                </c:pt>
                <c:pt idx="2">
                  <c:v>0</c:v>
                </c:pt>
              </c:numCache>
            </c:numRef>
          </c:val>
          <c:extLst>
            <c:ext xmlns:c16="http://schemas.microsoft.com/office/drawing/2014/chart" uri="{C3380CC4-5D6E-409C-BE32-E72D297353CC}">
              <c16:uniqueId val="{00000000-F633-48AD-A4B3-65628DC96F07}"/>
            </c:ext>
          </c:extLst>
        </c:ser>
        <c:ser>
          <c:idx val="1"/>
          <c:order val="1"/>
          <c:tx>
            <c:strRef>
              <c:f>'Fig 8.1 chart'!$B$52</c:f>
              <c:strCache>
                <c:ptCount val="1"/>
                <c:pt idx="0">
                  <c:v>2018</c:v>
                </c:pt>
              </c:strCache>
            </c:strRef>
          </c:tx>
          <c:spPr>
            <a:solidFill>
              <a:schemeClr val="accent2"/>
            </a:solidFill>
            <a:ln>
              <a:noFill/>
            </a:ln>
            <a:effectLst/>
          </c:spPr>
          <c:invertIfNegative val="0"/>
          <c:cat>
            <c:strRef>
              <c:f>'Fig 8.1 chart'!$C$50:$E$50</c:f>
              <c:strCache>
                <c:ptCount val="3"/>
                <c:pt idx="0">
                  <c:v>UK domestic</c:v>
                </c:pt>
                <c:pt idx="1">
                  <c:v>UK offshore</c:v>
                </c:pt>
                <c:pt idx="2">
                  <c:v>International</c:v>
                </c:pt>
              </c:strCache>
            </c:strRef>
          </c:cat>
          <c:val>
            <c:numRef>
              <c:f>'Fig 8.1 chart'!$C$52:$E$52</c:f>
              <c:numCache>
                <c:formatCode>_(* #,##0_);_(* \(#,##0\);_(* "-"_);_(@_)</c:formatCode>
                <c:ptCount val="3"/>
                <c:pt idx="0">
                  <c:v>94066</c:v>
                </c:pt>
                <c:pt idx="1">
                  <c:v>81575</c:v>
                </c:pt>
                <c:pt idx="2">
                  <c:v>0</c:v>
                </c:pt>
              </c:numCache>
            </c:numRef>
          </c:val>
          <c:extLst>
            <c:ext xmlns:c16="http://schemas.microsoft.com/office/drawing/2014/chart" uri="{C3380CC4-5D6E-409C-BE32-E72D297353CC}">
              <c16:uniqueId val="{00000001-F633-48AD-A4B3-65628DC96F07}"/>
            </c:ext>
          </c:extLst>
        </c:ser>
        <c:dLbls>
          <c:showLegendKey val="0"/>
          <c:showVal val="0"/>
          <c:showCatName val="0"/>
          <c:showSerName val="0"/>
          <c:showPercent val="0"/>
          <c:showBubbleSize val="0"/>
        </c:dLbls>
        <c:gapWidth val="219"/>
        <c:overlap val="-27"/>
        <c:axId val="804002816"/>
        <c:axId val="804008720"/>
      </c:barChart>
      <c:catAx>
        <c:axId val="804002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04008720"/>
        <c:crosses val="autoZero"/>
        <c:auto val="1"/>
        <c:lblAlgn val="ctr"/>
        <c:lblOffset val="100"/>
        <c:noMultiLvlLbl val="0"/>
      </c:catAx>
      <c:valAx>
        <c:axId val="80400872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4002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600" b="1"/>
              <a:t>Stornoway</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'Fig 8.1 chart'!$B$55</c:f>
              <c:strCache>
                <c:ptCount val="1"/>
                <c:pt idx="0">
                  <c:v>2008</c:v>
                </c:pt>
              </c:strCache>
            </c:strRef>
          </c:tx>
          <c:spPr>
            <a:solidFill>
              <a:schemeClr val="accent1"/>
            </a:solidFill>
            <a:ln>
              <a:noFill/>
            </a:ln>
            <a:effectLst/>
          </c:spPr>
          <c:invertIfNegative val="0"/>
          <c:cat>
            <c:strRef>
              <c:f>'Fig 8.1 chart'!$C$54:$E$54</c:f>
              <c:strCache>
                <c:ptCount val="3"/>
                <c:pt idx="0">
                  <c:v>UK domestic</c:v>
                </c:pt>
                <c:pt idx="1">
                  <c:v>UK offshore</c:v>
                </c:pt>
                <c:pt idx="2">
                  <c:v>International</c:v>
                </c:pt>
              </c:strCache>
            </c:strRef>
          </c:cat>
          <c:val>
            <c:numRef>
              <c:f>'Fig 8.1 chart'!$C$55:$E$55</c:f>
              <c:numCache>
                <c:formatCode>_(* #,##0_);_(* \(#,##0\);_(* "-"_);_(@_)</c:formatCode>
                <c:ptCount val="3"/>
                <c:pt idx="0">
                  <c:v>136670</c:v>
                </c:pt>
                <c:pt idx="1">
                  <c:v>0</c:v>
                </c:pt>
                <c:pt idx="2">
                  <c:v>0</c:v>
                </c:pt>
              </c:numCache>
            </c:numRef>
          </c:val>
          <c:extLst>
            <c:ext xmlns:c16="http://schemas.microsoft.com/office/drawing/2014/chart" uri="{C3380CC4-5D6E-409C-BE32-E72D297353CC}">
              <c16:uniqueId val="{00000000-812B-42BC-B562-0A30612C1DFB}"/>
            </c:ext>
          </c:extLst>
        </c:ser>
        <c:ser>
          <c:idx val="1"/>
          <c:order val="1"/>
          <c:tx>
            <c:strRef>
              <c:f>'Fig 8.1 chart'!$B$56</c:f>
              <c:strCache>
                <c:ptCount val="1"/>
                <c:pt idx="0">
                  <c:v>2018</c:v>
                </c:pt>
              </c:strCache>
            </c:strRef>
          </c:tx>
          <c:spPr>
            <a:solidFill>
              <a:schemeClr val="accent2"/>
            </a:solidFill>
            <a:ln>
              <a:noFill/>
            </a:ln>
            <a:effectLst/>
          </c:spPr>
          <c:invertIfNegative val="0"/>
          <c:cat>
            <c:strRef>
              <c:f>'Fig 8.1 chart'!$C$54:$E$54</c:f>
              <c:strCache>
                <c:ptCount val="3"/>
                <c:pt idx="0">
                  <c:v>UK domestic</c:v>
                </c:pt>
                <c:pt idx="1">
                  <c:v>UK offshore</c:v>
                </c:pt>
                <c:pt idx="2">
                  <c:v>International</c:v>
                </c:pt>
              </c:strCache>
            </c:strRef>
          </c:cat>
          <c:val>
            <c:numRef>
              <c:f>'Fig 8.1 chart'!$C$56:$E$56</c:f>
              <c:numCache>
                <c:formatCode>_(* #,##0_);_(* \(#,##0\);_(* "-"_);_(@_)</c:formatCode>
                <c:ptCount val="3"/>
                <c:pt idx="0">
                  <c:v>137443</c:v>
                </c:pt>
                <c:pt idx="1">
                  <c:v>0</c:v>
                </c:pt>
                <c:pt idx="2">
                  <c:v>0</c:v>
                </c:pt>
              </c:numCache>
            </c:numRef>
          </c:val>
          <c:extLst>
            <c:ext xmlns:c16="http://schemas.microsoft.com/office/drawing/2014/chart" uri="{C3380CC4-5D6E-409C-BE32-E72D297353CC}">
              <c16:uniqueId val="{00000001-812B-42BC-B562-0A30612C1DFB}"/>
            </c:ext>
          </c:extLst>
        </c:ser>
        <c:dLbls>
          <c:showLegendKey val="0"/>
          <c:showVal val="0"/>
          <c:showCatName val="0"/>
          <c:showSerName val="0"/>
          <c:showPercent val="0"/>
          <c:showBubbleSize val="0"/>
        </c:dLbls>
        <c:gapWidth val="219"/>
        <c:overlap val="-27"/>
        <c:axId val="804002816"/>
        <c:axId val="804008720"/>
      </c:barChart>
      <c:catAx>
        <c:axId val="804002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04008720"/>
        <c:crosses val="autoZero"/>
        <c:auto val="1"/>
        <c:lblAlgn val="ctr"/>
        <c:lblOffset val="100"/>
        <c:noMultiLvlLbl val="0"/>
      </c:catAx>
      <c:valAx>
        <c:axId val="80400872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4002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600" b="1"/>
              <a:t>Sumburgh</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'Fig 8.1 chart'!$B$59</c:f>
              <c:strCache>
                <c:ptCount val="1"/>
                <c:pt idx="0">
                  <c:v>2008</c:v>
                </c:pt>
              </c:strCache>
            </c:strRef>
          </c:tx>
          <c:spPr>
            <a:solidFill>
              <a:schemeClr val="accent1"/>
            </a:solidFill>
            <a:ln>
              <a:noFill/>
            </a:ln>
            <a:effectLst/>
          </c:spPr>
          <c:invertIfNegative val="0"/>
          <c:cat>
            <c:strRef>
              <c:f>'Fig 8.1 chart'!$C$58:$E$58</c:f>
              <c:strCache>
                <c:ptCount val="3"/>
                <c:pt idx="0">
                  <c:v>UK domestic</c:v>
                </c:pt>
                <c:pt idx="1">
                  <c:v>UK offshore</c:v>
                </c:pt>
                <c:pt idx="2">
                  <c:v>International</c:v>
                </c:pt>
              </c:strCache>
            </c:strRef>
          </c:cat>
          <c:val>
            <c:numRef>
              <c:f>'Fig 8.1 chart'!$C$59:$E$59</c:f>
              <c:numCache>
                <c:formatCode>_(* #,##0_);_(* \(#,##0\);_(* "-"_);_(@_)</c:formatCode>
                <c:ptCount val="3"/>
                <c:pt idx="0">
                  <c:v>134127</c:v>
                </c:pt>
                <c:pt idx="1">
                  <c:v>7076</c:v>
                </c:pt>
                <c:pt idx="2">
                  <c:v>1604</c:v>
                </c:pt>
              </c:numCache>
            </c:numRef>
          </c:val>
          <c:extLst>
            <c:ext xmlns:c16="http://schemas.microsoft.com/office/drawing/2014/chart" uri="{C3380CC4-5D6E-409C-BE32-E72D297353CC}">
              <c16:uniqueId val="{00000000-EE26-466C-8BC2-93A7E9D83629}"/>
            </c:ext>
          </c:extLst>
        </c:ser>
        <c:ser>
          <c:idx val="1"/>
          <c:order val="1"/>
          <c:tx>
            <c:strRef>
              <c:f>'Fig 8.1 chart'!$B$60</c:f>
              <c:strCache>
                <c:ptCount val="1"/>
                <c:pt idx="0">
                  <c:v>2018</c:v>
                </c:pt>
              </c:strCache>
            </c:strRef>
          </c:tx>
          <c:spPr>
            <a:solidFill>
              <a:schemeClr val="accent2"/>
            </a:solidFill>
            <a:ln>
              <a:noFill/>
            </a:ln>
            <a:effectLst/>
          </c:spPr>
          <c:invertIfNegative val="0"/>
          <c:cat>
            <c:strRef>
              <c:f>'Fig 8.1 chart'!$C$58:$E$58</c:f>
              <c:strCache>
                <c:ptCount val="3"/>
                <c:pt idx="0">
                  <c:v>UK domestic</c:v>
                </c:pt>
                <c:pt idx="1">
                  <c:v>UK offshore</c:v>
                </c:pt>
                <c:pt idx="2">
                  <c:v>International</c:v>
                </c:pt>
              </c:strCache>
            </c:strRef>
          </c:cat>
          <c:val>
            <c:numRef>
              <c:f>'Fig 8.1 chart'!$C$60:$E$60</c:f>
              <c:numCache>
                <c:formatCode>_(* #,##0_);_(* \(#,##0\);_(* "-"_);_(@_)</c:formatCode>
                <c:ptCount val="3"/>
                <c:pt idx="0">
                  <c:v>228053</c:v>
                </c:pt>
                <c:pt idx="1">
                  <c:v>24110</c:v>
                </c:pt>
                <c:pt idx="2">
                  <c:v>1367</c:v>
                </c:pt>
              </c:numCache>
            </c:numRef>
          </c:val>
          <c:extLst>
            <c:ext xmlns:c16="http://schemas.microsoft.com/office/drawing/2014/chart" uri="{C3380CC4-5D6E-409C-BE32-E72D297353CC}">
              <c16:uniqueId val="{00000001-EE26-466C-8BC2-93A7E9D83629}"/>
            </c:ext>
          </c:extLst>
        </c:ser>
        <c:dLbls>
          <c:showLegendKey val="0"/>
          <c:showVal val="0"/>
          <c:showCatName val="0"/>
          <c:showSerName val="0"/>
          <c:showPercent val="0"/>
          <c:showBubbleSize val="0"/>
        </c:dLbls>
        <c:gapWidth val="219"/>
        <c:overlap val="-27"/>
        <c:axId val="804002816"/>
        <c:axId val="804008720"/>
      </c:barChart>
      <c:catAx>
        <c:axId val="804002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04008720"/>
        <c:crosses val="autoZero"/>
        <c:auto val="1"/>
        <c:lblAlgn val="ctr"/>
        <c:lblOffset val="100"/>
        <c:noMultiLvlLbl val="0"/>
      </c:catAx>
      <c:valAx>
        <c:axId val="80400872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4002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600" b="1"/>
              <a:t>Tiree</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'Fig 8.1 chart'!$B$63</c:f>
              <c:strCache>
                <c:ptCount val="1"/>
                <c:pt idx="0">
                  <c:v>2008</c:v>
                </c:pt>
              </c:strCache>
            </c:strRef>
          </c:tx>
          <c:spPr>
            <a:solidFill>
              <a:schemeClr val="accent1"/>
            </a:solidFill>
            <a:ln>
              <a:noFill/>
            </a:ln>
            <a:effectLst/>
          </c:spPr>
          <c:invertIfNegative val="0"/>
          <c:cat>
            <c:strRef>
              <c:f>'Fig 8.1 chart'!$C$62:$E$62</c:f>
              <c:strCache>
                <c:ptCount val="3"/>
                <c:pt idx="0">
                  <c:v>UK domestic</c:v>
                </c:pt>
                <c:pt idx="1">
                  <c:v>UK offshore</c:v>
                </c:pt>
                <c:pt idx="2">
                  <c:v>International</c:v>
                </c:pt>
              </c:strCache>
            </c:strRef>
          </c:cat>
          <c:val>
            <c:numRef>
              <c:f>'Fig 8.1 chart'!$C$63:$E$63</c:f>
              <c:numCache>
                <c:formatCode>_(* #,##0_);_(* \(#,##0\);_(* "-"_);_(@_)</c:formatCode>
                <c:ptCount val="3"/>
                <c:pt idx="0">
                  <c:v>8334</c:v>
                </c:pt>
                <c:pt idx="1">
                  <c:v>0</c:v>
                </c:pt>
                <c:pt idx="2">
                  <c:v>0</c:v>
                </c:pt>
              </c:numCache>
            </c:numRef>
          </c:val>
          <c:extLst>
            <c:ext xmlns:c16="http://schemas.microsoft.com/office/drawing/2014/chart" uri="{C3380CC4-5D6E-409C-BE32-E72D297353CC}">
              <c16:uniqueId val="{00000000-E434-4209-99F7-F3BD6D6B416D}"/>
            </c:ext>
          </c:extLst>
        </c:ser>
        <c:ser>
          <c:idx val="1"/>
          <c:order val="1"/>
          <c:tx>
            <c:strRef>
              <c:f>'Fig 8.1 chart'!$B$64</c:f>
              <c:strCache>
                <c:ptCount val="1"/>
                <c:pt idx="0">
                  <c:v>2018</c:v>
                </c:pt>
              </c:strCache>
            </c:strRef>
          </c:tx>
          <c:spPr>
            <a:solidFill>
              <a:schemeClr val="accent2"/>
            </a:solidFill>
            <a:ln>
              <a:noFill/>
            </a:ln>
            <a:effectLst/>
          </c:spPr>
          <c:invertIfNegative val="0"/>
          <c:cat>
            <c:strRef>
              <c:f>'Fig 8.1 chart'!$C$62:$E$62</c:f>
              <c:strCache>
                <c:ptCount val="3"/>
                <c:pt idx="0">
                  <c:v>UK domestic</c:v>
                </c:pt>
                <c:pt idx="1">
                  <c:v>UK offshore</c:v>
                </c:pt>
                <c:pt idx="2">
                  <c:v>International</c:v>
                </c:pt>
              </c:strCache>
            </c:strRef>
          </c:cat>
          <c:val>
            <c:numRef>
              <c:f>'Fig 8.1 chart'!$C$64:$E$64</c:f>
              <c:numCache>
                <c:formatCode>_(* #,##0_);_(* \(#,##0\);_(* "-"_);_(@_)</c:formatCode>
                <c:ptCount val="3"/>
                <c:pt idx="0">
                  <c:v>12754</c:v>
                </c:pt>
                <c:pt idx="1">
                  <c:v>0</c:v>
                </c:pt>
                <c:pt idx="2">
                  <c:v>0</c:v>
                </c:pt>
              </c:numCache>
            </c:numRef>
          </c:val>
          <c:extLst>
            <c:ext xmlns:c16="http://schemas.microsoft.com/office/drawing/2014/chart" uri="{C3380CC4-5D6E-409C-BE32-E72D297353CC}">
              <c16:uniqueId val="{00000001-E434-4209-99F7-F3BD6D6B416D}"/>
            </c:ext>
          </c:extLst>
        </c:ser>
        <c:dLbls>
          <c:showLegendKey val="0"/>
          <c:showVal val="0"/>
          <c:showCatName val="0"/>
          <c:showSerName val="0"/>
          <c:showPercent val="0"/>
          <c:showBubbleSize val="0"/>
        </c:dLbls>
        <c:gapWidth val="219"/>
        <c:overlap val="-27"/>
        <c:axId val="804002816"/>
        <c:axId val="804008720"/>
      </c:barChart>
      <c:catAx>
        <c:axId val="804002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04008720"/>
        <c:crosses val="autoZero"/>
        <c:auto val="1"/>
        <c:lblAlgn val="ctr"/>
        <c:lblOffset val="100"/>
        <c:noMultiLvlLbl val="0"/>
      </c:catAx>
      <c:valAx>
        <c:axId val="80400872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4002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en-GB" sz="1600" b="1"/>
              <a:t>Wick John O'Groats</a:t>
            </a:r>
          </a:p>
        </c:rich>
      </c:tx>
      <c:layout/>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'Fig 8.1 chart'!$B$67</c:f>
              <c:strCache>
                <c:ptCount val="1"/>
                <c:pt idx="0">
                  <c:v>2008</c:v>
                </c:pt>
              </c:strCache>
            </c:strRef>
          </c:tx>
          <c:spPr>
            <a:solidFill>
              <a:schemeClr val="accent1"/>
            </a:solidFill>
            <a:ln>
              <a:noFill/>
            </a:ln>
            <a:effectLst/>
          </c:spPr>
          <c:invertIfNegative val="0"/>
          <c:cat>
            <c:strRef>
              <c:f>'Fig 8.1 chart'!$C$66:$E$66</c:f>
              <c:strCache>
                <c:ptCount val="3"/>
                <c:pt idx="0">
                  <c:v>UK domestic</c:v>
                </c:pt>
                <c:pt idx="1">
                  <c:v>UK offshore</c:v>
                </c:pt>
                <c:pt idx="2">
                  <c:v>International</c:v>
                </c:pt>
              </c:strCache>
            </c:strRef>
          </c:cat>
          <c:val>
            <c:numRef>
              <c:f>'Fig 8.1 chart'!$C$67:$E$67</c:f>
              <c:numCache>
                <c:formatCode>_(* #,##0_);_(* \(#,##0\);_(* "-"_);_(@_)</c:formatCode>
                <c:ptCount val="3"/>
                <c:pt idx="0">
                  <c:v>24264</c:v>
                </c:pt>
                <c:pt idx="1">
                  <c:v>1</c:v>
                </c:pt>
                <c:pt idx="2">
                  <c:v>114</c:v>
                </c:pt>
              </c:numCache>
            </c:numRef>
          </c:val>
          <c:extLst>
            <c:ext xmlns:c16="http://schemas.microsoft.com/office/drawing/2014/chart" uri="{C3380CC4-5D6E-409C-BE32-E72D297353CC}">
              <c16:uniqueId val="{00000000-76FC-41A1-B74E-62531660CEBD}"/>
            </c:ext>
          </c:extLst>
        </c:ser>
        <c:ser>
          <c:idx val="1"/>
          <c:order val="1"/>
          <c:tx>
            <c:strRef>
              <c:f>'Fig 8.1 chart'!$B$68</c:f>
              <c:strCache>
                <c:ptCount val="1"/>
                <c:pt idx="0">
                  <c:v>2018</c:v>
                </c:pt>
              </c:strCache>
            </c:strRef>
          </c:tx>
          <c:spPr>
            <a:solidFill>
              <a:schemeClr val="accent2"/>
            </a:solidFill>
            <a:ln>
              <a:noFill/>
            </a:ln>
            <a:effectLst/>
          </c:spPr>
          <c:invertIfNegative val="0"/>
          <c:cat>
            <c:strRef>
              <c:f>'Fig 8.1 chart'!$C$66:$E$66</c:f>
              <c:strCache>
                <c:ptCount val="3"/>
                <c:pt idx="0">
                  <c:v>UK domestic</c:v>
                </c:pt>
                <c:pt idx="1">
                  <c:v>UK offshore</c:v>
                </c:pt>
                <c:pt idx="2">
                  <c:v>International</c:v>
                </c:pt>
              </c:strCache>
            </c:strRef>
          </c:cat>
          <c:val>
            <c:numRef>
              <c:f>'Fig 8.1 chart'!$C$68:$E$68</c:f>
              <c:numCache>
                <c:formatCode>_(* #,##0_);_(* \(#,##0\);_(* "-"_);_(@_)</c:formatCode>
                <c:ptCount val="3"/>
                <c:pt idx="0">
                  <c:v>17116</c:v>
                </c:pt>
                <c:pt idx="1">
                  <c:v>0</c:v>
                </c:pt>
                <c:pt idx="2">
                  <c:v>0</c:v>
                </c:pt>
              </c:numCache>
            </c:numRef>
          </c:val>
          <c:extLst>
            <c:ext xmlns:c16="http://schemas.microsoft.com/office/drawing/2014/chart" uri="{C3380CC4-5D6E-409C-BE32-E72D297353CC}">
              <c16:uniqueId val="{00000001-76FC-41A1-B74E-62531660CEBD}"/>
            </c:ext>
          </c:extLst>
        </c:ser>
        <c:dLbls>
          <c:showLegendKey val="0"/>
          <c:showVal val="0"/>
          <c:showCatName val="0"/>
          <c:showSerName val="0"/>
          <c:showPercent val="0"/>
          <c:showBubbleSize val="0"/>
        </c:dLbls>
        <c:gapWidth val="219"/>
        <c:overlap val="-27"/>
        <c:axId val="804002816"/>
        <c:axId val="804008720"/>
      </c:barChart>
      <c:catAx>
        <c:axId val="804002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04008720"/>
        <c:crosses val="autoZero"/>
        <c:auto val="1"/>
        <c:lblAlgn val="ctr"/>
        <c:lblOffset val="100"/>
        <c:noMultiLvlLbl val="0"/>
      </c:catAx>
      <c:valAx>
        <c:axId val="80400872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4002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sz="1600" b="1"/>
              <a:t>Aberdeen</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'Fig 8.1 chart'!$B$3</c:f>
              <c:strCache>
                <c:ptCount val="1"/>
                <c:pt idx="0">
                  <c:v>2008</c:v>
                </c:pt>
              </c:strCache>
            </c:strRef>
          </c:tx>
          <c:spPr>
            <a:solidFill>
              <a:schemeClr val="accent1"/>
            </a:solidFill>
            <a:ln>
              <a:noFill/>
            </a:ln>
            <a:effectLst/>
          </c:spPr>
          <c:invertIfNegative val="0"/>
          <c:cat>
            <c:strRef>
              <c:f>'Fig 8.1 chart'!$C$2:$E$2</c:f>
              <c:strCache>
                <c:ptCount val="3"/>
                <c:pt idx="0">
                  <c:v>UK domestic</c:v>
                </c:pt>
                <c:pt idx="1">
                  <c:v>UK offshore</c:v>
                </c:pt>
                <c:pt idx="2">
                  <c:v>International</c:v>
                </c:pt>
              </c:strCache>
            </c:strRef>
          </c:cat>
          <c:val>
            <c:numRef>
              <c:f>'Fig 8.1 chart'!$C$3:$E$3</c:f>
              <c:numCache>
                <c:formatCode>_(* #,##0_);_(* \(#,##0\);_(* "-"_);_(@_)</c:formatCode>
                <c:ptCount val="3"/>
                <c:pt idx="0">
                  <c:v>1821145</c:v>
                </c:pt>
                <c:pt idx="1">
                  <c:v>519083</c:v>
                </c:pt>
                <c:pt idx="2">
                  <c:v>951185</c:v>
                </c:pt>
              </c:numCache>
            </c:numRef>
          </c:val>
          <c:extLst>
            <c:ext xmlns:c16="http://schemas.microsoft.com/office/drawing/2014/chart" uri="{C3380CC4-5D6E-409C-BE32-E72D297353CC}">
              <c16:uniqueId val="{00000000-3BE6-4921-BED2-869EFFDCC769}"/>
            </c:ext>
          </c:extLst>
        </c:ser>
        <c:ser>
          <c:idx val="1"/>
          <c:order val="1"/>
          <c:tx>
            <c:strRef>
              <c:f>'Fig 8.1 chart'!$B$4</c:f>
              <c:strCache>
                <c:ptCount val="1"/>
                <c:pt idx="0">
                  <c:v>2018</c:v>
                </c:pt>
              </c:strCache>
            </c:strRef>
          </c:tx>
          <c:spPr>
            <a:solidFill>
              <a:schemeClr val="accent2"/>
            </a:solidFill>
            <a:ln>
              <a:noFill/>
            </a:ln>
            <a:effectLst/>
          </c:spPr>
          <c:invertIfNegative val="0"/>
          <c:cat>
            <c:strRef>
              <c:f>'Fig 8.1 chart'!$C$2:$E$2</c:f>
              <c:strCache>
                <c:ptCount val="3"/>
                <c:pt idx="0">
                  <c:v>UK domestic</c:v>
                </c:pt>
                <c:pt idx="1">
                  <c:v>UK offshore</c:v>
                </c:pt>
                <c:pt idx="2">
                  <c:v>International</c:v>
                </c:pt>
              </c:strCache>
            </c:strRef>
          </c:cat>
          <c:val>
            <c:numRef>
              <c:f>'Fig 8.1 chart'!$C$4:$E$4</c:f>
              <c:numCache>
                <c:formatCode>_(* #,##0_);_(* \(#,##0\);_(* "-"_);_(@_)</c:formatCode>
                <c:ptCount val="3"/>
                <c:pt idx="0">
                  <c:v>1751906</c:v>
                </c:pt>
                <c:pt idx="1">
                  <c:v>381492</c:v>
                </c:pt>
                <c:pt idx="2">
                  <c:v>924340</c:v>
                </c:pt>
              </c:numCache>
            </c:numRef>
          </c:val>
          <c:extLst>
            <c:ext xmlns:c16="http://schemas.microsoft.com/office/drawing/2014/chart" uri="{C3380CC4-5D6E-409C-BE32-E72D297353CC}">
              <c16:uniqueId val="{00000001-3BE6-4921-BED2-869EFFDCC769}"/>
            </c:ext>
          </c:extLst>
        </c:ser>
        <c:dLbls>
          <c:showLegendKey val="0"/>
          <c:showVal val="0"/>
          <c:showCatName val="0"/>
          <c:showSerName val="0"/>
          <c:showPercent val="0"/>
          <c:showBubbleSize val="0"/>
        </c:dLbls>
        <c:gapWidth val="219"/>
        <c:overlap val="-27"/>
        <c:axId val="804002816"/>
        <c:axId val="804008720"/>
      </c:barChart>
      <c:catAx>
        <c:axId val="804002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04008720"/>
        <c:crosses val="autoZero"/>
        <c:auto val="1"/>
        <c:lblAlgn val="ctr"/>
        <c:lblOffset val="100"/>
        <c:noMultiLvlLbl val="0"/>
      </c:catAx>
      <c:valAx>
        <c:axId val="80400872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04002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baseline="0"/>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sz="1600" b="1"/>
              <a:t>Barra</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'Fig 8.1 chart'!$B$7</c:f>
              <c:strCache>
                <c:ptCount val="1"/>
                <c:pt idx="0">
                  <c:v>2008</c:v>
                </c:pt>
              </c:strCache>
            </c:strRef>
          </c:tx>
          <c:spPr>
            <a:solidFill>
              <a:schemeClr val="accent1"/>
            </a:solidFill>
            <a:ln>
              <a:noFill/>
            </a:ln>
            <a:effectLst/>
          </c:spPr>
          <c:invertIfNegative val="0"/>
          <c:cat>
            <c:strRef>
              <c:f>'Fig 8.1 chart'!$C$6:$E$6</c:f>
              <c:strCache>
                <c:ptCount val="3"/>
                <c:pt idx="0">
                  <c:v>UK domestic</c:v>
                </c:pt>
                <c:pt idx="1">
                  <c:v>UK offshore</c:v>
                </c:pt>
                <c:pt idx="2">
                  <c:v>International</c:v>
                </c:pt>
              </c:strCache>
            </c:strRef>
          </c:cat>
          <c:val>
            <c:numRef>
              <c:f>'Fig 8.1 chart'!$C$7:$E$7</c:f>
              <c:numCache>
                <c:formatCode>_(* #,##0_);_(* \(#,##0\);_(* "-"_);_(@_)</c:formatCode>
                <c:ptCount val="3"/>
                <c:pt idx="0">
                  <c:v>10722</c:v>
                </c:pt>
                <c:pt idx="1">
                  <c:v>0</c:v>
                </c:pt>
                <c:pt idx="2">
                  <c:v>0</c:v>
                </c:pt>
              </c:numCache>
            </c:numRef>
          </c:val>
          <c:extLst>
            <c:ext xmlns:c16="http://schemas.microsoft.com/office/drawing/2014/chart" uri="{C3380CC4-5D6E-409C-BE32-E72D297353CC}">
              <c16:uniqueId val="{00000000-B743-467E-95F1-08EF76592AED}"/>
            </c:ext>
          </c:extLst>
        </c:ser>
        <c:ser>
          <c:idx val="1"/>
          <c:order val="1"/>
          <c:tx>
            <c:strRef>
              <c:f>'Fig 8.1 chart'!$B$8</c:f>
              <c:strCache>
                <c:ptCount val="1"/>
                <c:pt idx="0">
                  <c:v>2018</c:v>
                </c:pt>
              </c:strCache>
            </c:strRef>
          </c:tx>
          <c:spPr>
            <a:solidFill>
              <a:schemeClr val="accent2"/>
            </a:solidFill>
            <a:ln>
              <a:noFill/>
            </a:ln>
            <a:effectLst/>
          </c:spPr>
          <c:invertIfNegative val="0"/>
          <c:cat>
            <c:strRef>
              <c:f>'Fig 8.1 chart'!$C$6:$E$6</c:f>
              <c:strCache>
                <c:ptCount val="3"/>
                <c:pt idx="0">
                  <c:v>UK domestic</c:v>
                </c:pt>
                <c:pt idx="1">
                  <c:v>UK offshore</c:v>
                </c:pt>
                <c:pt idx="2">
                  <c:v>International</c:v>
                </c:pt>
              </c:strCache>
            </c:strRef>
          </c:cat>
          <c:val>
            <c:numRef>
              <c:f>'Fig 8.1 chart'!$C$8:$E$8</c:f>
              <c:numCache>
                <c:formatCode>_(* #,##0_);_(* \(#,##0\);_(* "-"_);_(@_)</c:formatCode>
                <c:ptCount val="3"/>
                <c:pt idx="0">
                  <c:v>14706</c:v>
                </c:pt>
                <c:pt idx="1">
                  <c:v>0</c:v>
                </c:pt>
                <c:pt idx="2">
                  <c:v>0</c:v>
                </c:pt>
              </c:numCache>
            </c:numRef>
          </c:val>
          <c:extLst>
            <c:ext xmlns:c16="http://schemas.microsoft.com/office/drawing/2014/chart" uri="{C3380CC4-5D6E-409C-BE32-E72D297353CC}">
              <c16:uniqueId val="{00000001-B743-467E-95F1-08EF76592AED}"/>
            </c:ext>
          </c:extLst>
        </c:ser>
        <c:dLbls>
          <c:showLegendKey val="0"/>
          <c:showVal val="0"/>
          <c:showCatName val="0"/>
          <c:showSerName val="0"/>
          <c:showPercent val="0"/>
          <c:showBubbleSize val="0"/>
        </c:dLbls>
        <c:gapWidth val="219"/>
        <c:overlap val="-27"/>
        <c:axId val="804002816"/>
        <c:axId val="804008720"/>
      </c:barChart>
      <c:catAx>
        <c:axId val="804002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04008720"/>
        <c:crosses val="autoZero"/>
        <c:auto val="1"/>
        <c:lblAlgn val="ctr"/>
        <c:lblOffset val="100"/>
        <c:noMultiLvlLbl val="0"/>
      </c:catAx>
      <c:valAx>
        <c:axId val="80400872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4002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sz="1600" b="1"/>
              <a:t>Benbecula</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'Fig 8.1 chart'!$B$11</c:f>
              <c:strCache>
                <c:ptCount val="1"/>
                <c:pt idx="0">
                  <c:v>2008</c:v>
                </c:pt>
              </c:strCache>
            </c:strRef>
          </c:tx>
          <c:spPr>
            <a:solidFill>
              <a:schemeClr val="accent1"/>
            </a:solidFill>
            <a:ln>
              <a:noFill/>
            </a:ln>
            <a:effectLst/>
          </c:spPr>
          <c:invertIfNegative val="0"/>
          <c:cat>
            <c:strRef>
              <c:f>'Fig 8.1 chart'!$C$10:$E$10</c:f>
              <c:strCache>
                <c:ptCount val="3"/>
                <c:pt idx="0">
                  <c:v>UK domestic</c:v>
                </c:pt>
                <c:pt idx="1">
                  <c:v>UK offshore</c:v>
                </c:pt>
                <c:pt idx="2">
                  <c:v>International</c:v>
                </c:pt>
              </c:strCache>
            </c:strRef>
          </c:cat>
          <c:val>
            <c:numRef>
              <c:f>'Fig 8.1 chart'!$C$11:$E$11</c:f>
              <c:numCache>
                <c:formatCode>_(* #,##0_);_(* \(#,##0\);_(* "-"_);_(@_)</c:formatCode>
                <c:ptCount val="3"/>
                <c:pt idx="0">
                  <c:v>34205</c:v>
                </c:pt>
                <c:pt idx="1">
                  <c:v>0</c:v>
                </c:pt>
                <c:pt idx="2">
                  <c:v>0</c:v>
                </c:pt>
              </c:numCache>
            </c:numRef>
          </c:val>
          <c:extLst>
            <c:ext xmlns:c16="http://schemas.microsoft.com/office/drawing/2014/chart" uri="{C3380CC4-5D6E-409C-BE32-E72D297353CC}">
              <c16:uniqueId val="{00000000-5C37-495E-8E83-E1CE6206183C}"/>
            </c:ext>
          </c:extLst>
        </c:ser>
        <c:ser>
          <c:idx val="1"/>
          <c:order val="1"/>
          <c:tx>
            <c:strRef>
              <c:f>'Fig 8.1 chart'!$B$12</c:f>
              <c:strCache>
                <c:ptCount val="1"/>
                <c:pt idx="0">
                  <c:v>2018</c:v>
                </c:pt>
              </c:strCache>
            </c:strRef>
          </c:tx>
          <c:spPr>
            <a:solidFill>
              <a:schemeClr val="accent2"/>
            </a:solidFill>
            <a:ln>
              <a:noFill/>
            </a:ln>
            <a:effectLst/>
          </c:spPr>
          <c:invertIfNegative val="0"/>
          <c:cat>
            <c:strRef>
              <c:f>'Fig 8.1 chart'!$C$10:$E$10</c:f>
              <c:strCache>
                <c:ptCount val="3"/>
                <c:pt idx="0">
                  <c:v>UK domestic</c:v>
                </c:pt>
                <c:pt idx="1">
                  <c:v>UK offshore</c:v>
                </c:pt>
                <c:pt idx="2">
                  <c:v>International</c:v>
                </c:pt>
              </c:strCache>
            </c:strRef>
          </c:cat>
          <c:val>
            <c:numRef>
              <c:f>'Fig 8.1 chart'!$C$12:$E$12</c:f>
              <c:numCache>
                <c:formatCode>_(* #,##0_);_(* \(#,##0\);_(* "-"_);_(@_)</c:formatCode>
                <c:ptCount val="3"/>
                <c:pt idx="0">
                  <c:v>35404</c:v>
                </c:pt>
                <c:pt idx="1">
                  <c:v>0</c:v>
                </c:pt>
                <c:pt idx="2">
                  <c:v>0</c:v>
                </c:pt>
              </c:numCache>
            </c:numRef>
          </c:val>
          <c:extLst>
            <c:ext xmlns:c16="http://schemas.microsoft.com/office/drawing/2014/chart" uri="{C3380CC4-5D6E-409C-BE32-E72D297353CC}">
              <c16:uniqueId val="{00000001-5C37-495E-8E83-E1CE6206183C}"/>
            </c:ext>
          </c:extLst>
        </c:ser>
        <c:dLbls>
          <c:showLegendKey val="0"/>
          <c:showVal val="0"/>
          <c:showCatName val="0"/>
          <c:showSerName val="0"/>
          <c:showPercent val="0"/>
          <c:showBubbleSize val="0"/>
        </c:dLbls>
        <c:gapWidth val="219"/>
        <c:overlap val="-27"/>
        <c:axId val="804002816"/>
        <c:axId val="804008720"/>
      </c:barChart>
      <c:catAx>
        <c:axId val="804002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04008720"/>
        <c:crosses val="autoZero"/>
        <c:auto val="1"/>
        <c:lblAlgn val="ctr"/>
        <c:lblOffset val="100"/>
        <c:noMultiLvlLbl val="0"/>
      </c:catAx>
      <c:valAx>
        <c:axId val="80400872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4002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sz="1600" b="1"/>
              <a:t>Dundee</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'Fig 8.1 chart'!$B$19</c:f>
              <c:strCache>
                <c:ptCount val="1"/>
                <c:pt idx="0">
                  <c:v>2008</c:v>
                </c:pt>
              </c:strCache>
            </c:strRef>
          </c:tx>
          <c:spPr>
            <a:solidFill>
              <a:schemeClr val="accent1"/>
            </a:solidFill>
            <a:ln>
              <a:noFill/>
            </a:ln>
            <a:effectLst/>
          </c:spPr>
          <c:invertIfNegative val="0"/>
          <c:cat>
            <c:strRef>
              <c:f>'Fig 8.1 chart'!$C$18:$E$18</c:f>
              <c:strCache>
                <c:ptCount val="3"/>
                <c:pt idx="0">
                  <c:v>UK domestic</c:v>
                </c:pt>
                <c:pt idx="1">
                  <c:v>UK offshore</c:v>
                </c:pt>
                <c:pt idx="2">
                  <c:v>International</c:v>
                </c:pt>
              </c:strCache>
            </c:strRef>
          </c:cat>
          <c:val>
            <c:numRef>
              <c:f>'Fig 8.1 chart'!$C$19:$E$19</c:f>
              <c:numCache>
                <c:formatCode>_(* #,##0_);_(* \(#,##0\);_(* "-"_);_(@_)</c:formatCode>
                <c:ptCount val="3"/>
                <c:pt idx="0">
                  <c:v>60866</c:v>
                </c:pt>
                <c:pt idx="1">
                  <c:v>0</c:v>
                </c:pt>
                <c:pt idx="2">
                  <c:v>145</c:v>
                </c:pt>
              </c:numCache>
            </c:numRef>
          </c:val>
          <c:extLst>
            <c:ext xmlns:c16="http://schemas.microsoft.com/office/drawing/2014/chart" uri="{C3380CC4-5D6E-409C-BE32-E72D297353CC}">
              <c16:uniqueId val="{00000000-F301-46B9-B841-0C60240A0A3B}"/>
            </c:ext>
          </c:extLst>
        </c:ser>
        <c:ser>
          <c:idx val="1"/>
          <c:order val="1"/>
          <c:tx>
            <c:strRef>
              <c:f>'Fig 8.1 chart'!$B$20</c:f>
              <c:strCache>
                <c:ptCount val="1"/>
                <c:pt idx="0">
                  <c:v>2018</c:v>
                </c:pt>
              </c:strCache>
            </c:strRef>
          </c:tx>
          <c:spPr>
            <a:solidFill>
              <a:schemeClr val="accent2"/>
            </a:solidFill>
            <a:ln>
              <a:noFill/>
            </a:ln>
            <a:effectLst/>
          </c:spPr>
          <c:invertIfNegative val="0"/>
          <c:cat>
            <c:strRef>
              <c:f>'Fig 8.1 chart'!$C$18:$E$18</c:f>
              <c:strCache>
                <c:ptCount val="3"/>
                <c:pt idx="0">
                  <c:v>UK domestic</c:v>
                </c:pt>
                <c:pt idx="1">
                  <c:v>UK offshore</c:v>
                </c:pt>
                <c:pt idx="2">
                  <c:v>International</c:v>
                </c:pt>
              </c:strCache>
            </c:strRef>
          </c:cat>
          <c:val>
            <c:numRef>
              <c:f>'Fig 8.1 chart'!$C$20:$E$20</c:f>
              <c:numCache>
                <c:formatCode>_(* #,##0_);_(* \(#,##0\);_(* "-"_);_(@_)</c:formatCode>
                <c:ptCount val="3"/>
                <c:pt idx="0">
                  <c:v>20587</c:v>
                </c:pt>
                <c:pt idx="1">
                  <c:v>0</c:v>
                </c:pt>
                <c:pt idx="2">
                  <c:v>0</c:v>
                </c:pt>
              </c:numCache>
            </c:numRef>
          </c:val>
          <c:extLst>
            <c:ext xmlns:c16="http://schemas.microsoft.com/office/drawing/2014/chart" uri="{C3380CC4-5D6E-409C-BE32-E72D297353CC}">
              <c16:uniqueId val="{00000001-F301-46B9-B841-0C60240A0A3B}"/>
            </c:ext>
          </c:extLst>
        </c:ser>
        <c:dLbls>
          <c:showLegendKey val="0"/>
          <c:showVal val="0"/>
          <c:showCatName val="0"/>
          <c:showSerName val="0"/>
          <c:showPercent val="0"/>
          <c:showBubbleSize val="0"/>
        </c:dLbls>
        <c:gapWidth val="219"/>
        <c:overlap val="-27"/>
        <c:axId val="804002816"/>
        <c:axId val="804008720"/>
      </c:barChart>
      <c:catAx>
        <c:axId val="804002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04008720"/>
        <c:crosses val="autoZero"/>
        <c:auto val="1"/>
        <c:lblAlgn val="ctr"/>
        <c:lblOffset val="100"/>
        <c:noMultiLvlLbl val="0"/>
      </c:catAx>
      <c:valAx>
        <c:axId val="80400872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4002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600" b="1"/>
              <a:t>Edinburgh</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'Fig 8.1 chart'!$B$23</c:f>
              <c:strCache>
                <c:ptCount val="1"/>
                <c:pt idx="0">
                  <c:v>2008</c:v>
                </c:pt>
              </c:strCache>
            </c:strRef>
          </c:tx>
          <c:spPr>
            <a:solidFill>
              <a:schemeClr val="accent1"/>
            </a:solidFill>
            <a:ln>
              <a:noFill/>
            </a:ln>
            <a:effectLst/>
          </c:spPr>
          <c:invertIfNegative val="0"/>
          <c:cat>
            <c:strRef>
              <c:f>'Fig 8.1 chart'!$C$22:$E$22</c:f>
              <c:strCache>
                <c:ptCount val="3"/>
                <c:pt idx="0">
                  <c:v>UK domestic</c:v>
                </c:pt>
                <c:pt idx="1">
                  <c:v>UK offshore</c:v>
                </c:pt>
                <c:pt idx="2">
                  <c:v>International</c:v>
                </c:pt>
              </c:strCache>
            </c:strRef>
          </c:cat>
          <c:val>
            <c:numRef>
              <c:f>'Fig 8.1 chart'!$C$23:$E$23</c:f>
              <c:numCache>
                <c:formatCode>_(* #,##0_);_(* \(#,##0\);_(* "-"_);_(@_)</c:formatCode>
                <c:ptCount val="3"/>
                <c:pt idx="0">
                  <c:v>5283385</c:v>
                </c:pt>
                <c:pt idx="1">
                  <c:v>0</c:v>
                </c:pt>
                <c:pt idx="2">
                  <c:v>3712860</c:v>
                </c:pt>
              </c:numCache>
            </c:numRef>
          </c:val>
          <c:extLst>
            <c:ext xmlns:c16="http://schemas.microsoft.com/office/drawing/2014/chart" uri="{C3380CC4-5D6E-409C-BE32-E72D297353CC}">
              <c16:uniqueId val="{00000000-FF18-48B9-A62E-1918F0346D77}"/>
            </c:ext>
          </c:extLst>
        </c:ser>
        <c:ser>
          <c:idx val="1"/>
          <c:order val="1"/>
          <c:tx>
            <c:strRef>
              <c:f>'Fig 8.1 chart'!$B$24</c:f>
              <c:strCache>
                <c:ptCount val="1"/>
                <c:pt idx="0">
                  <c:v>2018</c:v>
                </c:pt>
              </c:strCache>
            </c:strRef>
          </c:tx>
          <c:spPr>
            <a:solidFill>
              <a:schemeClr val="accent2"/>
            </a:solidFill>
            <a:ln>
              <a:noFill/>
            </a:ln>
            <a:effectLst/>
          </c:spPr>
          <c:invertIfNegative val="0"/>
          <c:cat>
            <c:strRef>
              <c:f>'Fig 8.1 chart'!$C$22:$E$22</c:f>
              <c:strCache>
                <c:ptCount val="3"/>
                <c:pt idx="0">
                  <c:v>UK domestic</c:v>
                </c:pt>
                <c:pt idx="1">
                  <c:v>UK offshore</c:v>
                </c:pt>
                <c:pt idx="2">
                  <c:v>International</c:v>
                </c:pt>
              </c:strCache>
            </c:strRef>
          </c:cat>
          <c:val>
            <c:numRef>
              <c:f>'Fig 8.1 chart'!$C$24:$E$24</c:f>
              <c:numCache>
                <c:formatCode>_(* #,##0_);_(* \(#,##0\);_(* "-"_);_(@_)</c:formatCode>
                <c:ptCount val="3"/>
                <c:pt idx="0">
                  <c:v>5370564</c:v>
                </c:pt>
                <c:pt idx="1">
                  <c:v>0</c:v>
                </c:pt>
                <c:pt idx="2">
                  <c:v>8920738</c:v>
                </c:pt>
              </c:numCache>
            </c:numRef>
          </c:val>
          <c:extLst>
            <c:ext xmlns:c16="http://schemas.microsoft.com/office/drawing/2014/chart" uri="{C3380CC4-5D6E-409C-BE32-E72D297353CC}">
              <c16:uniqueId val="{00000001-FF18-48B9-A62E-1918F0346D77}"/>
            </c:ext>
          </c:extLst>
        </c:ser>
        <c:dLbls>
          <c:showLegendKey val="0"/>
          <c:showVal val="0"/>
          <c:showCatName val="0"/>
          <c:showSerName val="0"/>
          <c:showPercent val="0"/>
          <c:showBubbleSize val="0"/>
        </c:dLbls>
        <c:gapWidth val="219"/>
        <c:overlap val="-27"/>
        <c:axId val="804002816"/>
        <c:axId val="804008720"/>
      </c:barChart>
      <c:catAx>
        <c:axId val="804002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04008720"/>
        <c:crosses val="autoZero"/>
        <c:auto val="1"/>
        <c:lblAlgn val="ctr"/>
        <c:lblOffset val="100"/>
        <c:noMultiLvlLbl val="0"/>
      </c:catAx>
      <c:valAx>
        <c:axId val="80400872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4002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600" b="1"/>
              <a:t>Glasgow</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'Fig 8.1 chart'!$B$27</c:f>
              <c:strCache>
                <c:ptCount val="1"/>
                <c:pt idx="0">
                  <c:v>2008</c:v>
                </c:pt>
              </c:strCache>
            </c:strRef>
          </c:tx>
          <c:spPr>
            <a:solidFill>
              <a:schemeClr val="accent1"/>
            </a:solidFill>
            <a:ln>
              <a:noFill/>
            </a:ln>
            <a:effectLst/>
          </c:spPr>
          <c:invertIfNegative val="0"/>
          <c:cat>
            <c:strRef>
              <c:f>'Fig 8.1 chart'!$C$26:$E$26</c:f>
              <c:strCache>
                <c:ptCount val="3"/>
                <c:pt idx="0">
                  <c:v>UK domestic</c:v>
                </c:pt>
                <c:pt idx="1">
                  <c:v>UK offshore</c:v>
                </c:pt>
                <c:pt idx="2">
                  <c:v>International</c:v>
                </c:pt>
              </c:strCache>
            </c:strRef>
          </c:cat>
          <c:val>
            <c:numRef>
              <c:f>'Fig 8.1 chart'!$C$27:$E$27</c:f>
              <c:numCache>
                <c:formatCode>_(* #,##0_);_(* \(#,##0\);_(* "-"_);_(@_)</c:formatCode>
                <c:ptCount val="3"/>
                <c:pt idx="0">
                  <c:v>4216257</c:v>
                </c:pt>
                <c:pt idx="1">
                  <c:v>0</c:v>
                </c:pt>
                <c:pt idx="2">
                  <c:v>3940642</c:v>
                </c:pt>
              </c:numCache>
            </c:numRef>
          </c:val>
          <c:extLst>
            <c:ext xmlns:c16="http://schemas.microsoft.com/office/drawing/2014/chart" uri="{C3380CC4-5D6E-409C-BE32-E72D297353CC}">
              <c16:uniqueId val="{00000000-D04F-421B-B1FB-2EFF3D77FA18}"/>
            </c:ext>
          </c:extLst>
        </c:ser>
        <c:ser>
          <c:idx val="1"/>
          <c:order val="1"/>
          <c:tx>
            <c:strRef>
              <c:f>'Fig 8.1 chart'!$B$28</c:f>
              <c:strCache>
                <c:ptCount val="1"/>
                <c:pt idx="0">
                  <c:v>2018</c:v>
                </c:pt>
              </c:strCache>
            </c:strRef>
          </c:tx>
          <c:spPr>
            <a:solidFill>
              <a:schemeClr val="accent2"/>
            </a:solidFill>
            <a:ln>
              <a:noFill/>
            </a:ln>
            <a:effectLst/>
          </c:spPr>
          <c:invertIfNegative val="0"/>
          <c:cat>
            <c:strRef>
              <c:f>'Fig 8.1 chart'!$C$26:$E$26</c:f>
              <c:strCache>
                <c:ptCount val="3"/>
                <c:pt idx="0">
                  <c:v>UK domestic</c:v>
                </c:pt>
                <c:pt idx="1">
                  <c:v>UK offshore</c:v>
                </c:pt>
                <c:pt idx="2">
                  <c:v>International</c:v>
                </c:pt>
              </c:strCache>
            </c:strRef>
          </c:cat>
          <c:val>
            <c:numRef>
              <c:f>'Fig 8.1 chart'!$C$28:$E$28</c:f>
              <c:numCache>
                <c:formatCode>_(* #,##0_);_(* \(#,##0\);_(* "-"_);_(@_)</c:formatCode>
                <c:ptCount val="3"/>
                <c:pt idx="0">
                  <c:v>4232830</c:v>
                </c:pt>
                <c:pt idx="1">
                  <c:v>0</c:v>
                </c:pt>
                <c:pt idx="2">
                  <c:v>5418127</c:v>
                </c:pt>
              </c:numCache>
            </c:numRef>
          </c:val>
          <c:extLst>
            <c:ext xmlns:c16="http://schemas.microsoft.com/office/drawing/2014/chart" uri="{C3380CC4-5D6E-409C-BE32-E72D297353CC}">
              <c16:uniqueId val="{00000001-D04F-421B-B1FB-2EFF3D77FA18}"/>
            </c:ext>
          </c:extLst>
        </c:ser>
        <c:dLbls>
          <c:showLegendKey val="0"/>
          <c:showVal val="0"/>
          <c:showCatName val="0"/>
          <c:showSerName val="0"/>
          <c:showPercent val="0"/>
          <c:showBubbleSize val="0"/>
        </c:dLbls>
        <c:gapWidth val="219"/>
        <c:overlap val="-27"/>
        <c:axId val="804002816"/>
        <c:axId val="804008720"/>
      </c:barChart>
      <c:catAx>
        <c:axId val="804002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04008720"/>
        <c:crosses val="autoZero"/>
        <c:auto val="1"/>
        <c:lblAlgn val="ctr"/>
        <c:lblOffset val="100"/>
        <c:noMultiLvlLbl val="0"/>
      </c:catAx>
      <c:valAx>
        <c:axId val="80400872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4002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600" b="1"/>
              <a:t>Inverness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'Fig 8.1 chart'!$B$31</c:f>
              <c:strCache>
                <c:ptCount val="1"/>
                <c:pt idx="0">
                  <c:v>2008</c:v>
                </c:pt>
              </c:strCache>
            </c:strRef>
          </c:tx>
          <c:spPr>
            <a:solidFill>
              <a:schemeClr val="accent1"/>
            </a:solidFill>
            <a:ln>
              <a:noFill/>
            </a:ln>
            <a:effectLst/>
          </c:spPr>
          <c:invertIfNegative val="0"/>
          <c:cat>
            <c:strRef>
              <c:f>'Fig 8.1 chart'!$C$30:$E$30</c:f>
              <c:strCache>
                <c:ptCount val="3"/>
                <c:pt idx="0">
                  <c:v>UK domestic</c:v>
                </c:pt>
                <c:pt idx="1">
                  <c:v>UK offshore</c:v>
                </c:pt>
                <c:pt idx="2">
                  <c:v>International</c:v>
                </c:pt>
              </c:strCache>
            </c:strRef>
          </c:cat>
          <c:val>
            <c:numRef>
              <c:f>'Fig 8.1 chart'!$C$31:$E$31</c:f>
              <c:numCache>
                <c:formatCode>_(* #,##0_);_(* \(#,##0\);_(* "-"_);_(@_)</c:formatCode>
                <c:ptCount val="3"/>
                <c:pt idx="0">
                  <c:v>649591</c:v>
                </c:pt>
                <c:pt idx="1">
                  <c:v>101</c:v>
                </c:pt>
                <c:pt idx="2">
                  <c:v>15694</c:v>
                </c:pt>
              </c:numCache>
            </c:numRef>
          </c:val>
          <c:extLst>
            <c:ext xmlns:c16="http://schemas.microsoft.com/office/drawing/2014/chart" uri="{C3380CC4-5D6E-409C-BE32-E72D297353CC}">
              <c16:uniqueId val="{00000000-65FE-4035-B60A-C4951109F04D}"/>
            </c:ext>
          </c:extLst>
        </c:ser>
        <c:ser>
          <c:idx val="1"/>
          <c:order val="1"/>
          <c:tx>
            <c:strRef>
              <c:f>'Fig 8.1 chart'!$B$32</c:f>
              <c:strCache>
                <c:ptCount val="1"/>
                <c:pt idx="0">
                  <c:v>2018</c:v>
                </c:pt>
              </c:strCache>
            </c:strRef>
          </c:tx>
          <c:spPr>
            <a:solidFill>
              <a:schemeClr val="accent2"/>
            </a:solidFill>
            <a:ln>
              <a:noFill/>
            </a:ln>
            <a:effectLst/>
          </c:spPr>
          <c:invertIfNegative val="0"/>
          <c:cat>
            <c:strRef>
              <c:f>'Fig 8.1 chart'!$C$30:$E$30</c:f>
              <c:strCache>
                <c:ptCount val="3"/>
                <c:pt idx="0">
                  <c:v>UK domestic</c:v>
                </c:pt>
                <c:pt idx="1">
                  <c:v>UK offshore</c:v>
                </c:pt>
                <c:pt idx="2">
                  <c:v>International</c:v>
                </c:pt>
              </c:strCache>
            </c:strRef>
          </c:cat>
          <c:val>
            <c:numRef>
              <c:f>'Fig 8.1 chart'!$C$32:$E$32</c:f>
              <c:numCache>
                <c:formatCode>_(* #,##0_);_(* \(#,##0\);_(* "-"_);_(@_)</c:formatCode>
                <c:ptCount val="3"/>
                <c:pt idx="0">
                  <c:v>790302</c:v>
                </c:pt>
                <c:pt idx="1">
                  <c:v>0</c:v>
                </c:pt>
                <c:pt idx="2">
                  <c:v>97006</c:v>
                </c:pt>
              </c:numCache>
            </c:numRef>
          </c:val>
          <c:extLst>
            <c:ext xmlns:c16="http://schemas.microsoft.com/office/drawing/2014/chart" uri="{C3380CC4-5D6E-409C-BE32-E72D297353CC}">
              <c16:uniqueId val="{00000001-65FE-4035-B60A-C4951109F04D}"/>
            </c:ext>
          </c:extLst>
        </c:ser>
        <c:dLbls>
          <c:showLegendKey val="0"/>
          <c:showVal val="0"/>
          <c:showCatName val="0"/>
          <c:showSerName val="0"/>
          <c:showPercent val="0"/>
          <c:showBubbleSize val="0"/>
        </c:dLbls>
        <c:gapWidth val="219"/>
        <c:overlap val="-27"/>
        <c:axId val="804002816"/>
        <c:axId val="804008720"/>
      </c:barChart>
      <c:catAx>
        <c:axId val="804002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04008720"/>
        <c:crosses val="autoZero"/>
        <c:auto val="1"/>
        <c:lblAlgn val="ctr"/>
        <c:lblOffset val="100"/>
        <c:noMultiLvlLbl val="0"/>
      </c:catAx>
      <c:valAx>
        <c:axId val="80400872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4002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600" b="1"/>
              <a:t>Islay</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'Fig 8.1 chart'!$B$35</c:f>
              <c:strCache>
                <c:ptCount val="1"/>
                <c:pt idx="0">
                  <c:v>2008</c:v>
                </c:pt>
              </c:strCache>
            </c:strRef>
          </c:tx>
          <c:spPr>
            <a:solidFill>
              <a:schemeClr val="accent1"/>
            </a:solidFill>
            <a:ln>
              <a:noFill/>
            </a:ln>
            <a:effectLst/>
          </c:spPr>
          <c:invertIfNegative val="0"/>
          <c:cat>
            <c:strRef>
              <c:f>'Fig 8.1 chart'!$C$34:$E$34</c:f>
              <c:strCache>
                <c:ptCount val="3"/>
                <c:pt idx="0">
                  <c:v>UK domestic</c:v>
                </c:pt>
                <c:pt idx="1">
                  <c:v>UK offshore</c:v>
                </c:pt>
                <c:pt idx="2">
                  <c:v>International</c:v>
                </c:pt>
              </c:strCache>
            </c:strRef>
          </c:cat>
          <c:val>
            <c:numRef>
              <c:f>'Fig 8.1 chart'!$C$35:$E$35</c:f>
              <c:numCache>
                <c:formatCode>_(* #,##0_);_(* \(#,##0\);_(* "-"_);_(@_)</c:formatCode>
                <c:ptCount val="3"/>
                <c:pt idx="0">
                  <c:v>29367</c:v>
                </c:pt>
                <c:pt idx="1">
                  <c:v>0</c:v>
                </c:pt>
                <c:pt idx="2">
                  <c:v>0</c:v>
                </c:pt>
              </c:numCache>
            </c:numRef>
          </c:val>
          <c:extLst>
            <c:ext xmlns:c16="http://schemas.microsoft.com/office/drawing/2014/chart" uri="{C3380CC4-5D6E-409C-BE32-E72D297353CC}">
              <c16:uniqueId val="{00000000-DA78-428F-8454-C251E02D7917}"/>
            </c:ext>
          </c:extLst>
        </c:ser>
        <c:ser>
          <c:idx val="1"/>
          <c:order val="1"/>
          <c:tx>
            <c:strRef>
              <c:f>'Fig 8.1 chart'!$B$36</c:f>
              <c:strCache>
                <c:ptCount val="1"/>
                <c:pt idx="0">
                  <c:v>2018</c:v>
                </c:pt>
              </c:strCache>
            </c:strRef>
          </c:tx>
          <c:spPr>
            <a:solidFill>
              <a:schemeClr val="accent2"/>
            </a:solidFill>
            <a:ln>
              <a:noFill/>
            </a:ln>
            <a:effectLst/>
          </c:spPr>
          <c:invertIfNegative val="0"/>
          <c:cat>
            <c:strRef>
              <c:f>'Fig 8.1 chart'!$C$34:$E$34</c:f>
              <c:strCache>
                <c:ptCount val="3"/>
                <c:pt idx="0">
                  <c:v>UK domestic</c:v>
                </c:pt>
                <c:pt idx="1">
                  <c:v>UK offshore</c:v>
                </c:pt>
                <c:pt idx="2">
                  <c:v>International</c:v>
                </c:pt>
              </c:strCache>
            </c:strRef>
          </c:cat>
          <c:val>
            <c:numRef>
              <c:f>'Fig 8.1 chart'!$C$36:$E$36</c:f>
              <c:numCache>
                <c:formatCode>_(* #,##0_);_(* \(#,##0\);_(* "-"_);_(@_)</c:formatCode>
                <c:ptCount val="3"/>
                <c:pt idx="0">
                  <c:v>33383</c:v>
                </c:pt>
                <c:pt idx="1">
                  <c:v>0</c:v>
                </c:pt>
                <c:pt idx="2">
                  <c:v>0</c:v>
                </c:pt>
              </c:numCache>
            </c:numRef>
          </c:val>
          <c:extLst>
            <c:ext xmlns:c16="http://schemas.microsoft.com/office/drawing/2014/chart" uri="{C3380CC4-5D6E-409C-BE32-E72D297353CC}">
              <c16:uniqueId val="{00000001-DA78-428F-8454-C251E02D7917}"/>
            </c:ext>
          </c:extLst>
        </c:ser>
        <c:dLbls>
          <c:showLegendKey val="0"/>
          <c:showVal val="0"/>
          <c:showCatName val="0"/>
          <c:showSerName val="0"/>
          <c:showPercent val="0"/>
          <c:showBubbleSize val="0"/>
        </c:dLbls>
        <c:gapWidth val="219"/>
        <c:overlap val="-27"/>
        <c:axId val="804002816"/>
        <c:axId val="804008720"/>
      </c:barChart>
      <c:catAx>
        <c:axId val="804002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04008720"/>
        <c:crosses val="autoZero"/>
        <c:auto val="1"/>
        <c:lblAlgn val="ctr"/>
        <c:lblOffset val="100"/>
        <c:noMultiLvlLbl val="0"/>
      </c:catAx>
      <c:valAx>
        <c:axId val="80400872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4002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600" b="1"/>
              <a:t>Kirkwall</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'Fig 8.1 chart'!$B$39</c:f>
              <c:strCache>
                <c:ptCount val="1"/>
                <c:pt idx="0">
                  <c:v>2008</c:v>
                </c:pt>
              </c:strCache>
            </c:strRef>
          </c:tx>
          <c:spPr>
            <a:solidFill>
              <a:schemeClr val="accent1"/>
            </a:solidFill>
            <a:ln>
              <a:noFill/>
            </a:ln>
            <a:effectLst/>
          </c:spPr>
          <c:invertIfNegative val="0"/>
          <c:cat>
            <c:strRef>
              <c:f>'Fig 8.1 chart'!$C$38:$E$38</c:f>
              <c:strCache>
                <c:ptCount val="3"/>
                <c:pt idx="0">
                  <c:v>UK domestic</c:v>
                </c:pt>
                <c:pt idx="1">
                  <c:v>UK offshore</c:v>
                </c:pt>
                <c:pt idx="2">
                  <c:v>International</c:v>
                </c:pt>
              </c:strCache>
            </c:strRef>
          </c:cat>
          <c:val>
            <c:numRef>
              <c:f>'Fig 8.1 chart'!$C$39:$E$39</c:f>
              <c:numCache>
                <c:formatCode>_(* #,##0_);_(* \(#,##0\);_(* "-"_);_(@_)</c:formatCode>
                <c:ptCount val="3"/>
                <c:pt idx="0">
                  <c:v>149272</c:v>
                </c:pt>
                <c:pt idx="1">
                  <c:v>4</c:v>
                </c:pt>
                <c:pt idx="2">
                  <c:v>86</c:v>
                </c:pt>
              </c:numCache>
            </c:numRef>
          </c:val>
          <c:extLst>
            <c:ext xmlns:c16="http://schemas.microsoft.com/office/drawing/2014/chart" uri="{C3380CC4-5D6E-409C-BE32-E72D297353CC}">
              <c16:uniqueId val="{00000000-0A9B-45F6-B306-6CF4D11302AC}"/>
            </c:ext>
          </c:extLst>
        </c:ser>
        <c:ser>
          <c:idx val="1"/>
          <c:order val="1"/>
          <c:tx>
            <c:strRef>
              <c:f>'Fig 8.1 chart'!$B$40</c:f>
              <c:strCache>
                <c:ptCount val="1"/>
                <c:pt idx="0">
                  <c:v>2018</c:v>
                </c:pt>
              </c:strCache>
            </c:strRef>
          </c:tx>
          <c:spPr>
            <a:solidFill>
              <a:schemeClr val="accent2"/>
            </a:solidFill>
            <a:ln>
              <a:noFill/>
            </a:ln>
            <a:effectLst/>
          </c:spPr>
          <c:invertIfNegative val="0"/>
          <c:cat>
            <c:strRef>
              <c:f>'Fig 8.1 chart'!$C$38:$E$38</c:f>
              <c:strCache>
                <c:ptCount val="3"/>
                <c:pt idx="0">
                  <c:v>UK domestic</c:v>
                </c:pt>
                <c:pt idx="1">
                  <c:v>UK offshore</c:v>
                </c:pt>
                <c:pt idx="2">
                  <c:v>International</c:v>
                </c:pt>
              </c:strCache>
            </c:strRef>
          </c:cat>
          <c:val>
            <c:numRef>
              <c:f>'Fig 8.1 chart'!$C$40:$E$40</c:f>
              <c:numCache>
                <c:formatCode>_(* #,##0_);_(* \(#,##0\);_(* "-"_);_(@_)</c:formatCode>
                <c:ptCount val="3"/>
                <c:pt idx="0">
                  <c:v>181260</c:v>
                </c:pt>
                <c:pt idx="1">
                  <c:v>19</c:v>
                </c:pt>
                <c:pt idx="2">
                  <c:v>410</c:v>
                </c:pt>
              </c:numCache>
            </c:numRef>
          </c:val>
          <c:extLst>
            <c:ext xmlns:c16="http://schemas.microsoft.com/office/drawing/2014/chart" uri="{C3380CC4-5D6E-409C-BE32-E72D297353CC}">
              <c16:uniqueId val="{00000001-0A9B-45F6-B306-6CF4D11302AC}"/>
            </c:ext>
          </c:extLst>
        </c:ser>
        <c:dLbls>
          <c:showLegendKey val="0"/>
          <c:showVal val="0"/>
          <c:showCatName val="0"/>
          <c:showSerName val="0"/>
          <c:showPercent val="0"/>
          <c:showBubbleSize val="0"/>
        </c:dLbls>
        <c:gapWidth val="219"/>
        <c:overlap val="-27"/>
        <c:axId val="804002816"/>
        <c:axId val="804008720"/>
      </c:barChart>
      <c:catAx>
        <c:axId val="804002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04008720"/>
        <c:crosses val="autoZero"/>
        <c:auto val="1"/>
        <c:lblAlgn val="ctr"/>
        <c:lblOffset val="100"/>
        <c:noMultiLvlLbl val="0"/>
      </c:catAx>
      <c:valAx>
        <c:axId val="80400872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4002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600" b="1"/>
              <a:t>Lerwick</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'Fig 8.1 chart'!$B$43</c:f>
              <c:strCache>
                <c:ptCount val="1"/>
                <c:pt idx="0">
                  <c:v>2008</c:v>
                </c:pt>
              </c:strCache>
            </c:strRef>
          </c:tx>
          <c:spPr>
            <a:solidFill>
              <a:schemeClr val="accent1"/>
            </a:solidFill>
            <a:ln>
              <a:noFill/>
            </a:ln>
            <a:effectLst/>
          </c:spPr>
          <c:invertIfNegative val="0"/>
          <c:cat>
            <c:strRef>
              <c:f>'Fig 8.1 chart'!$C$42:$E$42</c:f>
              <c:strCache>
                <c:ptCount val="3"/>
                <c:pt idx="0">
                  <c:v>UK domestic</c:v>
                </c:pt>
                <c:pt idx="1">
                  <c:v>UK offshore</c:v>
                </c:pt>
                <c:pt idx="2">
                  <c:v>International</c:v>
                </c:pt>
              </c:strCache>
            </c:strRef>
          </c:cat>
          <c:val>
            <c:numRef>
              <c:f>'Fig 8.1 chart'!$C$43:$E$43</c:f>
              <c:numCache>
                <c:formatCode>_(* #,##0_);_(* \(#,##0\);_(* "-"_);_(@_)</c:formatCode>
                <c:ptCount val="3"/>
                <c:pt idx="0">
                  <c:v>4731</c:v>
                </c:pt>
                <c:pt idx="1">
                  <c:v>123</c:v>
                </c:pt>
                <c:pt idx="2">
                  <c:v>0</c:v>
                </c:pt>
              </c:numCache>
            </c:numRef>
          </c:val>
          <c:extLst>
            <c:ext xmlns:c16="http://schemas.microsoft.com/office/drawing/2014/chart" uri="{C3380CC4-5D6E-409C-BE32-E72D297353CC}">
              <c16:uniqueId val="{00000000-A300-4F50-B6CC-A1E6CF5AB244}"/>
            </c:ext>
          </c:extLst>
        </c:ser>
        <c:ser>
          <c:idx val="1"/>
          <c:order val="1"/>
          <c:tx>
            <c:strRef>
              <c:f>'Fig 8.1 chart'!$B$44</c:f>
              <c:strCache>
                <c:ptCount val="1"/>
                <c:pt idx="0">
                  <c:v>2018</c:v>
                </c:pt>
              </c:strCache>
            </c:strRef>
          </c:tx>
          <c:spPr>
            <a:solidFill>
              <a:schemeClr val="accent2"/>
            </a:solidFill>
            <a:ln>
              <a:noFill/>
            </a:ln>
            <a:effectLst/>
          </c:spPr>
          <c:invertIfNegative val="0"/>
          <c:cat>
            <c:strRef>
              <c:f>'Fig 8.1 chart'!$C$42:$E$42</c:f>
              <c:strCache>
                <c:ptCount val="3"/>
                <c:pt idx="0">
                  <c:v>UK domestic</c:v>
                </c:pt>
                <c:pt idx="1">
                  <c:v>UK offshore</c:v>
                </c:pt>
                <c:pt idx="2">
                  <c:v>International</c:v>
                </c:pt>
              </c:strCache>
            </c:strRef>
          </c:cat>
          <c:val>
            <c:numRef>
              <c:f>'Fig 8.1 chart'!$C$44:$E$44</c:f>
              <c:numCache>
                <c:formatCode>_(* #,##0_);_(* \(#,##0\);_(* "-"_);_(@_)</c:formatCode>
                <c:ptCount val="3"/>
                <c:pt idx="0">
                  <c:v>3881</c:v>
                </c:pt>
                <c:pt idx="1">
                  <c:v>0</c:v>
                </c:pt>
                <c:pt idx="2">
                  <c:v>0</c:v>
                </c:pt>
              </c:numCache>
            </c:numRef>
          </c:val>
          <c:extLst>
            <c:ext xmlns:c16="http://schemas.microsoft.com/office/drawing/2014/chart" uri="{C3380CC4-5D6E-409C-BE32-E72D297353CC}">
              <c16:uniqueId val="{00000001-A300-4F50-B6CC-A1E6CF5AB244}"/>
            </c:ext>
          </c:extLst>
        </c:ser>
        <c:dLbls>
          <c:showLegendKey val="0"/>
          <c:showVal val="0"/>
          <c:showCatName val="0"/>
          <c:showSerName val="0"/>
          <c:showPercent val="0"/>
          <c:showBubbleSize val="0"/>
        </c:dLbls>
        <c:gapWidth val="219"/>
        <c:overlap val="-27"/>
        <c:axId val="804002816"/>
        <c:axId val="804008720"/>
      </c:barChart>
      <c:catAx>
        <c:axId val="804002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04008720"/>
        <c:crosses val="autoZero"/>
        <c:auto val="1"/>
        <c:lblAlgn val="ctr"/>
        <c:lblOffset val="100"/>
        <c:noMultiLvlLbl val="0"/>
      </c:catAx>
      <c:valAx>
        <c:axId val="80400872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4002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en-GB" sz="1600" b="1"/>
              <a:t>Glasgow Prestwick</a:t>
            </a:r>
          </a:p>
        </c:rich>
      </c:tx>
      <c:layout/>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'Fig 8.1 chart'!$B$47</c:f>
              <c:strCache>
                <c:ptCount val="1"/>
                <c:pt idx="0">
                  <c:v>2008</c:v>
                </c:pt>
              </c:strCache>
            </c:strRef>
          </c:tx>
          <c:spPr>
            <a:solidFill>
              <a:schemeClr val="accent1"/>
            </a:solidFill>
            <a:ln>
              <a:noFill/>
            </a:ln>
            <a:effectLst/>
          </c:spPr>
          <c:invertIfNegative val="0"/>
          <c:cat>
            <c:strRef>
              <c:f>'Fig 8.1 chart'!$C$46:$E$46</c:f>
              <c:strCache>
                <c:ptCount val="3"/>
                <c:pt idx="0">
                  <c:v>UK domestic</c:v>
                </c:pt>
                <c:pt idx="1">
                  <c:v>UK offshore</c:v>
                </c:pt>
                <c:pt idx="2">
                  <c:v>International</c:v>
                </c:pt>
              </c:strCache>
            </c:strRef>
          </c:cat>
          <c:val>
            <c:numRef>
              <c:f>'Fig 8.1 chart'!$C$47:$E$47</c:f>
              <c:numCache>
                <c:formatCode>_(* #,##0_);_(* \(#,##0\);_(* "-"_);_(@_)</c:formatCode>
                <c:ptCount val="3"/>
                <c:pt idx="0">
                  <c:v>682327</c:v>
                </c:pt>
                <c:pt idx="1">
                  <c:v>0</c:v>
                </c:pt>
                <c:pt idx="2">
                  <c:v>1726508</c:v>
                </c:pt>
              </c:numCache>
            </c:numRef>
          </c:val>
          <c:extLst>
            <c:ext xmlns:c16="http://schemas.microsoft.com/office/drawing/2014/chart" uri="{C3380CC4-5D6E-409C-BE32-E72D297353CC}">
              <c16:uniqueId val="{00000000-DE47-4F7B-99AE-19FB6E212E05}"/>
            </c:ext>
          </c:extLst>
        </c:ser>
        <c:ser>
          <c:idx val="1"/>
          <c:order val="1"/>
          <c:tx>
            <c:strRef>
              <c:f>'Fig 8.1 chart'!$B$48</c:f>
              <c:strCache>
                <c:ptCount val="1"/>
                <c:pt idx="0">
                  <c:v>2018</c:v>
                </c:pt>
              </c:strCache>
            </c:strRef>
          </c:tx>
          <c:spPr>
            <a:solidFill>
              <a:schemeClr val="accent2"/>
            </a:solidFill>
            <a:ln>
              <a:noFill/>
            </a:ln>
            <a:effectLst/>
          </c:spPr>
          <c:invertIfNegative val="0"/>
          <c:cat>
            <c:strRef>
              <c:f>'Fig 8.1 chart'!$C$46:$E$46</c:f>
              <c:strCache>
                <c:ptCount val="3"/>
                <c:pt idx="0">
                  <c:v>UK domestic</c:v>
                </c:pt>
                <c:pt idx="1">
                  <c:v>UK offshore</c:v>
                </c:pt>
                <c:pt idx="2">
                  <c:v>International</c:v>
                </c:pt>
              </c:strCache>
            </c:strRef>
          </c:cat>
          <c:val>
            <c:numRef>
              <c:f>'Fig 8.1 chart'!$C$48:$E$48</c:f>
              <c:numCache>
                <c:formatCode>_(* #,##0_);_(* \(#,##0\);_(* "-"_);_(@_)</c:formatCode>
                <c:ptCount val="3"/>
                <c:pt idx="0">
                  <c:v>738</c:v>
                </c:pt>
                <c:pt idx="1">
                  <c:v>0</c:v>
                </c:pt>
                <c:pt idx="2">
                  <c:v>678769</c:v>
                </c:pt>
              </c:numCache>
            </c:numRef>
          </c:val>
          <c:extLst>
            <c:ext xmlns:c16="http://schemas.microsoft.com/office/drawing/2014/chart" uri="{C3380CC4-5D6E-409C-BE32-E72D297353CC}">
              <c16:uniqueId val="{00000001-DE47-4F7B-99AE-19FB6E212E05}"/>
            </c:ext>
          </c:extLst>
        </c:ser>
        <c:dLbls>
          <c:showLegendKey val="0"/>
          <c:showVal val="0"/>
          <c:showCatName val="0"/>
          <c:showSerName val="0"/>
          <c:showPercent val="0"/>
          <c:showBubbleSize val="0"/>
        </c:dLbls>
        <c:gapWidth val="219"/>
        <c:overlap val="-27"/>
        <c:axId val="804002816"/>
        <c:axId val="804008720"/>
      </c:barChart>
      <c:catAx>
        <c:axId val="804002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04008720"/>
        <c:crosses val="autoZero"/>
        <c:auto val="1"/>
        <c:lblAlgn val="ctr"/>
        <c:lblOffset val="100"/>
        <c:noMultiLvlLbl val="0"/>
      </c:catAx>
      <c:valAx>
        <c:axId val="80400872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4002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7</xdr:col>
      <xdr:colOff>28015</xdr:colOff>
      <xdr:row>0</xdr:row>
      <xdr:rowOff>154081</xdr:rowOff>
    </xdr:from>
    <xdr:to>
      <xdr:col>34</xdr:col>
      <xdr:colOff>381000</xdr:colOff>
      <xdr:row>120</xdr:row>
      <xdr:rowOff>79375</xdr:rowOff>
    </xdr:to>
    <xdr:grpSp>
      <xdr:nvGrpSpPr>
        <xdr:cNvPr id="20" name="Group 19"/>
        <xdr:cNvGrpSpPr/>
      </xdr:nvGrpSpPr>
      <xdr:grpSpPr>
        <a:xfrm>
          <a:off x="5476875" y="154081"/>
          <a:ext cx="16993721" cy="25572757"/>
          <a:chOff x="5448860" y="196103"/>
          <a:chExt cx="11934045" cy="13556726"/>
        </a:xfrm>
      </xdr:grpSpPr>
      <xdr:graphicFrame macro="">
        <xdr:nvGraphicFramePr>
          <xdr:cNvPr id="2" name="Chart 1"/>
          <xdr:cNvGraphicFramePr>
            <a:graphicFrameLocks/>
          </xdr:cNvGraphicFramePr>
        </xdr:nvGraphicFramePr>
        <xdr:xfrm>
          <a:off x="5456282" y="2457187"/>
          <a:ext cx="3825482" cy="214641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Chart 2"/>
          <xdr:cNvGraphicFramePr>
            <a:graphicFrameLocks/>
          </xdr:cNvGraphicFramePr>
        </xdr:nvGraphicFramePr>
        <xdr:xfrm>
          <a:off x="9506903" y="2464982"/>
          <a:ext cx="3806929" cy="2136885"/>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4" name="Chart 3"/>
          <xdr:cNvGraphicFramePr>
            <a:graphicFrameLocks/>
          </xdr:cNvGraphicFramePr>
        </xdr:nvGraphicFramePr>
        <xdr:xfrm>
          <a:off x="13524023" y="2482299"/>
          <a:ext cx="3806928" cy="214641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5" name="Chart 4"/>
          <xdr:cNvGraphicFramePr>
            <a:graphicFrameLocks/>
          </xdr:cNvGraphicFramePr>
        </xdr:nvGraphicFramePr>
        <xdr:xfrm>
          <a:off x="5508236" y="4801064"/>
          <a:ext cx="3825482" cy="2134125"/>
        </xdr:xfrm>
        <a:graphic>
          <a:graphicData uri="http://schemas.openxmlformats.org/drawingml/2006/chart">
            <c:chart xmlns:c="http://schemas.openxmlformats.org/drawingml/2006/chart" xmlns:r="http://schemas.openxmlformats.org/officeDocument/2006/relationships" r:id="rId4"/>
          </a:graphicData>
        </a:graphic>
      </xdr:graphicFrame>
      <xdr:graphicFrame macro="">
        <xdr:nvGraphicFramePr>
          <xdr:cNvPr id="6" name="Chart 5"/>
          <xdr:cNvGraphicFramePr>
            <a:graphicFrameLocks/>
          </xdr:cNvGraphicFramePr>
        </xdr:nvGraphicFramePr>
        <xdr:xfrm>
          <a:off x="9558857" y="4808859"/>
          <a:ext cx="3806929" cy="2146412"/>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7" name="Chart 6"/>
          <xdr:cNvGraphicFramePr>
            <a:graphicFrameLocks/>
          </xdr:cNvGraphicFramePr>
        </xdr:nvGraphicFramePr>
        <xdr:xfrm>
          <a:off x="13575977" y="4826176"/>
          <a:ext cx="3806928" cy="2146412"/>
        </xdr:xfrm>
        <a:graphic>
          <a:graphicData uri="http://schemas.openxmlformats.org/drawingml/2006/chart">
            <c:chart xmlns:c="http://schemas.openxmlformats.org/drawingml/2006/chart" xmlns:r="http://schemas.openxmlformats.org/officeDocument/2006/relationships" r:id="rId6"/>
          </a:graphicData>
        </a:graphic>
      </xdr:graphicFrame>
      <xdr:graphicFrame macro="">
        <xdr:nvGraphicFramePr>
          <xdr:cNvPr id="8" name="Chart 7"/>
          <xdr:cNvGraphicFramePr>
            <a:graphicFrameLocks/>
          </xdr:cNvGraphicFramePr>
        </xdr:nvGraphicFramePr>
        <xdr:xfrm>
          <a:off x="5473600" y="7098021"/>
          <a:ext cx="3825482" cy="2146411"/>
        </xdr:xfrm>
        <a:graphic>
          <a:graphicData uri="http://schemas.openxmlformats.org/drawingml/2006/chart">
            <c:chart xmlns:c="http://schemas.openxmlformats.org/drawingml/2006/chart" xmlns:r="http://schemas.openxmlformats.org/officeDocument/2006/relationships" r:id="rId7"/>
          </a:graphicData>
        </a:graphic>
      </xdr:graphicFrame>
      <xdr:graphicFrame macro="">
        <xdr:nvGraphicFramePr>
          <xdr:cNvPr id="9" name="Chart 8"/>
          <xdr:cNvGraphicFramePr>
            <a:graphicFrameLocks/>
          </xdr:cNvGraphicFramePr>
        </xdr:nvGraphicFramePr>
        <xdr:xfrm>
          <a:off x="9524221" y="7105816"/>
          <a:ext cx="3806929" cy="2146411"/>
        </xdr:xfrm>
        <a:graphic>
          <a:graphicData uri="http://schemas.openxmlformats.org/drawingml/2006/chart">
            <c:chart xmlns:c="http://schemas.openxmlformats.org/drawingml/2006/chart" xmlns:r="http://schemas.openxmlformats.org/officeDocument/2006/relationships" r:id="rId8"/>
          </a:graphicData>
        </a:graphic>
      </xdr:graphicFrame>
      <xdr:graphicFrame macro="">
        <xdr:nvGraphicFramePr>
          <xdr:cNvPr id="10" name="Chart 9"/>
          <xdr:cNvGraphicFramePr>
            <a:graphicFrameLocks/>
          </xdr:cNvGraphicFramePr>
        </xdr:nvGraphicFramePr>
        <xdr:xfrm>
          <a:off x="13541341" y="7123133"/>
          <a:ext cx="3806928" cy="2146411"/>
        </xdr:xfrm>
        <a:graphic>
          <a:graphicData uri="http://schemas.openxmlformats.org/drawingml/2006/chart">
            <c:chart xmlns:c="http://schemas.openxmlformats.org/drawingml/2006/chart" xmlns:r="http://schemas.openxmlformats.org/officeDocument/2006/relationships" r:id="rId9"/>
          </a:graphicData>
        </a:graphic>
      </xdr:graphicFrame>
      <xdr:graphicFrame macro="">
        <xdr:nvGraphicFramePr>
          <xdr:cNvPr id="11" name="Chart 10"/>
          <xdr:cNvGraphicFramePr>
            <a:graphicFrameLocks/>
          </xdr:cNvGraphicFramePr>
        </xdr:nvGraphicFramePr>
        <xdr:xfrm>
          <a:off x="5448860" y="9341701"/>
          <a:ext cx="3825482" cy="2145674"/>
        </xdr:xfrm>
        <a:graphic>
          <a:graphicData uri="http://schemas.openxmlformats.org/drawingml/2006/chart">
            <c:chart xmlns:c="http://schemas.openxmlformats.org/drawingml/2006/chart" xmlns:r="http://schemas.openxmlformats.org/officeDocument/2006/relationships" r:id="rId10"/>
          </a:graphicData>
        </a:graphic>
      </xdr:graphicFrame>
      <xdr:graphicFrame macro="">
        <xdr:nvGraphicFramePr>
          <xdr:cNvPr id="12" name="Chart 11"/>
          <xdr:cNvGraphicFramePr>
            <a:graphicFrameLocks/>
          </xdr:cNvGraphicFramePr>
        </xdr:nvGraphicFramePr>
        <xdr:xfrm>
          <a:off x="9472266" y="9363103"/>
          <a:ext cx="3806929" cy="2145674"/>
        </xdr:xfrm>
        <a:graphic>
          <a:graphicData uri="http://schemas.openxmlformats.org/drawingml/2006/chart">
            <c:chart xmlns:c="http://schemas.openxmlformats.org/drawingml/2006/chart" xmlns:r="http://schemas.openxmlformats.org/officeDocument/2006/relationships" r:id="rId11"/>
          </a:graphicData>
        </a:graphic>
      </xdr:graphicFrame>
      <xdr:graphicFrame macro="">
        <xdr:nvGraphicFramePr>
          <xdr:cNvPr id="13" name="Chart 12"/>
          <xdr:cNvGraphicFramePr>
            <a:graphicFrameLocks/>
          </xdr:cNvGraphicFramePr>
        </xdr:nvGraphicFramePr>
        <xdr:xfrm>
          <a:off x="13489386" y="9380420"/>
          <a:ext cx="3806928" cy="2146411"/>
        </xdr:xfrm>
        <a:graphic>
          <a:graphicData uri="http://schemas.openxmlformats.org/drawingml/2006/chart">
            <c:chart xmlns:c="http://schemas.openxmlformats.org/drawingml/2006/chart" xmlns:r="http://schemas.openxmlformats.org/officeDocument/2006/relationships" r:id="rId12"/>
          </a:graphicData>
        </a:graphic>
      </xdr:graphicFrame>
      <xdr:graphicFrame macro="">
        <xdr:nvGraphicFramePr>
          <xdr:cNvPr id="14" name="Chart 13"/>
          <xdr:cNvGraphicFramePr>
            <a:graphicFrameLocks/>
          </xdr:cNvGraphicFramePr>
        </xdr:nvGraphicFramePr>
        <xdr:xfrm>
          <a:off x="7457471" y="11601918"/>
          <a:ext cx="3806928" cy="2146828"/>
        </xdr:xfrm>
        <a:graphic>
          <a:graphicData uri="http://schemas.openxmlformats.org/drawingml/2006/chart">
            <c:chart xmlns:c="http://schemas.openxmlformats.org/drawingml/2006/chart" xmlns:r="http://schemas.openxmlformats.org/officeDocument/2006/relationships" r:id="rId13"/>
          </a:graphicData>
        </a:graphic>
      </xdr:graphicFrame>
      <xdr:graphicFrame macro="">
        <xdr:nvGraphicFramePr>
          <xdr:cNvPr id="15" name="Chart 14"/>
          <xdr:cNvGraphicFramePr>
            <a:graphicFrameLocks/>
          </xdr:cNvGraphicFramePr>
        </xdr:nvGraphicFramePr>
        <xdr:xfrm>
          <a:off x="12253811" y="11606001"/>
          <a:ext cx="3806927" cy="2146828"/>
        </xdr:xfrm>
        <a:graphic>
          <a:graphicData uri="http://schemas.openxmlformats.org/drawingml/2006/chart">
            <c:chart xmlns:c="http://schemas.openxmlformats.org/drawingml/2006/chart" xmlns:r="http://schemas.openxmlformats.org/officeDocument/2006/relationships" r:id="rId14"/>
          </a:graphicData>
        </a:graphic>
      </xdr:graphicFrame>
      <xdr:graphicFrame macro="">
        <xdr:nvGraphicFramePr>
          <xdr:cNvPr id="16" name="Chart 15"/>
          <xdr:cNvGraphicFramePr>
            <a:graphicFrameLocks/>
          </xdr:cNvGraphicFramePr>
        </xdr:nvGraphicFramePr>
        <xdr:xfrm>
          <a:off x="5469890" y="196103"/>
          <a:ext cx="3825482" cy="2071037"/>
        </xdr:xfrm>
        <a:graphic>
          <a:graphicData uri="http://schemas.openxmlformats.org/drawingml/2006/chart">
            <c:chart xmlns:c="http://schemas.openxmlformats.org/drawingml/2006/chart" xmlns:r="http://schemas.openxmlformats.org/officeDocument/2006/relationships" r:id="rId15"/>
          </a:graphicData>
        </a:graphic>
      </xdr:graphicFrame>
      <xdr:graphicFrame macro="">
        <xdr:nvGraphicFramePr>
          <xdr:cNvPr id="17" name="Chart 16"/>
          <xdr:cNvGraphicFramePr>
            <a:graphicFrameLocks/>
          </xdr:cNvGraphicFramePr>
        </xdr:nvGraphicFramePr>
        <xdr:xfrm>
          <a:off x="9520511" y="203898"/>
          <a:ext cx="3806929" cy="2071037"/>
        </xdr:xfrm>
        <a:graphic>
          <a:graphicData uri="http://schemas.openxmlformats.org/drawingml/2006/chart">
            <c:chart xmlns:c="http://schemas.openxmlformats.org/drawingml/2006/chart" xmlns:r="http://schemas.openxmlformats.org/officeDocument/2006/relationships" r:id="rId16"/>
          </a:graphicData>
        </a:graphic>
      </xdr:graphicFrame>
      <xdr:graphicFrame macro="">
        <xdr:nvGraphicFramePr>
          <xdr:cNvPr id="18" name="Chart 17"/>
          <xdr:cNvGraphicFramePr>
            <a:graphicFrameLocks/>
          </xdr:cNvGraphicFramePr>
        </xdr:nvGraphicFramePr>
        <xdr:xfrm>
          <a:off x="13537631" y="221215"/>
          <a:ext cx="3806928" cy="2071037"/>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heetViews>
  <sheetFormatPr defaultRowHeight="12.75" x14ac:dyDescent="0.2"/>
  <sheetData>
    <row r="1" spans="1:2" x14ac:dyDescent="0.2">
      <c r="A1" s="1">
        <v>999</v>
      </c>
      <c r="B1" s="1" t="s">
        <v>0</v>
      </c>
    </row>
    <row r="2" spans="1:2" x14ac:dyDescent="0.2">
      <c r="B2" s="2" t="s">
        <v>1</v>
      </c>
    </row>
    <row r="3" spans="1:2" x14ac:dyDescent="0.2">
      <c r="B3" t="s">
        <v>2</v>
      </c>
    </row>
    <row r="4" spans="1:2" x14ac:dyDescent="0.2">
      <c r="B4" t="s">
        <v>3</v>
      </c>
    </row>
  </sheetData>
  <phoneticPr fontId="0"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5"/>
  <sheetViews>
    <sheetView zoomScale="75" zoomScaleNormal="75" workbookViewId="0"/>
  </sheetViews>
  <sheetFormatPr defaultRowHeight="15" x14ac:dyDescent="0.2"/>
  <cols>
    <col min="1" max="1" width="4.7109375" style="15" customWidth="1"/>
    <col min="2" max="2" width="21.7109375" style="15" customWidth="1"/>
    <col min="3" max="3" width="10.28515625" style="15" hidden="1" customWidth="1"/>
    <col min="4" max="4" width="10.42578125" style="15" hidden="1" customWidth="1"/>
    <col min="5" max="5" width="10.28515625" style="15" hidden="1" customWidth="1"/>
    <col min="6" max="7" width="10.7109375" style="15" hidden="1" customWidth="1"/>
    <col min="8" max="8" width="10.42578125" style="15" customWidth="1"/>
    <col min="9" max="9" width="10.85546875" style="15" customWidth="1"/>
    <col min="10" max="10" width="10.28515625" style="15" customWidth="1"/>
    <col min="11" max="11" width="10.28515625" style="135" customWidth="1"/>
    <col min="12" max="12" width="10.5703125" style="135" customWidth="1"/>
    <col min="13" max="13" width="10.7109375" style="135" customWidth="1"/>
    <col min="14" max="15" width="10.85546875" style="15" customWidth="1"/>
    <col min="16" max="16" width="11" style="15" customWidth="1"/>
    <col min="17" max="17" width="11.85546875" style="15" customWidth="1"/>
    <col min="18" max="16384" width="9.140625" style="15"/>
  </cols>
  <sheetData>
    <row r="1" spans="1:18" ht="18.75" x14ac:dyDescent="0.25">
      <c r="A1" s="37" t="s">
        <v>497</v>
      </c>
      <c r="C1" s="33"/>
      <c r="D1" s="33"/>
      <c r="E1" s="33"/>
      <c r="F1" s="33"/>
      <c r="G1" s="40"/>
      <c r="H1" s="33"/>
      <c r="I1" s="33"/>
    </row>
    <row r="2" spans="1:18" ht="6.75" customHeight="1" x14ac:dyDescent="0.25">
      <c r="A2" s="37"/>
      <c r="B2" s="37"/>
      <c r="C2" s="37"/>
      <c r="D2" s="37"/>
      <c r="E2" s="37"/>
      <c r="F2" s="37"/>
      <c r="G2" s="199"/>
      <c r="H2" s="37"/>
      <c r="I2" s="37"/>
      <c r="J2" s="33"/>
      <c r="K2" s="203"/>
      <c r="L2" s="203"/>
      <c r="M2" s="203"/>
    </row>
    <row r="3" spans="1:18" s="3" customFormat="1" ht="17.25" customHeight="1" x14ac:dyDescent="0.25">
      <c r="A3" s="204"/>
      <c r="B3" s="204"/>
      <c r="C3" s="198">
        <v>2000</v>
      </c>
      <c r="D3" s="198">
        <v>2001</v>
      </c>
      <c r="E3" s="205">
        <v>2002</v>
      </c>
      <c r="F3" s="408">
        <v>2003</v>
      </c>
      <c r="G3" s="408">
        <v>2004</v>
      </c>
      <c r="H3" s="408">
        <v>2005</v>
      </c>
      <c r="I3" s="408">
        <v>2006</v>
      </c>
      <c r="J3" s="408">
        <v>2007</v>
      </c>
      <c r="K3" s="408">
        <v>2008</v>
      </c>
      <c r="L3" s="408">
        <v>2009</v>
      </c>
      <c r="M3" s="408">
        <v>2010</v>
      </c>
      <c r="N3" s="408">
        <v>2011</v>
      </c>
      <c r="O3" s="408">
        <v>2012</v>
      </c>
      <c r="P3" s="408">
        <v>2013</v>
      </c>
      <c r="Q3" s="408">
        <v>2014</v>
      </c>
      <c r="R3" s="408">
        <v>2015</v>
      </c>
    </row>
    <row r="4" spans="1:18" ht="15.75" x14ac:dyDescent="0.25">
      <c r="B4" s="37"/>
      <c r="C4" s="45"/>
      <c r="D4" s="45"/>
      <c r="G4" s="200"/>
      <c r="H4" s="201"/>
      <c r="I4" s="201"/>
      <c r="J4" s="135"/>
      <c r="K4" s="134"/>
      <c r="L4" s="134"/>
      <c r="M4" s="134"/>
      <c r="N4" s="134"/>
      <c r="Q4" s="134"/>
      <c r="R4" s="134" t="s">
        <v>57</v>
      </c>
    </row>
    <row r="5" spans="1:18" ht="15.75" x14ac:dyDescent="0.25">
      <c r="A5" s="3" t="s">
        <v>44</v>
      </c>
      <c r="C5" s="51"/>
      <c r="D5" s="51"/>
      <c r="E5" s="66"/>
      <c r="F5" s="64"/>
      <c r="H5" s="135"/>
      <c r="I5" s="135"/>
      <c r="J5" s="135"/>
      <c r="K5" s="15"/>
      <c r="L5" s="15"/>
      <c r="M5" s="15"/>
    </row>
    <row r="6" spans="1:18" ht="15.75" x14ac:dyDescent="0.25">
      <c r="A6" s="3"/>
      <c r="B6" s="15" t="s">
        <v>38</v>
      </c>
      <c r="C6" s="66">
        <f>'T8.2old'!C7</f>
        <v>5.306</v>
      </c>
      <c r="D6" s="380">
        <f>'T8.2old'!D7</f>
        <v>4.673</v>
      </c>
      <c r="E6" s="66">
        <f>'T8.2old'!E7</f>
        <v>3.9220000000000002</v>
      </c>
      <c r="F6" s="409">
        <f>'T8.2old'!F7</f>
        <v>5.1760000000000002</v>
      </c>
      <c r="G6" s="409">
        <f>'T8.2old'!G7</f>
        <v>4.1109999999999998</v>
      </c>
      <c r="H6" s="409">
        <f>'T8.2old'!H7</f>
        <v>1.131</v>
      </c>
      <c r="I6" s="430">
        <f>'T8.2old'!I7</f>
        <v>0</v>
      </c>
      <c r="J6" s="430">
        <f>'T8.2old'!J7</f>
        <v>0</v>
      </c>
      <c r="K6" s="409">
        <f>'T8.2old'!K7</f>
        <v>0.1</v>
      </c>
      <c r="L6" s="430">
        <f>'T8.2old'!L7</f>
        <v>0</v>
      </c>
      <c r="M6" s="430">
        <f>'T8.2old'!M7</f>
        <v>0</v>
      </c>
      <c r="N6" s="409">
        <f>'T8.2old'!N7</f>
        <v>0.2</v>
      </c>
      <c r="O6" s="409">
        <f>'T8.2old'!O7</f>
        <v>0.1</v>
      </c>
      <c r="P6" s="409">
        <f>'T8.2old'!P7</f>
        <v>0.1</v>
      </c>
      <c r="Q6" s="409">
        <f>'T8.2old'!Q7</f>
        <v>0.1</v>
      </c>
      <c r="R6" s="409">
        <f>'T8.2old'!R7</f>
        <v>0</v>
      </c>
    </row>
    <row r="7" spans="1:18" ht="15.75" x14ac:dyDescent="0.25">
      <c r="A7" s="3"/>
      <c r="B7" s="15" t="s">
        <v>43</v>
      </c>
      <c r="C7" s="66" t="str">
        <f>'T8.2old'!C39</f>
        <v>-</v>
      </c>
      <c r="D7" s="380">
        <f>'T8.2old'!D39</f>
        <v>6.8000000000000005E-2</v>
      </c>
      <c r="E7" s="66">
        <f>'T8.2old'!E39</f>
        <v>0.65700000000000003</v>
      </c>
      <c r="F7" s="409">
        <f>'T8.2old'!F39</f>
        <v>0.33</v>
      </c>
      <c r="G7" s="430">
        <f>'T8.2old'!G39</f>
        <v>0</v>
      </c>
      <c r="H7" s="430">
        <f>'T8.2old'!H39</f>
        <v>0</v>
      </c>
      <c r="I7" s="430">
        <f>'T8.2old'!I39</f>
        <v>0</v>
      </c>
      <c r="J7" s="430">
        <f>'T8.2old'!J39</f>
        <v>0</v>
      </c>
      <c r="K7" s="430">
        <f>'T8.2old'!K39</f>
        <v>0</v>
      </c>
      <c r="L7" s="430">
        <f>'T8.2old'!L39</f>
        <v>0</v>
      </c>
      <c r="M7" s="430">
        <f>'T8.2old'!M39</f>
        <v>0</v>
      </c>
      <c r="N7" s="430">
        <f>'T8.2old'!N39</f>
        <v>0</v>
      </c>
      <c r="O7" s="409">
        <f>'T8.2old'!O39</f>
        <v>0.2</v>
      </c>
      <c r="P7" s="430">
        <f>'T8.2old'!P39</f>
        <v>0</v>
      </c>
      <c r="Q7" s="430">
        <f>'T8.2old'!Q39</f>
        <v>0</v>
      </c>
      <c r="R7" s="430">
        <f>'T8.2old'!R39</f>
        <v>0</v>
      </c>
    </row>
    <row r="8" spans="1:18" ht="15.75" x14ac:dyDescent="0.25">
      <c r="A8" s="3"/>
      <c r="B8" s="15" t="s">
        <v>45</v>
      </c>
      <c r="C8" s="51">
        <v>21.039000000000001</v>
      </c>
      <c r="D8" s="152">
        <v>23.704000000000001</v>
      </c>
      <c r="E8" s="177">
        <v>27.716999999999999</v>
      </c>
      <c r="F8" s="410">
        <v>21.422999999999998</v>
      </c>
      <c r="G8" s="410">
        <v>6.2030000000000003</v>
      </c>
      <c r="H8" s="411">
        <v>5.64</v>
      </c>
      <c r="I8" s="411">
        <v>1.9430000000000001</v>
      </c>
      <c r="J8" s="411">
        <v>8.4000000000000005E-2</v>
      </c>
      <c r="K8" s="411">
        <v>0.1</v>
      </c>
      <c r="L8" s="47">
        <v>0</v>
      </c>
      <c r="M8" s="47">
        <v>0</v>
      </c>
      <c r="N8" s="47">
        <v>0</v>
      </c>
      <c r="O8" s="416">
        <v>1</v>
      </c>
      <c r="P8" s="416">
        <v>2</v>
      </c>
      <c r="Q8" s="416">
        <v>0.1</v>
      </c>
    </row>
    <row r="9" spans="1:18" ht="15.75" x14ac:dyDescent="0.25">
      <c r="A9" s="3"/>
      <c r="B9" s="15" t="s">
        <v>47</v>
      </c>
      <c r="C9" s="51">
        <v>4.84</v>
      </c>
      <c r="D9" s="152">
        <v>4.8600000000000003</v>
      </c>
      <c r="E9" s="177">
        <v>5.3630000000000004</v>
      </c>
      <c r="F9" s="410">
        <v>5.75</v>
      </c>
      <c r="G9" s="410">
        <v>6.8520000000000003</v>
      </c>
      <c r="H9" s="411">
        <v>6.94</v>
      </c>
      <c r="I9" s="411">
        <v>11.648999999999999</v>
      </c>
      <c r="J9" s="411">
        <v>15.465999999999999</v>
      </c>
      <c r="K9" s="411">
        <v>15.1</v>
      </c>
      <c r="L9" s="411">
        <v>15.4</v>
      </c>
      <c r="M9" s="411">
        <v>14.9</v>
      </c>
      <c r="N9" s="411">
        <v>15.3</v>
      </c>
      <c r="O9" s="412">
        <v>15.1</v>
      </c>
      <c r="P9" s="412">
        <v>17.600000000000001</v>
      </c>
      <c r="Q9" s="15">
        <v>17.3</v>
      </c>
    </row>
    <row r="10" spans="1:18" ht="15.75" x14ac:dyDescent="0.25">
      <c r="A10" s="3"/>
      <c r="B10" s="15" t="s">
        <v>50</v>
      </c>
      <c r="C10" s="51">
        <v>11.41</v>
      </c>
      <c r="D10" s="152">
        <v>11.93</v>
      </c>
      <c r="E10" s="177">
        <v>12.411</v>
      </c>
      <c r="F10" s="410">
        <v>15.435</v>
      </c>
      <c r="G10" s="410">
        <v>14.379</v>
      </c>
      <c r="H10" s="411">
        <v>15.157</v>
      </c>
      <c r="I10" s="411">
        <v>15.103999999999999</v>
      </c>
      <c r="J10" s="411">
        <v>16.489000000000001</v>
      </c>
      <c r="K10" s="411">
        <v>17.2</v>
      </c>
      <c r="L10" s="411">
        <v>17.399999999999999</v>
      </c>
      <c r="M10" s="411">
        <v>16.8</v>
      </c>
      <c r="N10" s="411">
        <v>17.899999999999999</v>
      </c>
      <c r="O10" s="413">
        <v>18</v>
      </c>
      <c r="P10" s="412">
        <v>20.100000000000001</v>
      </c>
      <c r="Q10" s="15">
        <v>24.5</v>
      </c>
    </row>
    <row r="11" spans="1:18" ht="15.75" x14ac:dyDescent="0.25">
      <c r="A11" s="3"/>
      <c r="B11" s="15" t="s">
        <v>58</v>
      </c>
      <c r="C11" s="51">
        <v>104.248</v>
      </c>
      <c r="D11" s="152">
        <v>103.78700000000001</v>
      </c>
      <c r="E11" s="177">
        <v>107.289</v>
      </c>
      <c r="F11" s="410">
        <v>107.367</v>
      </c>
      <c r="G11" s="410">
        <v>102.92</v>
      </c>
      <c r="H11" s="410">
        <f>45.853+6.745+0.022+21.819+7.424+20.986</f>
        <v>102.849</v>
      </c>
      <c r="I11" s="410">
        <v>122.804</v>
      </c>
      <c r="J11" s="411">
        <f>8.706+8.643+24.286+28.443+53.79+7.417</f>
        <v>131.285</v>
      </c>
      <c r="K11" s="411">
        <f>9.1+25.2+9.1+29.3+58.1+7.9</f>
        <v>138.70000000000002</v>
      </c>
      <c r="L11" s="411">
        <v>129.9</v>
      </c>
      <c r="M11" s="411">
        <v>122.2</v>
      </c>
      <c r="N11" s="411">
        <v>128.6</v>
      </c>
      <c r="O11" s="412">
        <f>9+19.7+8.6+25.1+55.6+7.9</f>
        <v>125.9</v>
      </c>
      <c r="P11" s="412">
        <v>130.9</v>
      </c>
      <c r="Q11" s="15">
        <v>139.9</v>
      </c>
    </row>
    <row r="12" spans="1:18" ht="7.5" customHeight="1" x14ac:dyDescent="0.25">
      <c r="A12" s="3"/>
      <c r="C12" s="51"/>
      <c r="D12" s="152"/>
      <c r="E12" s="177"/>
      <c r="F12" s="410"/>
      <c r="G12" s="414"/>
      <c r="H12" s="412"/>
      <c r="I12" s="412" t="s">
        <v>82</v>
      </c>
      <c r="J12" s="415" t="s">
        <v>82</v>
      </c>
      <c r="K12" s="415"/>
      <c r="L12" s="411"/>
      <c r="M12" s="411"/>
      <c r="N12" s="411"/>
      <c r="O12" s="412"/>
      <c r="P12" s="412"/>
    </row>
    <row r="13" spans="1:18" ht="15.75" x14ac:dyDescent="0.25">
      <c r="A13" s="3"/>
      <c r="B13" s="15" t="s">
        <v>59</v>
      </c>
      <c r="C13" s="51">
        <v>1402.625</v>
      </c>
      <c r="D13" s="152">
        <v>1258.405</v>
      </c>
      <c r="E13" s="177">
        <v>1448.2940000000001</v>
      </c>
      <c r="F13" s="410">
        <v>1465.222</v>
      </c>
      <c r="G13" s="410">
        <v>1535.57</v>
      </c>
      <c r="H13" s="410">
        <v>1427.0650000000001</v>
      </c>
      <c r="I13" s="410">
        <v>1284.4690000000001</v>
      </c>
      <c r="J13" s="410">
        <v>1207.127</v>
      </c>
      <c r="K13" s="410">
        <v>1143.5</v>
      </c>
      <c r="L13" s="411">
        <v>1080</v>
      </c>
      <c r="M13" s="411">
        <v>1003.3</v>
      </c>
      <c r="N13" s="411">
        <v>820.9</v>
      </c>
      <c r="O13" s="412">
        <v>828.5</v>
      </c>
      <c r="P13" s="413">
        <v>870</v>
      </c>
      <c r="Q13" s="15">
        <v>871</v>
      </c>
    </row>
    <row r="14" spans="1:18" ht="15.75" x14ac:dyDescent="0.25">
      <c r="A14" s="3"/>
      <c r="B14" s="15" t="s">
        <v>60</v>
      </c>
      <c r="C14" s="51">
        <v>331.68200000000002</v>
      </c>
      <c r="D14" s="152">
        <v>325.03500000000003</v>
      </c>
      <c r="E14" s="177">
        <v>338.46300000000002</v>
      </c>
      <c r="F14" s="410">
        <v>387.84</v>
      </c>
      <c r="G14" s="410">
        <v>396.536</v>
      </c>
      <c r="H14" s="410">
        <v>372.26299999999998</v>
      </c>
      <c r="I14" s="410">
        <v>433.00299999999999</v>
      </c>
      <c r="J14" s="410">
        <v>570.65599999999995</v>
      </c>
      <c r="K14" s="410">
        <v>521.9</v>
      </c>
      <c r="L14" s="411">
        <v>514.70000000000005</v>
      </c>
      <c r="M14" s="411">
        <v>488.8</v>
      </c>
      <c r="N14" s="411">
        <v>565.79999999999995</v>
      </c>
      <c r="O14" s="412">
        <v>607.4</v>
      </c>
      <c r="P14" s="412">
        <v>606.29999999999995</v>
      </c>
      <c r="Q14" s="15">
        <v>613.29999999999995</v>
      </c>
    </row>
    <row r="15" spans="1:18" ht="15.75" x14ac:dyDescent="0.25">
      <c r="A15" s="3"/>
      <c r="B15" s="15" t="s">
        <v>88</v>
      </c>
      <c r="C15" s="51">
        <v>34.548000000000002</v>
      </c>
      <c r="D15" s="152">
        <v>33.460999999999999</v>
      </c>
      <c r="E15" s="177">
        <v>1.0980000000000001</v>
      </c>
      <c r="F15" s="410">
        <v>28.244</v>
      </c>
      <c r="G15" s="410">
        <v>2E-3</v>
      </c>
      <c r="H15" s="47">
        <v>0</v>
      </c>
      <c r="I15" s="416">
        <v>2.4E-2</v>
      </c>
      <c r="J15" s="417">
        <v>78.078999999999994</v>
      </c>
      <c r="K15" s="417">
        <v>112.7</v>
      </c>
      <c r="L15" s="411">
        <v>114.9</v>
      </c>
      <c r="M15" s="411">
        <v>111.1</v>
      </c>
      <c r="N15" s="411">
        <v>149.4</v>
      </c>
      <c r="O15" s="412">
        <v>158.19999999999999</v>
      </c>
      <c r="P15" s="412">
        <v>175.4</v>
      </c>
      <c r="Q15" s="15">
        <v>207.9</v>
      </c>
    </row>
    <row r="16" spans="1:18" ht="15.75" x14ac:dyDescent="0.25">
      <c r="A16" s="3"/>
      <c r="B16" s="15" t="s">
        <v>61</v>
      </c>
      <c r="C16" s="51">
        <v>428.03300000000002</v>
      </c>
      <c r="D16" s="152">
        <v>492.02600000000001</v>
      </c>
      <c r="E16" s="177">
        <v>509.827</v>
      </c>
      <c r="F16" s="410">
        <v>475.01299999999998</v>
      </c>
      <c r="G16" s="410">
        <v>466.53399999999999</v>
      </c>
      <c r="H16" s="411">
        <v>451.67899999999997</v>
      </c>
      <c r="I16" s="411">
        <v>413.87599999999998</v>
      </c>
      <c r="J16" s="411">
        <v>407.69099999999997</v>
      </c>
      <c r="K16" s="411">
        <v>352.4</v>
      </c>
      <c r="L16" s="411">
        <v>326</v>
      </c>
      <c r="M16" s="411">
        <v>247.7</v>
      </c>
      <c r="N16" s="411">
        <v>274.60000000000002</v>
      </c>
      <c r="O16" s="412">
        <v>276.5</v>
      </c>
      <c r="P16" s="412">
        <v>280.7</v>
      </c>
      <c r="Q16" s="15">
        <v>270.2</v>
      </c>
    </row>
    <row r="17" spans="1:17" ht="15.75" x14ac:dyDescent="0.25">
      <c r="A17" s="3"/>
      <c r="B17" s="15" t="s">
        <v>62</v>
      </c>
      <c r="C17" s="51">
        <v>65.548000000000002</v>
      </c>
      <c r="D17" s="152">
        <v>286.40800000000002</v>
      </c>
      <c r="E17" s="177">
        <v>334.49700000000001</v>
      </c>
      <c r="F17" s="410">
        <v>377.85399999999998</v>
      </c>
      <c r="G17" s="410">
        <v>396.745</v>
      </c>
      <c r="H17" s="411">
        <v>436.39299999999997</v>
      </c>
      <c r="I17" s="411">
        <v>461.55599999999998</v>
      </c>
      <c r="J17" s="411">
        <v>448.04899999999998</v>
      </c>
      <c r="K17" s="411">
        <v>358.6</v>
      </c>
      <c r="L17" s="411">
        <v>305.10000000000002</v>
      </c>
      <c r="M17" s="411">
        <v>301.8</v>
      </c>
      <c r="N17" s="411">
        <v>342.8</v>
      </c>
      <c r="O17" s="412">
        <v>331.6</v>
      </c>
      <c r="P17" s="412">
        <v>308.7</v>
      </c>
      <c r="Q17" s="15">
        <v>304.2</v>
      </c>
    </row>
    <row r="18" spans="1:17" ht="7.5" customHeight="1" x14ac:dyDescent="0.25">
      <c r="A18" s="3"/>
      <c r="C18" s="51"/>
      <c r="D18" s="152"/>
      <c r="E18" s="177"/>
      <c r="F18" s="410"/>
      <c r="G18" s="410"/>
      <c r="H18" s="412"/>
      <c r="I18" s="412" t="s">
        <v>82</v>
      </c>
      <c r="J18" s="415" t="s">
        <v>83</v>
      </c>
      <c r="K18" s="415"/>
      <c r="L18" s="411"/>
      <c r="M18" s="411"/>
      <c r="N18" s="411"/>
      <c r="O18" s="412"/>
      <c r="P18" s="412"/>
    </row>
    <row r="19" spans="1:17" ht="18" x14ac:dyDescent="0.2">
      <c r="B19" s="15" t="s">
        <v>468</v>
      </c>
      <c r="C19" s="51">
        <v>133.38900000000001</v>
      </c>
      <c r="D19" s="152">
        <f>81.153+161.351+0.049</f>
        <v>242.55300000000003</v>
      </c>
      <c r="E19" s="177">
        <v>428.74599999999998</v>
      </c>
      <c r="F19" s="410">
        <v>377.02600000000001</v>
      </c>
      <c r="G19" s="410">
        <v>421.29500000000002</v>
      </c>
      <c r="H19" s="410">
        <v>457.87699999999995</v>
      </c>
      <c r="I19" s="410">
        <v>426.10199999999998</v>
      </c>
      <c r="J19" s="410">
        <f>99.673+293.1</f>
        <v>392.77300000000002</v>
      </c>
      <c r="K19" s="410">
        <f>104.6+219.6</f>
        <v>324.2</v>
      </c>
      <c r="L19" s="411">
        <v>323.89999999999998</v>
      </c>
      <c r="M19" s="411">
        <v>308.2</v>
      </c>
      <c r="N19" s="411">
        <v>352.8</v>
      </c>
      <c r="O19" s="413">
        <v>367</v>
      </c>
      <c r="P19" s="412">
        <v>370.1</v>
      </c>
      <c r="Q19" s="15">
        <v>384.6</v>
      </c>
    </row>
    <row r="20" spans="1:17" x14ac:dyDescent="0.2">
      <c r="B20" s="15" t="s">
        <v>63</v>
      </c>
      <c r="C20" s="51">
        <v>266.77300000000002</v>
      </c>
      <c r="D20" s="152">
        <v>247.316</v>
      </c>
      <c r="E20" s="177">
        <v>315.99700000000001</v>
      </c>
      <c r="F20" s="410">
        <v>361.351</v>
      </c>
      <c r="G20" s="410">
        <v>345.12299999999999</v>
      </c>
      <c r="H20" s="410">
        <v>324.28100000000001</v>
      </c>
      <c r="I20" s="410">
        <v>326.47000000000003</v>
      </c>
      <c r="J20" s="410">
        <v>347.00200000000001</v>
      </c>
      <c r="K20" s="410">
        <v>337.1</v>
      </c>
      <c r="L20" s="411">
        <v>269.39999999999998</v>
      </c>
      <c r="M20" s="411">
        <v>212.6</v>
      </c>
      <c r="N20" s="411">
        <v>211.9</v>
      </c>
      <c r="O20" s="412">
        <v>208.1</v>
      </c>
      <c r="P20" s="412">
        <v>203.5</v>
      </c>
      <c r="Q20" s="15">
        <v>229.4</v>
      </c>
    </row>
    <row r="21" spans="1:17" x14ac:dyDescent="0.2">
      <c r="B21" s="15" t="s">
        <v>122</v>
      </c>
      <c r="C21" s="51">
        <v>4.12</v>
      </c>
      <c r="D21" s="381">
        <v>0</v>
      </c>
      <c r="E21" s="177">
        <v>0</v>
      </c>
      <c r="F21" s="47">
        <v>0</v>
      </c>
      <c r="G21" s="47">
        <v>0</v>
      </c>
      <c r="H21" s="47">
        <v>0</v>
      </c>
      <c r="I21" s="47">
        <v>0</v>
      </c>
      <c r="J21" s="47">
        <v>0</v>
      </c>
      <c r="K21" s="47">
        <v>0</v>
      </c>
      <c r="L21" s="411">
        <v>0.1</v>
      </c>
      <c r="M21" s="47">
        <v>0</v>
      </c>
      <c r="N21" s="47">
        <v>0</v>
      </c>
      <c r="O21" s="47">
        <v>0</v>
      </c>
      <c r="P21" s="47">
        <v>0</v>
      </c>
      <c r="Q21" s="15">
        <v>0.1</v>
      </c>
    </row>
    <row r="22" spans="1:17" x14ac:dyDescent="0.2">
      <c r="B22" s="15" t="s">
        <v>67</v>
      </c>
      <c r="C22" s="51">
        <v>100.48</v>
      </c>
      <c r="D22" s="152">
        <v>135.125</v>
      </c>
      <c r="E22" s="177">
        <v>265.94</v>
      </c>
      <c r="F22" s="410">
        <v>293.38299999999998</v>
      </c>
      <c r="G22" s="410">
        <v>308.80399999999997</v>
      </c>
      <c r="H22" s="410">
        <v>299.27100000000002</v>
      </c>
      <c r="I22" s="410">
        <v>279.87</v>
      </c>
      <c r="J22" s="410">
        <v>243.065</v>
      </c>
      <c r="K22" s="410">
        <v>220.2</v>
      </c>
      <c r="L22" s="411">
        <v>212.3</v>
      </c>
      <c r="M22" s="411">
        <v>201.2</v>
      </c>
      <c r="N22" s="411">
        <v>222.2</v>
      </c>
      <c r="O22" s="412">
        <v>239.7</v>
      </c>
      <c r="P22" s="412">
        <v>257.39999999999998</v>
      </c>
      <c r="Q22" s="15">
        <v>245.3</v>
      </c>
    </row>
    <row r="23" spans="1:17" x14ac:dyDescent="0.2">
      <c r="B23" s="15" t="s">
        <v>71</v>
      </c>
      <c r="C23" s="51">
        <v>24.957999999999998</v>
      </c>
      <c r="D23" s="152">
        <v>24.097000000000001</v>
      </c>
      <c r="E23" s="177">
        <v>19.047000000000001</v>
      </c>
      <c r="F23" s="410">
        <v>53.875999999999998</v>
      </c>
      <c r="G23" s="410">
        <v>5.8000000000000003E-2</v>
      </c>
      <c r="H23" s="410">
        <v>8.4000000000000005E-2</v>
      </c>
      <c r="I23" s="410">
        <v>82.46</v>
      </c>
      <c r="J23" s="410">
        <v>76.947999999999993</v>
      </c>
      <c r="K23" s="410">
        <v>84</v>
      </c>
      <c r="L23" s="411">
        <v>56.4</v>
      </c>
      <c r="M23" s="411">
        <v>52.4</v>
      </c>
      <c r="N23" s="411">
        <v>47.2</v>
      </c>
      <c r="O23" s="412">
        <v>39.799999999999997</v>
      </c>
      <c r="P23" s="412">
        <v>48.2</v>
      </c>
      <c r="Q23" s="15">
        <v>27.9</v>
      </c>
    </row>
    <row r="24" spans="1:17" x14ac:dyDescent="0.2">
      <c r="B24" s="15" t="s">
        <v>396</v>
      </c>
      <c r="C24" s="51">
        <v>18.440999999999999</v>
      </c>
      <c r="D24" s="152">
        <v>20.629000000000001</v>
      </c>
      <c r="E24" s="375">
        <v>14.74</v>
      </c>
      <c r="F24" s="410">
        <v>15.465999999999999</v>
      </c>
      <c r="G24" s="410">
        <v>14.234999999999999</v>
      </c>
      <c r="H24" s="410">
        <v>14.273</v>
      </c>
      <c r="I24" s="410">
        <v>15.858000000000001</v>
      </c>
      <c r="J24" s="410">
        <v>11.949</v>
      </c>
      <c r="K24" s="410">
        <v>9.4</v>
      </c>
      <c r="L24" s="47">
        <v>0</v>
      </c>
      <c r="M24" s="47">
        <v>0</v>
      </c>
      <c r="N24" s="47">
        <v>0</v>
      </c>
      <c r="O24" s="47">
        <v>0</v>
      </c>
      <c r="P24" s="47">
        <v>0</v>
      </c>
      <c r="Q24" s="15">
        <v>13.3</v>
      </c>
    </row>
    <row r="25" spans="1:17" x14ac:dyDescent="0.2">
      <c r="B25" s="15" t="s">
        <v>64</v>
      </c>
      <c r="C25" s="51">
        <v>81.203999999999994</v>
      </c>
      <c r="D25" s="152">
        <v>82.783000000000001</v>
      </c>
      <c r="E25" s="177">
        <v>177.31399999999999</v>
      </c>
      <c r="F25" s="410">
        <v>266.226</v>
      </c>
      <c r="G25" s="410">
        <v>209.73599999999999</v>
      </c>
      <c r="H25" s="410">
        <v>170.07599999999999</v>
      </c>
      <c r="I25" s="410">
        <v>184.03</v>
      </c>
      <c r="J25" s="410">
        <v>172.637</v>
      </c>
      <c r="K25" s="410">
        <v>150.9</v>
      </c>
      <c r="L25" s="411">
        <v>115</v>
      </c>
      <c r="M25" s="411">
        <v>99.7</v>
      </c>
      <c r="N25" s="411">
        <v>103.4</v>
      </c>
      <c r="O25" s="412">
        <v>70.7</v>
      </c>
      <c r="P25" s="412">
        <v>85.5</v>
      </c>
      <c r="Q25" s="15">
        <v>91.9</v>
      </c>
    </row>
    <row r="26" spans="1:17" x14ac:dyDescent="0.2">
      <c r="B26" s="15" t="s">
        <v>477</v>
      </c>
      <c r="C26" s="177">
        <v>0</v>
      </c>
      <c r="D26" s="381">
        <v>0</v>
      </c>
      <c r="E26" s="177">
        <v>0</v>
      </c>
      <c r="F26" s="47">
        <v>0</v>
      </c>
      <c r="G26" s="410">
        <v>33.799999999999997</v>
      </c>
      <c r="H26" s="410">
        <v>42</v>
      </c>
      <c r="I26" s="410">
        <v>53.1</v>
      </c>
      <c r="J26" s="410">
        <v>56.3</v>
      </c>
      <c r="K26" s="410">
        <v>39.4</v>
      </c>
      <c r="L26" s="411">
        <v>33.4</v>
      </c>
      <c r="M26" s="411">
        <v>26.5</v>
      </c>
      <c r="N26" s="411">
        <v>24.4</v>
      </c>
      <c r="O26" s="412">
        <v>25.6</v>
      </c>
      <c r="P26" s="412">
        <v>23.8</v>
      </c>
      <c r="Q26" s="15">
        <v>20.7</v>
      </c>
    </row>
    <row r="27" spans="1:17" x14ac:dyDescent="0.2">
      <c r="B27" s="15" t="s">
        <v>68</v>
      </c>
      <c r="C27" s="51">
        <v>33.200000000000003</v>
      </c>
      <c r="D27" s="152">
        <v>34.488999999999997</v>
      </c>
      <c r="E27" s="177">
        <v>39.216000000000001</v>
      </c>
      <c r="F27" s="410">
        <v>42.247</v>
      </c>
      <c r="G27" s="410">
        <v>44.204000000000001</v>
      </c>
      <c r="H27" s="410">
        <v>42.776000000000003</v>
      </c>
      <c r="I27" s="410">
        <v>40.959000000000003</v>
      </c>
      <c r="J27" s="410">
        <v>38.69</v>
      </c>
      <c r="K27" s="410">
        <v>30.4</v>
      </c>
      <c r="L27" s="411">
        <v>19.899999999999999</v>
      </c>
      <c r="M27" s="411">
        <v>14.6</v>
      </c>
      <c r="N27" s="411">
        <v>13.2</v>
      </c>
      <c r="O27" s="412">
        <v>11.9</v>
      </c>
      <c r="P27" s="413">
        <v>10</v>
      </c>
      <c r="Q27" s="15">
        <v>9.8000000000000007</v>
      </c>
    </row>
    <row r="28" spans="1:17" x14ac:dyDescent="0.2">
      <c r="B28" s="15" t="s">
        <v>130</v>
      </c>
      <c r="C28" s="177">
        <v>0</v>
      </c>
      <c r="D28" s="381">
        <v>0</v>
      </c>
      <c r="E28" s="177">
        <v>0</v>
      </c>
      <c r="F28" s="410">
        <v>0.55700000000000005</v>
      </c>
      <c r="G28" s="411">
        <v>0</v>
      </c>
      <c r="H28" s="410">
        <v>12.401</v>
      </c>
      <c r="I28" s="47">
        <v>0</v>
      </c>
      <c r="J28" s="47">
        <v>0</v>
      </c>
      <c r="K28" s="410">
        <v>0.1</v>
      </c>
      <c r="L28" s="47">
        <v>0</v>
      </c>
      <c r="M28" s="47">
        <v>0</v>
      </c>
      <c r="N28" s="411">
        <v>0.1</v>
      </c>
      <c r="O28" s="47">
        <v>0</v>
      </c>
      <c r="P28" s="47">
        <v>0</v>
      </c>
      <c r="Q28" s="15">
        <v>0.1</v>
      </c>
    </row>
    <row r="29" spans="1:17" x14ac:dyDescent="0.2">
      <c r="B29" s="15" t="s">
        <v>65</v>
      </c>
      <c r="C29" s="51">
        <v>121.631</v>
      </c>
      <c r="D29" s="152">
        <v>127.55800000000001</v>
      </c>
      <c r="E29" s="375">
        <v>143.69800000000001</v>
      </c>
      <c r="F29" s="416">
        <v>169.24600000000001</v>
      </c>
      <c r="G29" s="410">
        <v>182.66499999999999</v>
      </c>
      <c r="H29" s="410">
        <v>169.929</v>
      </c>
      <c r="I29" s="410">
        <v>171.15</v>
      </c>
      <c r="J29" s="410">
        <v>167.16</v>
      </c>
      <c r="K29" s="410">
        <v>151.80000000000001</v>
      </c>
      <c r="L29" s="411">
        <v>100.4</v>
      </c>
      <c r="M29" s="411">
        <v>68.3</v>
      </c>
      <c r="N29" s="411">
        <v>49.4</v>
      </c>
      <c r="O29" s="413">
        <v>50</v>
      </c>
      <c r="P29" s="412">
        <v>52</v>
      </c>
      <c r="Q29" s="15">
        <v>68.3</v>
      </c>
    </row>
    <row r="30" spans="1:17" x14ac:dyDescent="0.2">
      <c r="B30" s="15" t="s">
        <v>66</v>
      </c>
      <c r="C30" s="140">
        <v>0</v>
      </c>
      <c r="D30" s="381">
        <v>0</v>
      </c>
      <c r="E30" s="177">
        <v>0</v>
      </c>
      <c r="F30" s="47">
        <v>0</v>
      </c>
      <c r="G30" s="47">
        <v>0</v>
      </c>
      <c r="H30" s="47">
        <v>0</v>
      </c>
      <c r="I30" s="47">
        <v>0</v>
      </c>
      <c r="J30" s="47">
        <v>0</v>
      </c>
      <c r="K30" s="47">
        <v>0</v>
      </c>
      <c r="L30" s="411">
        <v>0.2</v>
      </c>
      <c r="M30" s="47">
        <v>0</v>
      </c>
      <c r="N30" s="47">
        <v>0</v>
      </c>
      <c r="O30" s="47">
        <v>0</v>
      </c>
      <c r="P30" s="47">
        <v>0</v>
      </c>
      <c r="Q30" s="47">
        <v>0</v>
      </c>
    </row>
    <row r="31" spans="1:17" x14ac:dyDescent="0.2">
      <c r="B31" s="15" t="s">
        <v>478</v>
      </c>
      <c r="C31" s="140">
        <v>0</v>
      </c>
      <c r="D31" s="381">
        <v>0</v>
      </c>
      <c r="E31" s="177">
        <v>0</v>
      </c>
      <c r="F31" s="47">
        <v>0</v>
      </c>
      <c r="G31" s="47">
        <v>0</v>
      </c>
      <c r="H31" s="47">
        <v>0</v>
      </c>
      <c r="I31" s="47">
        <v>0</v>
      </c>
      <c r="J31" s="47">
        <v>0</v>
      </c>
      <c r="K31" s="47">
        <v>0</v>
      </c>
      <c r="L31" s="411">
        <v>0.3</v>
      </c>
      <c r="M31" s="411">
        <v>0.2</v>
      </c>
      <c r="N31" s="411">
        <v>0.9</v>
      </c>
      <c r="O31" s="412">
        <v>3.6</v>
      </c>
      <c r="P31" s="412">
        <v>1.8</v>
      </c>
      <c r="Q31" s="47">
        <v>0</v>
      </c>
    </row>
    <row r="32" spans="1:17" x14ac:dyDescent="0.2">
      <c r="B32" s="15" t="s">
        <v>123</v>
      </c>
      <c r="C32" s="51">
        <v>2.823</v>
      </c>
      <c r="D32" s="152">
        <v>3.528</v>
      </c>
      <c r="E32" s="177">
        <v>0.748</v>
      </c>
      <c r="F32" s="410">
        <v>0.34100000000000003</v>
      </c>
      <c r="G32" s="47">
        <v>0</v>
      </c>
      <c r="H32" s="47">
        <v>0</v>
      </c>
      <c r="I32" s="47">
        <v>0</v>
      </c>
      <c r="J32" s="47">
        <v>0</v>
      </c>
      <c r="K32" s="417">
        <v>17.2</v>
      </c>
      <c r="L32" s="411">
        <v>24.4</v>
      </c>
      <c r="M32" s="411">
        <v>23.3</v>
      </c>
      <c r="N32" s="411">
        <v>13.6</v>
      </c>
      <c r="O32" s="47">
        <v>0</v>
      </c>
      <c r="P32" s="47">
        <v>0</v>
      </c>
      <c r="Q32" s="47">
        <v>0</v>
      </c>
    </row>
    <row r="33" spans="1:18" x14ac:dyDescent="0.2">
      <c r="B33" s="15" t="s">
        <v>70</v>
      </c>
      <c r="C33" s="51">
        <v>72.251999999999995</v>
      </c>
      <c r="D33" s="152">
        <v>69.123000000000005</v>
      </c>
      <c r="E33" s="177">
        <v>66.186999999999998</v>
      </c>
      <c r="F33" s="410">
        <v>77.305000000000007</v>
      </c>
      <c r="G33" s="410">
        <v>117.29600000000001</v>
      </c>
      <c r="H33" s="410">
        <v>192.59100000000001</v>
      </c>
      <c r="I33" s="410">
        <v>202.642</v>
      </c>
      <c r="J33" s="410">
        <v>166.45400000000001</v>
      </c>
      <c r="K33" s="410">
        <v>161.6</v>
      </c>
      <c r="L33" s="411">
        <v>156.30000000000001</v>
      </c>
      <c r="M33" s="411">
        <v>143.4</v>
      </c>
      <c r="N33" s="411">
        <v>139.6</v>
      </c>
      <c r="O33" s="412">
        <v>173.6</v>
      </c>
      <c r="P33" s="412">
        <v>182.6</v>
      </c>
      <c r="Q33" s="15">
        <v>173</v>
      </c>
    </row>
    <row r="34" spans="1:18" ht="7.5" customHeight="1" x14ac:dyDescent="0.25">
      <c r="A34" s="3"/>
      <c r="C34" s="64"/>
      <c r="D34" s="136"/>
      <c r="E34" s="177"/>
      <c r="F34" s="410"/>
      <c r="G34" s="410"/>
      <c r="H34" s="412"/>
      <c r="I34" s="412"/>
      <c r="J34" s="415"/>
      <c r="K34" s="415"/>
      <c r="L34" s="415"/>
      <c r="M34" s="415"/>
      <c r="N34" s="415"/>
      <c r="O34" s="412"/>
      <c r="P34" s="412"/>
    </row>
    <row r="35" spans="1:18" s="3" customFormat="1" ht="15.75" x14ac:dyDescent="0.25">
      <c r="B35" s="3" t="s">
        <v>126</v>
      </c>
      <c r="C35" s="69">
        <f t="shared" ref="C35:H35" si="0">SUM(C6:C33)</f>
        <v>3268.55</v>
      </c>
      <c r="D35" s="154">
        <f t="shared" si="0"/>
        <v>3531.5579999999995</v>
      </c>
      <c r="E35" s="206">
        <f t="shared" si="0"/>
        <v>4261.1709999999994</v>
      </c>
      <c r="F35" s="418">
        <f t="shared" si="0"/>
        <v>4546.6779999999999</v>
      </c>
      <c r="G35" s="418">
        <f t="shared" si="0"/>
        <v>4607.0680000000002</v>
      </c>
      <c r="H35" s="418">
        <f t="shared" si="0"/>
        <v>4544.6760000000004</v>
      </c>
      <c r="I35" s="418">
        <f t="shared" ref="I35:R35" si="1">SUM(I6:I33)</f>
        <v>4527.0689999999995</v>
      </c>
      <c r="J35" s="418">
        <f t="shared" si="1"/>
        <v>4547.9039999999995</v>
      </c>
      <c r="K35" s="418">
        <f t="shared" si="1"/>
        <v>4186.5999999999995</v>
      </c>
      <c r="L35" s="418">
        <f t="shared" si="1"/>
        <v>3815.400000000001</v>
      </c>
      <c r="M35" s="418">
        <f t="shared" si="1"/>
        <v>3456.9999999999995</v>
      </c>
      <c r="N35" s="418">
        <f t="shared" si="1"/>
        <v>3494.2</v>
      </c>
      <c r="O35" s="418">
        <f t="shared" si="1"/>
        <v>3552.4999999999995</v>
      </c>
      <c r="P35" s="418">
        <f t="shared" si="1"/>
        <v>3646.7</v>
      </c>
      <c r="Q35" s="418">
        <f t="shared" si="1"/>
        <v>3712.9000000000005</v>
      </c>
      <c r="R35" s="418">
        <f t="shared" si="1"/>
        <v>0</v>
      </c>
    </row>
    <row r="36" spans="1:18" ht="7.5" customHeight="1" x14ac:dyDescent="0.25">
      <c r="A36" s="3"/>
      <c r="C36" s="64"/>
      <c r="D36" s="202"/>
      <c r="E36" s="177"/>
      <c r="F36" s="410"/>
      <c r="G36" s="410"/>
      <c r="H36" s="412"/>
      <c r="I36" s="412"/>
      <c r="J36" s="415"/>
      <c r="K36" s="415"/>
      <c r="L36" s="415"/>
      <c r="M36" s="415"/>
      <c r="N36" s="415"/>
      <c r="O36" s="412"/>
      <c r="P36" s="412"/>
    </row>
    <row r="37" spans="1:18" x14ac:dyDescent="0.2">
      <c r="B37" s="33" t="s">
        <v>72</v>
      </c>
      <c r="C37" s="67">
        <f>0.811+19.486</f>
        <v>20.297000000000001</v>
      </c>
      <c r="D37" s="172">
        <f>0.463+18.323</f>
        <v>18.786000000000001</v>
      </c>
      <c r="E37" s="177">
        <v>13.737</v>
      </c>
      <c r="F37" s="410">
        <v>13.238</v>
      </c>
      <c r="G37" s="410">
        <v>9.1180000000000003</v>
      </c>
      <c r="H37" s="411">
        <v>10.334</v>
      </c>
      <c r="I37" s="411">
        <v>7.4489999999999998</v>
      </c>
      <c r="J37" s="411">
        <v>6.3479999999999999</v>
      </c>
      <c r="K37" s="411">
        <v>5.6</v>
      </c>
      <c r="L37" s="411">
        <v>5.4</v>
      </c>
      <c r="M37" s="411">
        <v>9.1999999999999993</v>
      </c>
      <c r="N37" s="411">
        <v>17</v>
      </c>
      <c r="O37" s="412">
        <v>28.3</v>
      </c>
      <c r="P37" s="412">
        <v>36.4</v>
      </c>
      <c r="Q37" s="15">
        <v>34.1</v>
      </c>
    </row>
    <row r="38" spans="1:18" x14ac:dyDescent="0.2">
      <c r="B38" s="15" t="s">
        <v>129</v>
      </c>
      <c r="C38" s="51">
        <v>25.218</v>
      </c>
      <c r="D38" s="172">
        <v>25.759</v>
      </c>
      <c r="E38" s="177">
        <v>23.957999999999998</v>
      </c>
      <c r="F38" s="410">
        <v>18.076000000000001</v>
      </c>
      <c r="G38" s="410">
        <v>29.376000000000001</v>
      </c>
      <c r="H38" s="411">
        <v>29.713000000000001</v>
      </c>
      <c r="I38" s="411">
        <v>21.84</v>
      </c>
      <c r="J38" s="411">
        <v>18.454999999999998</v>
      </c>
      <c r="K38" s="411">
        <v>16.7</v>
      </c>
      <c r="L38" s="411">
        <v>13.8</v>
      </c>
      <c r="M38" s="411">
        <v>11</v>
      </c>
      <c r="N38" s="411">
        <v>11</v>
      </c>
      <c r="O38" s="412">
        <v>11.1</v>
      </c>
      <c r="P38" s="413">
        <v>4</v>
      </c>
      <c r="Q38" s="15">
        <v>7.5</v>
      </c>
    </row>
    <row r="39" spans="1:18" x14ac:dyDescent="0.2">
      <c r="C39" s="51"/>
      <c r="D39" s="136"/>
      <c r="E39" s="177"/>
      <c r="F39" s="410"/>
      <c r="G39" s="410"/>
      <c r="H39" s="412"/>
      <c r="I39" s="412"/>
      <c r="J39" s="415"/>
      <c r="K39" s="415"/>
      <c r="L39" s="415"/>
      <c r="M39" s="415"/>
      <c r="N39" s="415"/>
      <c r="O39" s="412"/>
      <c r="P39" s="412"/>
    </row>
    <row r="40" spans="1:18" ht="15.75" x14ac:dyDescent="0.25">
      <c r="A40" s="3" t="s">
        <v>406</v>
      </c>
      <c r="C40" s="64"/>
      <c r="E40" s="203"/>
      <c r="F40" s="414"/>
      <c r="G40" s="414"/>
      <c r="H40" s="412"/>
      <c r="I40" s="412"/>
      <c r="J40" s="415"/>
      <c r="K40" s="415"/>
      <c r="L40" s="415"/>
      <c r="M40" s="415"/>
      <c r="N40" s="415"/>
      <c r="O40" s="412"/>
      <c r="P40" s="412"/>
      <c r="Q40" s="67"/>
    </row>
    <row r="41" spans="1:18" ht="15.75" x14ac:dyDescent="0.25">
      <c r="A41" s="3"/>
      <c r="B41" s="15" t="s">
        <v>62</v>
      </c>
      <c r="C41" s="51">
        <v>418.91199999999998</v>
      </c>
      <c r="D41" s="152">
        <v>596.529</v>
      </c>
      <c r="E41" s="375">
        <v>694.22400000000005</v>
      </c>
      <c r="F41" s="416">
        <v>721.08199999999999</v>
      </c>
      <c r="G41" s="416">
        <v>590.73699999999997</v>
      </c>
      <c r="H41" s="419">
        <v>504.84399999999999</v>
      </c>
      <c r="I41" s="419">
        <v>469.62299999999999</v>
      </c>
      <c r="J41" s="419">
        <v>427.06200000000001</v>
      </c>
      <c r="K41" s="419">
        <v>402.7</v>
      </c>
      <c r="L41" s="419">
        <v>278.3</v>
      </c>
      <c r="M41" s="419">
        <v>224.6</v>
      </c>
      <c r="N41" s="419">
        <v>88.5</v>
      </c>
      <c r="O41" s="47">
        <v>0</v>
      </c>
      <c r="P41" s="47">
        <v>0</v>
      </c>
      <c r="Q41" s="47">
        <v>0</v>
      </c>
    </row>
    <row r="42" spans="1:18" ht="15.75" x14ac:dyDescent="0.25">
      <c r="A42" s="3"/>
      <c r="B42" s="15" t="s">
        <v>397</v>
      </c>
      <c r="C42" s="51">
        <v>0.73799999999999999</v>
      </c>
      <c r="D42" s="152">
        <v>4.9000000000000002E-2</v>
      </c>
      <c r="E42" s="177">
        <v>0</v>
      </c>
      <c r="F42" s="47">
        <v>0</v>
      </c>
      <c r="G42" s="47">
        <v>0</v>
      </c>
      <c r="H42" s="47">
        <v>0</v>
      </c>
      <c r="I42" s="416">
        <v>2.5999999999999999E-2</v>
      </c>
      <c r="J42" s="417">
        <v>11.811</v>
      </c>
      <c r="K42" s="417">
        <v>86.3</v>
      </c>
      <c r="L42" s="419">
        <v>91.7</v>
      </c>
      <c r="M42" s="419">
        <v>61.2</v>
      </c>
      <c r="N42" s="47">
        <v>0</v>
      </c>
      <c r="O42" s="47">
        <v>0</v>
      </c>
      <c r="P42" s="47">
        <v>0</v>
      </c>
      <c r="Q42" s="47">
        <v>0</v>
      </c>
    </row>
    <row r="43" spans="1:18" ht="15.75" x14ac:dyDescent="0.25">
      <c r="A43" s="3"/>
      <c r="B43" s="15" t="s">
        <v>63</v>
      </c>
      <c r="C43" s="51">
        <v>0.13200000000000001</v>
      </c>
      <c r="D43" s="381">
        <v>0</v>
      </c>
      <c r="E43" s="177">
        <v>0</v>
      </c>
      <c r="F43" s="47">
        <v>0</v>
      </c>
      <c r="G43" s="47">
        <v>0</v>
      </c>
      <c r="H43" s="47">
        <v>0</v>
      </c>
      <c r="I43" s="47">
        <v>0</v>
      </c>
      <c r="J43" s="47">
        <v>0</v>
      </c>
      <c r="K43" s="47">
        <v>0</v>
      </c>
      <c r="L43" s="47">
        <v>0</v>
      </c>
      <c r="M43" s="47">
        <v>0</v>
      </c>
      <c r="N43" s="47">
        <v>0</v>
      </c>
      <c r="O43" s="47">
        <v>0</v>
      </c>
      <c r="P43" s="47">
        <v>0</v>
      </c>
      <c r="Q43" s="47">
        <v>0</v>
      </c>
    </row>
    <row r="44" spans="1:18" ht="15.75" x14ac:dyDescent="0.25">
      <c r="A44" s="3"/>
      <c r="B44" s="15" t="s">
        <v>122</v>
      </c>
      <c r="C44" s="177">
        <v>0</v>
      </c>
      <c r="D44" s="381">
        <v>0</v>
      </c>
      <c r="E44" s="177">
        <v>0</v>
      </c>
      <c r="F44" s="410">
        <v>85.006</v>
      </c>
      <c r="G44" s="410">
        <v>100.36</v>
      </c>
      <c r="H44" s="410">
        <v>97.539000000000001</v>
      </c>
      <c r="I44" s="410">
        <v>93.293999999999997</v>
      </c>
      <c r="J44" s="410">
        <v>94.117999999999995</v>
      </c>
      <c r="K44" s="410">
        <v>129</v>
      </c>
      <c r="L44" s="419">
        <v>34.299999999999997</v>
      </c>
      <c r="M44" s="47">
        <v>0</v>
      </c>
      <c r="N44" s="47">
        <v>0</v>
      </c>
      <c r="O44" s="47">
        <v>0</v>
      </c>
      <c r="P44" s="47">
        <v>0</v>
      </c>
      <c r="Q44" s="47">
        <v>0</v>
      </c>
    </row>
    <row r="45" spans="1:18" ht="15.75" x14ac:dyDescent="0.25">
      <c r="A45" s="3"/>
      <c r="B45" s="15" t="s">
        <v>71</v>
      </c>
      <c r="C45" s="177">
        <v>0</v>
      </c>
      <c r="D45" s="381">
        <v>0</v>
      </c>
      <c r="E45" s="177">
        <v>0</v>
      </c>
      <c r="F45" s="410">
        <v>36.292000000000002</v>
      </c>
      <c r="G45" s="410">
        <v>50.884</v>
      </c>
      <c r="H45" s="410">
        <v>32.799999999999997</v>
      </c>
      <c r="I45" s="410">
        <v>4.8730000000000002</v>
      </c>
      <c r="J45" s="47">
        <v>0</v>
      </c>
      <c r="K45" s="47">
        <v>0</v>
      </c>
      <c r="L45" s="47">
        <v>0</v>
      </c>
      <c r="M45" s="47">
        <v>0</v>
      </c>
      <c r="N45" s="47">
        <v>0</v>
      </c>
      <c r="O45" s="47">
        <v>0</v>
      </c>
      <c r="P45" s="47">
        <v>0</v>
      </c>
      <c r="Q45" s="47">
        <v>0</v>
      </c>
    </row>
    <row r="46" spans="1:18" ht="15.75" x14ac:dyDescent="0.25">
      <c r="A46" s="3"/>
      <c r="B46" s="15" t="s">
        <v>396</v>
      </c>
      <c r="C46" s="177">
        <v>0</v>
      </c>
      <c r="D46" s="381">
        <v>0</v>
      </c>
      <c r="E46" s="177">
        <v>0</v>
      </c>
      <c r="F46" s="47">
        <v>0</v>
      </c>
      <c r="G46" s="47">
        <v>0</v>
      </c>
      <c r="H46" s="47">
        <v>0</v>
      </c>
      <c r="I46" s="410">
        <v>2.7829999999999999</v>
      </c>
      <c r="J46" s="410">
        <v>58.563000000000002</v>
      </c>
      <c r="K46" s="410">
        <v>64</v>
      </c>
      <c r="L46" s="419">
        <v>51.3</v>
      </c>
      <c r="M46" s="419">
        <v>55</v>
      </c>
      <c r="N46" s="419">
        <v>70.599999999999994</v>
      </c>
      <c r="O46" s="412">
        <v>72.8</v>
      </c>
      <c r="P46" s="412">
        <v>69.5</v>
      </c>
      <c r="Q46" s="15">
        <v>52.1</v>
      </c>
    </row>
    <row r="47" spans="1:18" ht="7.5" customHeight="1" x14ac:dyDescent="0.25">
      <c r="A47" s="3"/>
      <c r="C47" s="63"/>
      <c r="D47" s="156"/>
      <c r="E47" s="177"/>
      <c r="F47" s="416"/>
      <c r="G47" s="410"/>
      <c r="H47" s="412"/>
      <c r="I47" s="412"/>
      <c r="J47" s="415" t="s">
        <v>82</v>
      </c>
      <c r="K47" s="415" t="s">
        <v>82</v>
      </c>
      <c r="L47" s="415" t="s">
        <v>82</v>
      </c>
      <c r="M47" s="415" t="s">
        <v>82</v>
      </c>
      <c r="N47" s="415" t="s">
        <v>82</v>
      </c>
      <c r="O47" s="412"/>
      <c r="P47" s="412"/>
    </row>
    <row r="48" spans="1:18" ht="15.75" x14ac:dyDescent="0.25">
      <c r="A48" s="3"/>
      <c r="B48" s="3" t="s">
        <v>126</v>
      </c>
      <c r="C48" s="146">
        <f t="shared" ref="C48:R48" si="2">SUM(C41:C47)</f>
        <v>419.78199999999998</v>
      </c>
      <c r="D48" s="157">
        <f t="shared" si="2"/>
        <v>596.57799999999997</v>
      </c>
      <c r="E48" s="206">
        <f t="shared" si="2"/>
        <v>694.22400000000005</v>
      </c>
      <c r="F48" s="418">
        <f t="shared" si="2"/>
        <v>842.38</v>
      </c>
      <c r="G48" s="418">
        <f t="shared" si="2"/>
        <v>741.98099999999999</v>
      </c>
      <c r="H48" s="418">
        <f t="shared" si="2"/>
        <v>635.18299999999999</v>
      </c>
      <c r="I48" s="418">
        <f t="shared" si="2"/>
        <v>570.59900000000005</v>
      </c>
      <c r="J48" s="418">
        <f t="shared" si="2"/>
        <v>591.55399999999997</v>
      </c>
      <c r="K48" s="418">
        <f t="shared" si="2"/>
        <v>682</v>
      </c>
      <c r="L48" s="418">
        <f t="shared" si="2"/>
        <v>455.6</v>
      </c>
      <c r="M48" s="418">
        <f t="shared" si="2"/>
        <v>340.8</v>
      </c>
      <c r="N48" s="418">
        <f t="shared" si="2"/>
        <v>159.1</v>
      </c>
      <c r="O48" s="418">
        <f t="shared" si="2"/>
        <v>72.8</v>
      </c>
      <c r="P48" s="418">
        <f t="shared" si="2"/>
        <v>69.5</v>
      </c>
      <c r="Q48" s="418">
        <f t="shared" si="2"/>
        <v>52.1</v>
      </c>
      <c r="R48" s="418">
        <f t="shared" si="2"/>
        <v>0</v>
      </c>
    </row>
    <row r="49" spans="1:18" ht="7.5" customHeight="1" x14ac:dyDescent="0.25">
      <c r="A49" s="3"/>
      <c r="C49" s="63"/>
      <c r="D49" s="156"/>
      <c r="E49" s="177"/>
      <c r="F49" s="410"/>
      <c r="G49" s="410"/>
      <c r="H49" s="412"/>
      <c r="I49" s="412"/>
      <c r="J49" s="415"/>
      <c r="K49" s="415"/>
      <c r="L49" s="415"/>
      <c r="M49" s="415"/>
      <c r="N49" s="415"/>
      <c r="O49" s="412"/>
      <c r="P49" s="412"/>
    </row>
    <row r="50" spans="1:18" ht="15.75" x14ac:dyDescent="0.25">
      <c r="A50" s="3"/>
      <c r="B50" s="33" t="s">
        <v>72</v>
      </c>
      <c r="C50" s="177">
        <v>0</v>
      </c>
      <c r="D50" s="381">
        <v>0</v>
      </c>
      <c r="E50" s="177">
        <v>1.2749999999999999</v>
      </c>
      <c r="F50" s="47">
        <v>0</v>
      </c>
      <c r="G50" s="47">
        <v>0</v>
      </c>
      <c r="H50" s="47">
        <v>0</v>
      </c>
      <c r="I50" s="47">
        <v>0</v>
      </c>
      <c r="J50" s="47">
        <v>0</v>
      </c>
      <c r="K50" s="47">
        <v>0</v>
      </c>
      <c r="L50" s="47">
        <v>0</v>
      </c>
      <c r="M50" s="410">
        <v>1.4</v>
      </c>
      <c r="N50" s="47">
        <v>0</v>
      </c>
      <c r="O50" s="47">
        <v>0</v>
      </c>
      <c r="P50" s="47">
        <v>0</v>
      </c>
      <c r="Q50" s="47">
        <v>0</v>
      </c>
    </row>
    <row r="51" spans="1:18" ht="15.75" x14ac:dyDescent="0.25">
      <c r="A51" s="3"/>
      <c r="B51" s="15" t="s">
        <v>129</v>
      </c>
      <c r="C51" s="177">
        <v>0</v>
      </c>
      <c r="D51" s="381">
        <v>0</v>
      </c>
      <c r="E51" s="177">
        <v>0</v>
      </c>
      <c r="F51" s="410">
        <v>8.0719999999999992</v>
      </c>
      <c r="G51" s="410">
        <v>0.28699999999999998</v>
      </c>
      <c r="H51" s="47">
        <v>0</v>
      </c>
      <c r="I51" s="47">
        <v>0</v>
      </c>
      <c r="J51" s="47">
        <v>0</v>
      </c>
      <c r="K51" s="47">
        <v>0</v>
      </c>
      <c r="L51" s="47">
        <v>0</v>
      </c>
      <c r="M51" s="47">
        <v>0</v>
      </c>
      <c r="N51" s="47">
        <v>0</v>
      </c>
      <c r="O51" s="47">
        <v>0</v>
      </c>
      <c r="P51" s="47">
        <v>0</v>
      </c>
      <c r="Q51" s="47">
        <v>0</v>
      </c>
    </row>
    <row r="52" spans="1:18" ht="15.75" customHeight="1" x14ac:dyDescent="0.2">
      <c r="C52" s="51"/>
      <c r="D52" s="172"/>
      <c r="E52" s="33"/>
      <c r="F52" s="414"/>
      <c r="G52" s="414"/>
      <c r="H52" s="414"/>
      <c r="I52" s="412"/>
      <c r="J52" s="412"/>
      <c r="K52" s="415"/>
      <c r="L52" s="415"/>
      <c r="M52" s="415"/>
      <c r="N52" s="415"/>
      <c r="O52" s="412"/>
      <c r="P52" s="412"/>
    </row>
    <row r="53" spans="1:18" ht="15.75" x14ac:dyDescent="0.25">
      <c r="A53" s="3" t="s">
        <v>45</v>
      </c>
      <c r="C53" s="64"/>
      <c r="D53" s="172"/>
      <c r="E53" s="33"/>
      <c r="F53" s="414"/>
      <c r="G53" s="414"/>
      <c r="H53" s="414"/>
      <c r="I53" s="412"/>
      <c r="J53" s="412"/>
      <c r="K53" s="415"/>
      <c r="L53" s="415"/>
      <c r="M53" s="415"/>
      <c r="N53" s="415"/>
      <c r="O53" s="412"/>
      <c r="P53" s="412"/>
    </row>
    <row r="54" spans="1:18" ht="15.75" x14ac:dyDescent="0.25">
      <c r="A54" s="3"/>
      <c r="B54" s="15" t="s">
        <v>43</v>
      </c>
      <c r="C54" s="184">
        <f>'T8.2old'!C40</f>
        <v>9.2850000000000001</v>
      </c>
      <c r="D54" s="382">
        <f>'T8.2old'!D40</f>
        <v>11.535</v>
      </c>
      <c r="E54" s="377">
        <f>'T8.2old'!E40</f>
        <v>8.1180000000000003</v>
      </c>
      <c r="F54" s="420">
        <f>'T8.2old'!F40</f>
        <v>12.701000000000001</v>
      </c>
      <c r="G54" s="420">
        <f>'T8.2old'!G40</f>
        <v>17.109000000000002</v>
      </c>
      <c r="H54" s="420">
        <f>'T8.2old'!H40</f>
        <v>17.13</v>
      </c>
      <c r="I54" s="420">
        <f>'T8.2old'!I40</f>
        <v>15.315</v>
      </c>
      <c r="J54" s="420">
        <f>'T8.2old'!J40</f>
        <v>10.513</v>
      </c>
      <c r="K54" s="420">
        <f>'T8.2old'!K40</f>
        <v>7.5</v>
      </c>
      <c r="L54" s="420">
        <f>'T8.2old'!L40</f>
        <v>0.9</v>
      </c>
      <c r="M54" s="420">
        <f>'T8.2old'!M40</f>
        <v>1</v>
      </c>
      <c r="N54" s="430">
        <f>'T8.2old'!N40</f>
        <v>0</v>
      </c>
      <c r="O54" s="430">
        <f>'T8.2old'!O40</f>
        <v>0</v>
      </c>
      <c r="P54" s="430">
        <f>'T8.2old'!P40</f>
        <v>0</v>
      </c>
      <c r="Q54" s="430">
        <f>'T8.2old'!Q40</f>
        <v>0</v>
      </c>
      <c r="R54" s="430">
        <f>'T8.2old'!R40</f>
        <v>0</v>
      </c>
    </row>
    <row r="55" spans="1:18" ht="15.75" x14ac:dyDescent="0.25">
      <c r="A55" s="3"/>
      <c r="B55" s="15" t="s">
        <v>44</v>
      </c>
      <c r="C55" s="184">
        <f t="shared" ref="C55:J55" si="3">C8</f>
        <v>21.039000000000001</v>
      </c>
      <c r="D55" s="382">
        <f t="shared" si="3"/>
        <v>23.704000000000001</v>
      </c>
      <c r="E55" s="377">
        <f t="shared" si="3"/>
        <v>27.716999999999999</v>
      </c>
      <c r="F55" s="420">
        <f t="shared" si="3"/>
        <v>21.422999999999998</v>
      </c>
      <c r="G55" s="420">
        <f t="shared" si="3"/>
        <v>6.2030000000000003</v>
      </c>
      <c r="H55" s="420">
        <f t="shared" si="3"/>
        <v>5.64</v>
      </c>
      <c r="I55" s="420">
        <f t="shared" si="3"/>
        <v>1.9430000000000001</v>
      </c>
      <c r="J55" s="420">
        <f t="shared" si="3"/>
        <v>8.4000000000000005E-2</v>
      </c>
      <c r="K55" s="420">
        <f t="shared" ref="K55:P55" si="4">K8</f>
        <v>0.1</v>
      </c>
      <c r="L55" s="430">
        <f t="shared" si="4"/>
        <v>0</v>
      </c>
      <c r="M55" s="430">
        <f t="shared" si="4"/>
        <v>0</v>
      </c>
      <c r="N55" s="430">
        <f t="shared" si="4"/>
        <v>0</v>
      </c>
      <c r="O55" s="420">
        <f t="shared" si="4"/>
        <v>1</v>
      </c>
      <c r="P55" s="420">
        <f t="shared" si="4"/>
        <v>2</v>
      </c>
      <c r="Q55" s="420">
        <f>Q8</f>
        <v>0.1</v>
      </c>
      <c r="R55" s="420">
        <f>R8</f>
        <v>0</v>
      </c>
    </row>
    <row r="56" spans="1:18" ht="15.75" x14ac:dyDescent="0.25">
      <c r="A56" s="3"/>
      <c r="B56" s="15" t="s">
        <v>47</v>
      </c>
      <c r="C56" s="51">
        <v>7.8460000000000001</v>
      </c>
      <c r="D56" s="152">
        <v>9.0429999999999993</v>
      </c>
      <c r="E56" s="177">
        <v>14.189</v>
      </c>
      <c r="F56" s="410">
        <v>15.962999999999999</v>
      </c>
      <c r="G56" s="410">
        <v>16.393999999999998</v>
      </c>
      <c r="H56" s="411">
        <v>18.506</v>
      </c>
      <c r="I56" s="411">
        <v>22.013999999999999</v>
      </c>
      <c r="J56" s="411">
        <v>25.867000000000001</v>
      </c>
      <c r="K56" s="411">
        <v>25.1</v>
      </c>
      <c r="L56" s="411">
        <v>24.8</v>
      </c>
      <c r="M56" s="411">
        <v>23.1</v>
      </c>
      <c r="N56" s="411">
        <v>21.7</v>
      </c>
      <c r="O56" s="412">
        <v>16.8</v>
      </c>
      <c r="P56" s="412">
        <v>19.2</v>
      </c>
      <c r="Q56" s="15">
        <v>19.100000000000001</v>
      </c>
    </row>
    <row r="57" spans="1:18" ht="15.75" x14ac:dyDescent="0.25">
      <c r="A57" s="3"/>
      <c r="B57" s="15" t="s">
        <v>50</v>
      </c>
      <c r="C57" s="51">
        <v>4.33</v>
      </c>
      <c r="D57" s="152">
        <v>4.6139999999999999</v>
      </c>
      <c r="E57" s="177">
        <v>1.04</v>
      </c>
      <c r="F57" s="410">
        <v>0.11799999999999999</v>
      </c>
      <c r="G57" s="410">
        <v>0.222</v>
      </c>
      <c r="H57" s="411">
        <v>9.7000000000000003E-2</v>
      </c>
      <c r="I57" s="411">
        <v>0.158</v>
      </c>
      <c r="J57" s="411">
        <v>0.08</v>
      </c>
      <c r="K57" s="411">
        <v>0.2</v>
      </c>
      <c r="L57" s="47">
        <v>0</v>
      </c>
      <c r="M57" s="47">
        <v>0</v>
      </c>
      <c r="N57" s="411">
        <v>1.5</v>
      </c>
      <c r="O57" s="412">
        <v>4.2</v>
      </c>
      <c r="P57" s="412">
        <v>3.3</v>
      </c>
      <c r="Q57" s="15">
        <v>3.4</v>
      </c>
    </row>
    <row r="58" spans="1:18" ht="15.75" x14ac:dyDescent="0.25">
      <c r="A58" s="3"/>
      <c r="B58" s="15" t="s">
        <v>58</v>
      </c>
      <c r="C58" s="51">
        <v>22.542999999999999</v>
      </c>
      <c r="D58" s="152">
        <v>23.140999999999998</v>
      </c>
      <c r="E58" s="177">
        <v>26.265999999999998</v>
      </c>
      <c r="F58" s="410">
        <v>28.375</v>
      </c>
      <c r="G58" s="410">
        <v>31.495999999999999</v>
      </c>
      <c r="H58" s="410">
        <v>33.207999999999998</v>
      </c>
      <c r="I58" s="410">
        <v>33.456000000000003</v>
      </c>
      <c r="J58" s="410">
        <f>1.404+36.403</f>
        <v>37.807000000000002</v>
      </c>
      <c r="K58" s="410">
        <f>0.1+35.6</f>
        <v>35.700000000000003</v>
      </c>
      <c r="L58" s="410">
        <v>33.1</v>
      </c>
      <c r="M58" s="410">
        <v>29.8</v>
      </c>
      <c r="N58" s="410">
        <v>36.4</v>
      </c>
      <c r="O58" s="412">
        <f>0.1+36.2</f>
        <v>36.300000000000004</v>
      </c>
      <c r="P58" s="412">
        <v>33.6</v>
      </c>
      <c r="Q58" s="15">
        <v>30.5</v>
      </c>
    </row>
    <row r="59" spans="1:18" ht="7.5" customHeight="1" x14ac:dyDescent="0.25">
      <c r="A59" s="3"/>
      <c r="C59" s="51"/>
      <c r="D59" s="152"/>
      <c r="E59" s="177"/>
      <c r="F59" s="410"/>
      <c r="G59" s="414"/>
      <c r="H59" s="412"/>
      <c r="I59" s="412"/>
      <c r="J59" s="415"/>
      <c r="K59" s="415"/>
      <c r="L59" s="415"/>
      <c r="M59" s="415"/>
      <c r="N59" s="415"/>
      <c r="O59" s="412"/>
      <c r="P59" s="412"/>
    </row>
    <row r="60" spans="1:18" x14ac:dyDescent="0.2">
      <c r="B60" s="15" t="s">
        <v>59</v>
      </c>
      <c r="C60" s="177">
        <v>0</v>
      </c>
      <c r="D60" s="381">
        <v>0</v>
      </c>
      <c r="E60" s="177">
        <v>0</v>
      </c>
      <c r="F60" s="47">
        <v>0</v>
      </c>
      <c r="G60" s="410">
        <v>46.945</v>
      </c>
      <c r="H60" s="410">
        <v>65.745000000000005</v>
      </c>
      <c r="I60" s="410">
        <v>50.951999999999998</v>
      </c>
      <c r="J60" s="410">
        <v>53.548999999999999</v>
      </c>
      <c r="K60" s="410">
        <v>7.9</v>
      </c>
      <c r="L60" s="47">
        <v>0</v>
      </c>
      <c r="M60" s="47">
        <v>0</v>
      </c>
      <c r="N60" s="47">
        <v>0</v>
      </c>
      <c r="O60" s="47">
        <v>0</v>
      </c>
      <c r="P60" s="47">
        <v>0</v>
      </c>
      <c r="Q60" s="47">
        <v>0</v>
      </c>
    </row>
    <row r="61" spans="1:18" x14ac:dyDescent="0.2">
      <c r="B61" s="15" t="s">
        <v>60</v>
      </c>
      <c r="C61" s="51">
        <v>149.46600000000001</v>
      </c>
      <c r="D61" s="152">
        <v>141.59100000000001</v>
      </c>
      <c r="E61" s="177">
        <v>158.929</v>
      </c>
      <c r="F61" s="410">
        <v>224.47200000000001</v>
      </c>
      <c r="G61" s="410">
        <v>247.828</v>
      </c>
      <c r="H61" s="410">
        <v>235.041</v>
      </c>
      <c r="I61" s="410">
        <v>240.77099999999999</v>
      </c>
      <c r="J61" s="410">
        <v>221.55</v>
      </c>
      <c r="K61" s="410">
        <v>243.2</v>
      </c>
      <c r="L61" s="410">
        <v>224.9</v>
      </c>
      <c r="M61" s="410">
        <v>206.8</v>
      </c>
      <c r="N61" s="410">
        <v>222.7</v>
      </c>
      <c r="O61" s="412">
        <v>230.4</v>
      </c>
      <c r="P61" s="412">
        <v>219.3</v>
      </c>
      <c r="Q61" s="15">
        <v>192.9</v>
      </c>
    </row>
    <row r="62" spans="1:18" x14ac:dyDescent="0.2">
      <c r="B62" s="15" t="s">
        <v>88</v>
      </c>
      <c r="C62" s="51" t="s">
        <v>40</v>
      </c>
      <c r="D62" s="152">
        <v>1.1619999999999999</v>
      </c>
      <c r="E62" s="378">
        <v>4.9000000000000002E-2</v>
      </c>
      <c r="F62" s="47">
        <v>0</v>
      </c>
      <c r="G62" s="47">
        <v>0</v>
      </c>
      <c r="H62" s="47">
        <v>0</v>
      </c>
      <c r="I62" s="47">
        <v>0</v>
      </c>
      <c r="J62" s="47">
        <v>0</v>
      </c>
      <c r="K62" s="47">
        <v>0</v>
      </c>
      <c r="L62" s="47">
        <v>0</v>
      </c>
      <c r="M62" s="47">
        <v>0</v>
      </c>
      <c r="N62" s="47">
        <v>0</v>
      </c>
      <c r="O62" s="47">
        <v>0</v>
      </c>
      <c r="P62" s="47">
        <v>0</v>
      </c>
      <c r="Q62" s="15">
        <v>7.6</v>
      </c>
    </row>
    <row r="63" spans="1:18" x14ac:dyDescent="0.2">
      <c r="B63" s="15" t="s">
        <v>61</v>
      </c>
      <c r="C63" s="51">
        <v>104.892</v>
      </c>
      <c r="D63" s="152">
        <v>112.874</v>
      </c>
      <c r="E63" s="177">
        <v>111.77500000000001</v>
      </c>
      <c r="F63" s="410">
        <v>112.297</v>
      </c>
      <c r="G63" s="410">
        <v>115.027</v>
      </c>
      <c r="H63" s="410">
        <v>102.35899999999999</v>
      </c>
      <c r="I63" s="410">
        <v>100.492</v>
      </c>
      <c r="J63" s="410">
        <v>102.251</v>
      </c>
      <c r="K63" s="410">
        <v>102.5</v>
      </c>
      <c r="L63" s="410">
        <v>86.6</v>
      </c>
      <c r="M63" s="410">
        <v>90.3</v>
      </c>
      <c r="N63" s="410">
        <v>99.6</v>
      </c>
      <c r="O63" s="412">
        <v>88.8</v>
      </c>
      <c r="P63" s="412">
        <v>91.8</v>
      </c>
      <c r="Q63" s="15">
        <v>89.6</v>
      </c>
    </row>
    <row r="64" spans="1:18" x14ac:dyDescent="0.2">
      <c r="B64" s="15" t="s">
        <v>62</v>
      </c>
      <c r="C64" s="177">
        <v>0</v>
      </c>
      <c r="D64" s="381">
        <v>0</v>
      </c>
      <c r="E64" s="375">
        <v>2.2549999999999999</v>
      </c>
      <c r="F64" s="47">
        <v>0</v>
      </c>
      <c r="G64" s="416">
        <v>0.151</v>
      </c>
      <c r="H64" s="47">
        <v>0</v>
      </c>
      <c r="I64" s="47">
        <v>0</v>
      </c>
      <c r="J64" s="419">
        <v>0.30399999999999999</v>
      </c>
      <c r="K64" s="47">
        <v>0</v>
      </c>
      <c r="L64" s="47">
        <v>0</v>
      </c>
      <c r="M64" s="47">
        <v>0</v>
      </c>
      <c r="N64" s="411">
        <v>0.2</v>
      </c>
      <c r="O64" s="412">
        <v>0.1</v>
      </c>
      <c r="P64" s="47">
        <v>0</v>
      </c>
      <c r="Q64" s="47">
        <v>0</v>
      </c>
    </row>
    <row r="65" spans="1:18" ht="7.5" customHeight="1" x14ac:dyDescent="0.2">
      <c r="C65" s="51"/>
      <c r="D65" s="152"/>
      <c r="E65" s="177"/>
      <c r="F65" s="410"/>
      <c r="G65" s="410"/>
      <c r="H65" s="412"/>
      <c r="I65" s="412"/>
      <c r="J65" s="415"/>
      <c r="K65" s="415"/>
      <c r="L65" s="415"/>
      <c r="M65" s="415"/>
      <c r="N65" s="415"/>
      <c r="O65" s="412"/>
      <c r="P65" s="412"/>
    </row>
    <row r="66" spans="1:18" ht="14.25" customHeight="1" x14ac:dyDescent="0.2">
      <c r="B66" s="15" t="s">
        <v>468</v>
      </c>
      <c r="C66" s="177">
        <v>0</v>
      </c>
      <c r="D66" s="381">
        <v>0</v>
      </c>
      <c r="E66" s="177">
        <v>0</v>
      </c>
      <c r="F66" s="47">
        <v>0</v>
      </c>
      <c r="G66" s="47">
        <v>0</v>
      </c>
      <c r="H66" s="410">
        <v>29.2</v>
      </c>
      <c r="I66" s="410">
        <f>0.9+39.8</f>
        <v>40.699999999999996</v>
      </c>
      <c r="J66" s="410">
        <v>24.4</v>
      </c>
      <c r="K66" s="410">
        <v>22.6</v>
      </c>
      <c r="L66" s="410">
        <v>19.3</v>
      </c>
      <c r="M66" s="410">
        <v>16.8</v>
      </c>
      <c r="N66" s="410">
        <v>21.5</v>
      </c>
      <c r="O66" s="412">
        <v>23.6</v>
      </c>
      <c r="P66" s="412">
        <v>23.3</v>
      </c>
      <c r="Q66" s="15">
        <v>27.2</v>
      </c>
    </row>
    <row r="67" spans="1:18" x14ac:dyDescent="0.2">
      <c r="B67" s="15" t="s">
        <v>63</v>
      </c>
      <c r="C67" s="177">
        <v>0</v>
      </c>
      <c r="D67" s="381">
        <v>0</v>
      </c>
      <c r="E67" s="177">
        <v>0</v>
      </c>
      <c r="F67" s="410">
        <v>1.5640000000000001</v>
      </c>
      <c r="G67" s="410">
        <v>12.651999999999999</v>
      </c>
      <c r="H67" s="410">
        <v>15.308999999999999</v>
      </c>
      <c r="I67" s="410">
        <v>18.216000000000001</v>
      </c>
      <c r="J67" s="410">
        <v>15.092000000000001</v>
      </c>
      <c r="K67" s="410">
        <v>24.9</v>
      </c>
      <c r="L67" s="410">
        <v>30.3</v>
      </c>
      <c r="M67" s="410">
        <v>30.4</v>
      </c>
      <c r="N67" s="410">
        <v>30.3</v>
      </c>
      <c r="O67" s="413">
        <v>33</v>
      </c>
      <c r="P67" s="412">
        <v>34.799999999999997</v>
      </c>
      <c r="Q67" s="15">
        <v>41.2</v>
      </c>
    </row>
    <row r="68" spans="1:18" x14ac:dyDescent="0.2">
      <c r="B68" s="15" t="s">
        <v>67</v>
      </c>
      <c r="C68" s="177">
        <v>0</v>
      </c>
      <c r="D68" s="381">
        <v>0</v>
      </c>
      <c r="E68" s="177">
        <v>0</v>
      </c>
      <c r="F68" s="47">
        <v>0</v>
      </c>
      <c r="G68" s="47">
        <v>0</v>
      </c>
      <c r="H68" s="410">
        <v>41.3</v>
      </c>
      <c r="I68" s="410">
        <v>82.5</v>
      </c>
      <c r="J68" s="410">
        <v>82.1</v>
      </c>
      <c r="K68" s="410">
        <v>74</v>
      </c>
      <c r="L68" s="410">
        <v>73.3</v>
      </c>
      <c r="M68" s="410">
        <v>69.2</v>
      </c>
      <c r="N68" s="410">
        <v>75.400000000000006</v>
      </c>
      <c r="O68" s="412">
        <v>78.099999999999994</v>
      </c>
      <c r="P68" s="412">
        <v>81.2</v>
      </c>
      <c r="Q68" s="15">
        <v>77.599999999999994</v>
      </c>
    </row>
    <row r="69" spans="1:18" x14ac:dyDescent="0.2">
      <c r="B69" s="15" t="s">
        <v>479</v>
      </c>
      <c r="C69" s="177">
        <v>0</v>
      </c>
      <c r="D69" s="381">
        <v>0</v>
      </c>
      <c r="E69" s="177">
        <v>0</v>
      </c>
      <c r="F69" s="47">
        <v>0</v>
      </c>
      <c r="G69" s="47">
        <v>0</v>
      </c>
      <c r="H69" s="47">
        <v>0</v>
      </c>
      <c r="I69" s="47">
        <v>0</v>
      </c>
      <c r="J69" s="410">
        <v>34.1</v>
      </c>
      <c r="K69" s="410">
        <v>40.200000000000003</v>
      </c>
      <c r="L69" s="410">
        <v>20.399999999999999</v>
      </c>
      <c r="M69" s="47">
        <v>0</v>
      </c>
      <c r="N69" s="47">
        <v>0</v>
      </c>
      <c r="O69" s="47">
        <v>0</v>
      </c>
      <c r="P69" s="47">
        <v>0</v>
      </c>
      <c r="Q69" s="47">
        <v>0</v>
      </c>
    </row>
    <row r="70" spans="1:18" x14ac:dyDescent="0.2">
      <c r="B70" s="15" t="s">
        <v>477</v>
      </c>
      <c r="C70" s="177">
        <v>0</v>
      </c>
      <c r="D70" s="381">
        <v>0</v>
      </c>
      <c r="E70" s="177">
        <v>0</v>
      </c>
      <c r="F70" s="47">
        <v>0</v>
      </c>
      <c r="G70" s="47">
        <v>0</v>
      </c>
      <c r="H70" s="47">
        <v>0</v>
      </c>
      <c r="I70" s="47">
        <v>0</v>
      </c>
      <c r="J70" s="47">
        <v>0</v>
      </c>
      <c r="K70" s="410">
        <v>5.8</v>
      </c>
      <c r="L70" s="47">
        <v>0</v>
      </c>
      <c r="M70" s="47">
        <v>0</v>
      </c>
      <c r="N70" s="47">
        <v>0</v>
      </c>
      <c r="O70" s="47">
        <v>0</v>
      </c>
      <c r="P70" s="47">
        <v>0</v>
      </c>
      <c r="Q70" s="47">
        <v>0</v>
      </c>
    </row>
    <row r="71" spans="1:18" x14ac:dyDescent="0.2">
      <c r="B71" s="15" t="s">
        <v>68</v>
      </c>
      <c r="C71" s="177">
        <v>0</v>
      </c>
      <c r="D71" s="381">
        <v>0</v>
      </c>
      <c r="E71" s="177">
        <v>0</v>
      </c>
      <c r="F71" s="47">
        <v>0</v>
      </c>
      <c r="G71" s="47">
        <v>0</v>
      </c>
      <c r="H71" s="47">
        <v>0</v>
      </c>
      <c r="I71" s="410">
        <v>4.6849999999999996</v>
      </c>
      <c r="J71" s="410">
        <v>2.3519999999999999</v>
      </c>
      <c r="K71" s="410">
        <v>0.8</v>
      </c>
      <c r="L71" s="47">
        <v>0</v>
      </c>
      <c r="M71" s="47">
        <v>0</v>
      </c>
      <c r="N71" s="47">
        <v>0</v>
      </c>
      <c r="O71" s="412">
        <v>0.1</v>
      </c>
      <c r="P71" s="47">
        <v>0</v>
      </c>
      <c r="Q71" s="47">
        <v>0</v>
      </c>
    </row>
    <row r="72" spans="1:18" x14ac:dyDescent="0.2">
      <c r="B72" s="15" t="s">
        <v>130</v>
      </c>
      <c r="C72" s="177">
        <v>0</v>
      </c>
      <c r="D72" s="381">
        <v>0</v>
      </c>
      <c r="E72" s="177">
        <v>0</v>
      </c>
      <c r="F72" s="47">
        <v>0</v>
      </c>
      <c r="G72" s="47">
        <v>0</v>
      </c>
      <c r="H72" s="47">
        <v>0</v>
      </c>
      <c r="I72" s="410">
        <v>14.464</v>
      </c>
      <c r="J72" s="410">
        <v>43.76</v>
      </c>
      <c r="K72" s="411">
        <v>0</v>
      </c>
      <c r="L72" s="47">
        <v>0</v>
      </c>
      <c r="M72" s="47">
        <v>0</v>
      </c>
      <c r="N72" s="47">
        <v>0</v>
      </c>
      <c r="O72" s="47">
        <v>0</v>
      </c>
      <c r="P72" s="47">
        <v>0</v>
      </c>
      <c r="Q72" s="47">
        <v>0</v>
      </c>
    </row>
    <row r="73" spans="1:18" x14ac:dyDescent="0.2">
      <c r="B73" s="15" t="s">
        <v>65</v>
      </c>
      <c r="C73" s="177">
        <v>0</v>
      </c>
      <c r="D73" s="381">
        <v>0</v>
      </c>
      <c r="E73" s="378">
        <v>1.9610000000000001</v>
      </c>
      <c r="F73" s="421">
        <v>14.445</v>
      </c>
      <c r="G73" s="421">
        <v>15.285</v>
      </c>
      <c r="H73" s="411">
        <v>18.065000000000001</v>
      </c>
      <c r="I73" s="411">
        <v>20.63</v>
      </c>
      <c r="J73" s="411">
        <v>16.719000000000001</v>
      </c>
      <c r="K73" s="411">
        <v>42.9</v>
      </c>
      <c r="L73" s="411">
        <v>50.5</v>
      </c>
      <c r="M73" s="411">
        <v>46.4</v>
      </c>
      <c r="N73" s="411">
        <v>49.2</v>
      </c>
      <c r="O73" s="413">
        <v>51</v>
      </c>
      <c r="P73" s="412">
        <v>55.8</v>
      </c>
      <c r="Q73" s="15">
        <v>70.5</v>
      </c>
    </row>
    <row r="74" spans="1:18" x14ac:dyDescent="0.2">
      <c r="B74" s="15" t="s">
        <v>480</v>
      </c>
      <c r="C74" s="177">
        <v>0</v>
      </c>
      <c r="D74" s="381">
        <v>0</v>
      </c>
      <c r="E74" s="177">
        <v>0</v>
      </c>
      <c r="F74" s="47">
        <v>0</v>
      </c>
      <c r="G74" s="47">
        <v>0</v>
      </c>
      <c r="H74" s="47">
        <v>0</v>
      </c>
      <c r="I74" s="47">
        <v>0</v>
      </c>
      <c r="J74" s="411">
        <v>3.3</v>
      </c>
      <c r="K74" s="411">
        <v>14.9</v>
      </c>
      <c r="L74" s="411">
        <v>3.9</v>
      </c>
      <c r="M74" s="411">
        <v>2.4</v>
      </c>
      <c r="N74" s="411">
        <v>2.1</v>
      </c>
      <c r="O74" s="412">
        <v>1.8</v>
      </c>
      <c r="P74" s="47">
        <v>0</v>
      </c>
      <c r="Q74" s="47">
        <v>0</v>
      </c>
    </row>
    <row r="75" spans="1:18" ht="7.5" customHeight="1" x14ac:dyDescent="0.2">
      <c r="C75" s="64"/>
      <c r="D75" s="153"/>
      <c r="E75" s="379"/>
      <c r="F75" s="422"/>
      <c r="G75" s="422"/>
      <c r="H75" s="412"/>
      <c r="I75" s="412"/>
      <c r="J75" s="412"/>
      <c r="K75" s="412"/>
      <c r="L75" s="412"/>
      <c r="M75" s="412"/>
      <c r="N75" s="415"/>
      <c r="O75" s="412"/>
      <c r="P75" s="412"/>
    </row>
    <row r="76" spans="1:18" s="3" customFormat="1" ht="15.75" x14ac:dyDescent="0.25">
      <c r="A76" s="37"/>
      <c r="B76" s="37" t="s">
        <v>126</v>
      </c>
      <c r="C76" s="190">
        <f t="shared" ref="C76:I76" si="5">SUM(C54:C73)</f>
        <v>319.40100000000001</v>
      </c>
      <c r="D76" s="154">
        <f t="shared" si="5"/>
        <v>327.66399999999999</v>
      </c>
      <c r="E76" s="206">
        <f t="shared" si="5"/>
        <v>352.29900000000004</v>
      </c>
      <c r="F76" s="423">
        <f t="shared" si="5"/>
        <v>431.35800000000006</v>
      </c>
      <c r="G76" s="423">
        <f t="shared" si="5"/>
        <v>509.31200000000001</v>
      </c>
      <c r="H76" s="423">
        <f t="shared" si="5"/>
        <v>581.59999999999991</v>
      </c>
      <c r="I76" s="423">
        <f t="shared" si="5"/>
        <v>646.29599999999994</v>
      </c>
      <c r="J76" s="423">
        <f t="shared" ref="J76:R76" si="6">SUM(J54:J74)</f>
        <v>673.82799999999997</v>
      </c>
      <c r="K76" s="423">
        <f t="shared" si="6"/>
        <v>648.29999999999995</v>
      </c>
      <c r="L76" s="423">
        <f t="shared" si="6"/>
        <v>568</v>
      </c>
      <c r="M76" s="423">
        <f t="shared" si="6"/>
        <v>516.20000000000005</v>
      </c>
      <c r="N76" s="423">
        <f t="shared" si="6"/>
        <v>560.6</v>
      </c>
      <c r="O76" s="423">
        <f t="shared" si="6"/>
        <v>565.20000000000005</v>
      </c>
      <c r="P76" s="423">
        <f t="shared" si="6"/>
        <v>564.30000000000007</v>
      </c>
      <c r="Q76" s="423">
        <f t="shared" si="6"/>
        <v>559.69999999999993</v>
      </c>
      <c r="R76" s="423">
        <f t="shared" si="6"/>
        <v>0</v>
      </c>
    </row>
    <row r="77" spans="1:18" s="3" customFormat="1" ht="7.5" customHeight="1" x14ac:dyDescent="0.25">
      <c r="A77" s="37"/>
      <c r="B77" s="37"/>
      <c r="C77" s="190"/>
      <c r="D77" s="154"/>
      <c r="E77" s="190"/>
      <c r="F77" s="423"/>
      <c r="G77" s="423"/>
      <c r="H77" s="423"/>
      <c r="I77" s="423"/>
      <c r="J77" s="423"/>
      <c r="K77" s="423"/>
      <c r="L77" s="423"/>
      <c r="M77" s="423"/>
      <c r="N77" s="423"/>
      <c r="O77" s="424"/>
      <c r="P77" s="424"/>
    </row>
    <row r="78" spans="1:18" s="3" customFormat="1" ht="15.75" x14ac:dyDescent="0.25">
      <c r="A78" s="37"/>
      <c r="B78" s="33" t="s">
        <v>72</v>
      </c>
      <c r="C78" s="177">
        <v>0</v>
      </c>
      <c r="D78" s="381">
        <v>0</v>
      </c>
      <c r="E78" s="177">
        <v>0</v>
      </c>
      <c r="F78" s="47">
        <v>0</v>
      </c>
      <c r="G78" s="47">
        <v>0</v>
      </c>
      <c r="H78" s="47">
        <v>0</v>
      </c>
      <c r="I78" s="47">
        <v>0</v>
      </c>
      <c r="J78" s="47">
        <v>0</v>
      </c>
      <c r="K78" s="416">
        <v>0.92200000000000004</v>
      </c>
      <c r="L78" s="411">
        <v>1.2</v>
      </c>
      <c r="M78" s="411">
        <v>1.3</v>
      </c>
      <c r="N78" s="411">
        <v>1.8</v>
      </c>
      <c r="O78" s="412">
        <v>1.6</v>
      </c>
      <c r="P78" s="412">
        <v>1.7</v>
      </c>
      <c r="Q78" s="15">
        <v>1.8</v>
      </c>
    </row>
    <row r="79" spans="1:18" ht="6" customHeight="1" x14ac:dyDescent="0.2">
      <c r="A79" s="195"/>
      <c r="B79" s="195"/>
      <c r="C79" s="207"/>
      <c r="D79" s="207"/>
      <c r="E79" s="207"/>
      <c r="F79" s="207"/>
      <c r="G79" s="207"/>
      <c r="H79" s="207"/>
      <c r="I79" s="207"/>
      <c r="J79" s="207"/>
      <c r="K79" s="207"/>
      <c r="L79" s="207"/>
      <c r="M79" s="207"/>
      <c r="N79" s="207"/>
      <c r="O79" s="207"/>
      <c r="P79" s="207"/>
      <c r="Q79" s="207"/>
      <c r="R79" s="207"/>
    </row>
    <row r="80" spans="1:18" ht="7.5" customHeight="1" x14ac:dyDescent="0.2">
      <c r="G80" s="38"/>
    </row>
    <row r="81" spans="1:13" s="49" customFormat="1" ht="14.25" customHeight="1" x14ac:dyDescent="0.2">
      <c r="A81" s="171" t="s">
        <v>466</v>
      </c>
      <c r="G81" s="323"/>
      <c r="K81" s="137"/>
      <c r="L81" s="137"/>
      <c r="M81" s="137"/>
    </row>
    <row r="82" spans="1:13" s="49" customFormat="1" ht="12.75" x14ac:dyDescent="0.2">
      <c r="A82" s="49" t="s">
        <v>395</v>
      </c>
      <c r="K82" s="137"/>
      <c r="L82" s="137"/>
      <c r="M82" s="137"/>
    </row>
    <row r="83" spans="1:13" s="49" customFormat="1" ht="12.75" x14ac:dyDescent="0.2">
      <c r="A83" s="49" t="s">
        <v>630</v>
      </c>
      <c r="K83" s="137"/>
      <c r="L83" s="137"/>
      <c r="M83" s="137"/>
    </row>
    <row r="84" spans="1:13" s="49" customFormat="1" ht="12.75" x14ac:dyDescent="0.2">
      <c r="A84" s="49" t="s">
        <v>631</v>
      </c>
      <c r="K84" s="137"/>
      <c r="L84" s="137"/>
      <c r="M84" s="137"/>
    </row>
    <row r="85" spans="1:13" s="49" customFormat="1" ht="12.75" x14ac:dyDescent="0.2">
      <c r="A85" s="49" t="s">
        <v>413</v>
      </c>
      <c r="K85" s="137"/>
      <c r="L85" s="137"/>
      <c r="M85" s="137"/>
    </row>
  </sheetData>
  <phoneticPr fontId="0" type="noConversion"/>
  <pageMargins left="0.74803149606299213" right="0.74803149606299213" top="0.98425196850393704" bottom="0.98425196850393704" header="0.51181102362204722" footer="0.51181102362204722"/>
  <pageSetup paperSize="9" scale="60" orientation="portrait" horizontalDpi="96" verticalDpi="300" r:id="rId1"/>
  <headerFooter alignWithMargins="0">
    <oddHeader>&amp;R&amp;"Arial,Bold"&amp;16AIR TRANSPORT</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51"/>
  <sheetViews>
    <sheetView zoomScale="75" zoomScaleNormal="75" workbookViewId="0">
      <selection activeCell="Y45" sqref="Y45"/>
    </sheetView>
  </sheetViews>
  <sheetFormatPr defaultRowHeight="15" x14ac:dyDescent="0.2"/>
  <cols>
    <col min="1" max="1" width="3.7109375" style="15" customWidth="1"/>
    <col min="2" max="2" width="30.5703125" style="15" customWidth="1"/>
    <col min="3" max="14" width="11.85546875" style="15" hidden="1" customWidth="1"/>
    <col min="15" max="17" width="11.85546875" style="133" customWidth="1"/>
    <col min="18" max="19" width="11.85546875" style="15" customWidth="1"/>
    <col min="20" max="20" width="12.28515625" style="15" customWidth="1"/>
    <col min="21" max="22" width="12.140625" style="15" customWidth="1"/>
    <col min="23" max="25" width="12.42578125" style="15" customWidth="1"/>
    <col min="26" max="16384" width="9.140625" style="15"/>
  </cols>
  <sheetData>
    <row r="1" spans="1:30" ht="18" x14ac:dyDescent="0.25">
      <c r="W1" s="355" t="s">
        <v>363</v>
      </c>
    </row>
    <row r="2" spans="1:30" ht="21.75" customHeight="1" x14ac:dyDescent="0.3">
      <c r="A2" s="346" t="s">
        <v>700</v>
      </c>
      <c r="P2" s="343"/>
    </row>
    <row r="3" spans="1:30" x14ac:dyDescent="0.2">
      <c r="A3" s="33"/>
      <c r="B3" s="33"/>
      <c r="C3" s="33"/>
      <c r="D3" s="33"/>
      <c r="E3" s="33"/>
      <c r="F3" s="33"/>
      <c r="G3" s="33"/>
      <c r="H3" s="33"/>
      <c r="I3" s="33"/>
      <c r="J3" s="33"/>
      <c r="K3" s="33"/>
      <c r="L3" s="33"/>
      <c r="M3" s="33"/>
      <c r="N3" s="33"/>
      <c r="O3" s="161"/>
      <c r="P3" s="161"/>
      <c r="Q3" s="161"/>
    </row>
    <row r="4" spans="1:30" ht="22.5" customHeight="1" x14ac:dyDescent="0.25">
      <c r="A4" s="204" t="s">
        <v>347</v>
      </c>
      <c r="B4" s="204"/>
      <c r="C4" s="215">
        <v>1996</v>
      </c>
      <c r="D4" s="215">
        <v>1997</v>
      </c>
      <c r="E4" s="215">
        <v>1998</v>
      </c>
      <c r="F4" s="215">
        <v>1999</v>
      </c>
      <c r="G4" s="215">
        <v>2000</v>
      </c>
      <c r="H4" s="215">
        <v>2001</v>
      </c>
      <c r="I4" s="216">
        <v>2002</v>
      </c>
      <c r="J4" s="429">
        <v>2003</v>
      </c>
      <c r="K4" s="429">
        <v>2004</v>
      </c>
      <c r="L4" s="429">
        <v>2005</v>
      </c>
      <c r="M4" s="429">
        <v>2006</v>
      </c>
      <c r="N4" s="429">
        <v>2007</v>
      </c>
      <c r="O4" s="429">
        <v>2008</v>
      </c>
      <c r="P4" s="429">
        <v>2009</v>
      </c>
      <c r="Q4" s="429">
        <v>2010</v>
      </c>
      <c r="R4" s="429">
        <v>2011</v>
      </c>
      <c r="S4" s="429">
        <v>2012</v>
      </c>
      <c r="T4" s="429">
        <v>2013</v>
      </c>
      <c r="U4" s="429">
        <v>2014</v>
      </c>
      <c r="V4" s="429">
        <v>2015</v>
      </c>
      <c r="W4" s="429">
        <v>2016</v>
      </c>
      <c r="X4" s="429">
        <v>2017</v>
      </c>
      <c r="Y4" s="429">
        <v>2018</v>
      </c>
    </row>
    <row r="5" spans="1:30" x14ac:dyDescent="0.2">
      <c r="K5" s="133"/>
      <c r="L5" s="133"/>
      <c r="M5" s="133"/>
      <c r="O5" s="15"/>
      <c r="P5" s="15"/>
      <c r="Q5" s="15"/>
    </row>
    <row r="6" spans="1:30" ht="15.75" x14ac:dyDescent="0.25">
      <c r="A6" s="3" t="s">
        <v>628</v>
      </c>
      <c r="J6" s="191"/>
      <c r="K6" s="208"/>
      <c r="L6" s="208"/>
      <c r="M6" s="133"/>
      <c r="N6" s="175"/>
      <c r="O6" s="175"/>
      <c r="P6" s="175"/>
      <c r="Q6" s="175"/>
      <c r="R6" s="175"/>
      <c r="Y6" s="175" t="s">
        <v>25</v>
      </c>
    </row>
    <row r="7" spans="1:30" x14ac:dyDescent="0.2">
      <c r="B7" s="15" t="s">
        <v>91</v>
      </c>
      <c r="C7" s="124">
        <v>14.528</v>
      </c>
      <c r="D7" s="124">
        <v>16.219000000000001</v>
      </c>
      <c r="E7" s="124">
        <v>11.715999999999999</v>
      </c>
      <c r="F7" s="124">
        <v>20.565999999999999</v>
      </c>
      <c r="G7" s="124">
        <v>21.11</v>
      </c>
      <c r="H7" s="124">
        <v>9.0679999999999996</v>
      </c>
      <c r="I7" s="124">
        <v>14.041</v>
      </c>
      <c r="J7" s="151">
        <v>13.113</v>
      </c>
      <c r="K7" s="151">
        <v>21.891999999999999</v>
      </c>
      <c r="L7" s="151">
        <v>28.356999999999999</v>
      </c>
      <c r="M7" s="151">
        <v>23.32</v>
      </c>
      <c r="N7" s="151">
        <v>21.885999999999999</v>
      </c>
      <c r="O7" s="151">
        <v>21.7</v>
      </c>
      <c r="P7" s="151">
        <v>28.9</v>
      </c>
      <c r="Q7" s="151">
        <v>24.882999999999999</v>
      </c>
      <c r="R7" s="151">
        <v>28.227</v>
      </c>
      <c r="S7" s="151">
        <v>28.276</v>
      </c>
      <c r="T7" s="151">
        <v>28.585000000000001</v>
      </c>
      <c r="U7" s="151">
        <v>29.861999999999998</v>
      </c>
      <c r="V7" s="151">
        <v>28.96</v>
      </c>
      <c r="W7" s="151">
        <v>79.575999999999993</v>
      </c>
      <c r="X7" s="151">
        <v>89.691000000000003</v>
      </c>
      <c r="Y7" s="151">
        <v>95.197999999999993</v>
      </c>
      <c r="AB7"/>
      <c r="AC7"/>
      <c r="AD7" s="461"/>
    </row>
    <row r="8" spans="1:30" x14ac:dyDescent="0.2">
      <c r="B8" s="15" t="s">
        <v>92</v>
      </c>
      <c r="C8" s="124">
        <v>107.795</v>
      </c>
      <c r="D8" s="124">
        <v>176.81100000000001</v>
      </c>
      <c r="E8" s="124">
        <v>260.995</v>
      </c>
      <c r="F8" s="124">
        <v>274.69299999999998</v>
      </c>
      <c r="G8" s="124">
        <v>290.55</v>
      </c>
      <c r="H8" s="124">
        <v>337.392</v>
      </c>
      <c r="I8" s="124">
        <v>162.309</v>
      </c>
      <c r="J8" s="151">
        <v>139.66800000000001</v>
      </c>
      <c r="K8" s="151">
        <v>149.245</v>
      </c>
      <c r="L8" s="151">
        <v>161.81899999999999</v>
      </c>
      <c r="M8" s="151">
        <v>140.13</v>
      </c>
      <c r="N8" s="151">
        <v>120.98099999999999</v>
      </c>
      <c r="O8" s="151">
        <v>121</v>
      </c>
      <c r="P8" s="151">
        <v>113.3</v>
      </c>
      <c r="Q8" s="151">
        <v>133.983</v>
      </c>
      <c r="R8" s="151">
        <v>110.557</v>
      </c>
      <c r="S8" s="151">
        <v>115.557</v>
      </c>
      <c r="T8" s="151">
        <v>153.66200000000001</v>
      </c>
      <c r="U8" s="151">
        <v>153.006</v>
      </c>
      <c r="V8" s="151">
        <v>172.17699999999999</v>
      </c>
      <c r="W8" s="151">
        <v>194.76300000000001</v>
      </c>
      <c r="X8" s="151">
        <v>216.49600000000001</v>
      </c>
      <c r="Y8" s="151">
        <v>239.88200000000001</v>
      </c>
      <c r="AB8"/>
      <c r="AC8"/>
      <c r="AD8" s="461"/>
    </row>
    <row r="9" spans="1:30" x14ac:dyDescent="0.2">
      <c r="B9" s="15" t="s">
        <v>350</v>
      </c>
      <c r="C9" s="124">
        <v>6.1440000000000001</v>
      </c>
      <c r="D9" s="124">
        <v>5.3170000000000002</v>
      </c>
      <c r="E9" s="151">
        <v>0</v>
      </c>
      <c r="F9" s="151">
        <v>0</v>
      </c>
      <c r="G9" s="151">
        <v>0</v>
      </c>
      <c r="H9" s="124">
        <v>17.356999999999999</v>
      </c>
      <c r="I9" s="124">
        <v>24.831</v>
      </c>
      <c r="J9" s="151">
        <v>34.677999999999997</v>
      </c>
      <c r="K9" s="151">
        <v>60.436999999999998</v>
      </c>
      <c r="L9" s="151">
        <v>71.713999999999999</v>
      </c>
      <c r="M9" s="151">
        <v>65.394999999999996</v>
      </c>
      <c r="N9" s="151">
        <v>60.113999999999997</v>
      </c>
      <c r="O9" s="151">
        <v>63.1</v>
      </c>
      <c r="P9" s="151">
        <v>48.4</v>
      </c>
      <c r="Q9" s="151">
        <v>45.204000000000001</v>
      </c>
      <c r="R9" s="151">
        <v>45.603999999999999</v>
      </c>
      <c r="S9" s="151">
        <v>46.753</v>
      </c>
      <c r="T9" s="151">
        <v>46.113</v>
      </c>
      <c r="U9" s="151">
        <v>39.261000000000003</v>
      </c>
      <c r="V9" s="151">
        <v>39.292000000000002</v>
      </c>
      <c r="W9" s="151">
        <v>49.646000000000001</v>
      </c>
      <c r="X9" s="151">
        <v>73.591999999999999</v>
      </c>
      <c r="Y9" s="151">
        <v>91.075999999999993</v>
      </c>
      <c r="AB9"/>
      <c r="AC9"/>
      <c r="AD9" s="461"/>
    </row>
    <row r="10" spans="1:30" ht="18" x14ac:dyDescent="0.2">
      <c r="B10" s="15" t="s">
        <v>572</v>
      </c>
      <c r="C10" s="124"/>
      <c r="D10" s="124"/>
      <c r="E10" s="151"/>
      <c r="F10" s="151"/>
      <c r="G10" s="151"/>
      <c r="H10" s="124"/>
      <c r="I10" s="124"/>
      <c r="J10" s="151">
        <v>0.2</v>
      </c>
      <c r="K10" s="151">
        <v>1.9279999999999999</v>
      </c>
      <c r="L10" s="151">
        <v>5.71</v>
      </c>
      <c r="M10" s="151">
        <v>11.65</v>
      </c>
      <c r="N10" s="151">
        <v>15.568</v>
      </c>
      <c r="O10" s="151">
        <v>12.9</v>
      </c>
      <c r="P10" s="151">
        <v>24.3</v>
      </c>
      <c r="Q10" s="151">
        <v>11.552</v>
      </c>
      <c r="R10" s="151">
        <v>7.093</v>
      </c>
      <c r="S10" s="151">
        <v>12.861000000000001</v>
      </c>
      <c r="T10" s="151">
        <v>31.643000000000001</v>
      </c>
      <c r="U10" s="151">
        <v>42.033000000000001</v>
      </c>
      <c r="V10" s="151">
        <v>56.274000000000001</v>
      </c>
      <c r="W10" s="151">
        <v>62.215000000000003</v>
      </c>
      <c r="X10" s="151">
        <v>109.691</v>
      </c>
      <c r="Y10" s="151">
        <v>102.657</v>
      </c>
      <c r="AB10"/>
      <c r="AC10"/>
      <c r="AD10" s="461"/>
    </row>
    <row r="11" spans="1:30" x14ac:dyDescent="0.2">
      <c r="B11" s="15" t="s">
        <v>110</v>
      </c>
      <c r="C11" s="124">
        <v>71.239999999999995</v>
      </c>
      <c r="D11" s="124">
        <v>78.113</v>
      </c>
      <c r="E11" s="124">
        <v>107.661</v>
      </c>
      <c r="F11" s="124">
        <v>124.76900000000001</v>
      </c>
      <c r="G11" s="124">
        <v>149.90100000000001</v>
      </c>
      <c r="H11" s="124">
        <v>174.46700000000001</v>
      </c>
      <c r="I11" s="124">
        <v>164.53200000000001</v>
      </c>
      <c r="J11" s="151">
        <v>145.67400000000001</v>
      </c>
      <c r="K11" s="151">
        <v>126.56699999999999</v>
      </c>
      <c r="L11" s="151">
        <v>153.56899999999999</v>
      </c>
      <c r="M11" s="151">
        <v>151.16300000000001</v>
      </c>
      <c r="N11" s="151">
        <v>139.39400000000001</v>
      </c>
      <c r="O11" s="151">
        <v>152.80000000000001</v>
      </c>
      <c r="P11" s="151">
        <v>139.4</v>
      </c>
      <c r="Q11" s="151">
        <v>95.852999999999994</v>
      </c>
      <c r="R11" s="151">
        <v>148.69999999999999</v>
      </c>
      <c r="S11" s="151">
        <v>152.92699999999999</v>
      </c>
      <c r="T11" s="151">
        <v>119.565</v>
      </c>
      <c r="U11" s="151">
        <v>112.39</v>
      </c>
      <c r="V11" s="151">
        <v>134.28399999999999</v>
      </c>
      <c r="W11" s="151">
        <v>162.39699999999999</v>
      </c>
      <c r="X11" s="151">
        <v>175.36099999999999</v>
      </c>
      <c r="Y11" s="151">
        <v>181.49700000000001</v>
      </c>
      <c r="AB11"/>
      <c r="AC11"/>
      <c r="AD11" s="461"/>
    </row>
    <row r="12" spans="1:30" ht="15" customHeight="1" x14ac:dyDescent="0.2">
      <c r="B12" s="15" t="s">
        <v>374</v>
      </c>
      <c r="C12" s="151">
        <v>0</v>
      </c>
      <c r="D12" s="151">
        <v>0</v>
      </c>
      <c r="E12" s="151">
        <v>0</v>
      </c>
      <c r="F12" s="151">
        <v>0</v>
      </c>
      <c r="G12" s="151">
        <v>0</v>
      </c>
      <c r="H12" s="151">
        <v>0</v>
      </c>
      <c r="I12" s="124">
        <v>0.28599999999999998</v>
      </c>
      <c r="J12" s="151">
        <v>31.956</v>
      </c>
      <c r="K12" s="151">
        <v>119.79900000000001</v>
      </c>
      <c r="L12" s="151">
        <v>207.03100000000001</v>
      </c>
      <c r="M12" s="151">
        <v>142.48099999999999</v>
      </c>
      <c r="N12" s="151">
        <v>70.031999999999996</v>
      </c>
      <c r="O12" s="151">
        <v>63.4</v>
      </c>
      <c r="P12" s="151">
        <v>47.5</v>
      </c>
      <c r="Q12" s="151">
        <v>44.649000000000001</v>
      </c>
      <c r="R12" s="151">
        <v>47.914000000000001</v>
      </c>
      <c r="S12" s="151">
        <v>48.000999999999998</v>
      </c>
      <c r="T12" s="151">
        <v>89.608000000000004</v>
      </c>
      <c r="U12" s="151">
        <v>78.953000000000003</v>
      </c>
      <c r="V12" s="151">
        <v>96.269000000000005</v>
      </c>
      <c r="W12" s="151">
        <v>97.909000000000006</v>
      </c>
      <c r="X12" s="151">
        <v>124.613</v>
      </c>
      <c r="Y12" s="151">
        <v>181.386</v>
      </c>
      <c r="AB12"/>
      <c r="AC12"/>
      <c r="AD12" s="461"/>
    </row>
    <row r="13" spans="1:30" x14ac:dyDescent="0.2">
      <c r="B13" s="15" t="s">
        <v>93</v>
      </c>
      <c r="C13" s="124">
        <v>87.840999999999994</v>
      </c>
      <c r="D13" s="124">
        <v>83.992000000000004</v>
      </c>
      <c r="E13" s="124">
        <v>82.06</v>
      </c>
      <c r="F13" s="124">
        <v>84.921000000000006</v>
      </c>
      <c r="G13" s="124">
        <v>86.162999999999997</v>
      </c>
      <c r="H13" s="124">
        <v>81.483999999999995</v>
      </c>
      <c r="I13" s="124">
        <v>86.631</v>
      </c>
      <c r="J13" s="151">
        <v>75.646000000000001</v>
      </c>
      <c r="K13" s="151">
        <v>71.188999999999993</v>
      </c>
      <c r="L13" s="151">
        <v>102.78100000000001</v>
      </c>
      <c r="M13" s="151">
        <v>135.81899999999999</v>
      </c>
      <c r="N13" s="151">
        <v>129.583</v>
      </c>
      <c r="O13" s="151">
        <v>147.19999999999999</v>
      </c>
      <c r="P13" s="151">
        <v>178.1</v>
      </c>
      <c r="Q13" s="151">
        <v>175.81399999999999</v>
      </c>
      <c r="R13" s="151">
        <v>178.22200000000001</v>
      </c>
      <c r="S13" s="151">
        <v>188.559</v>
      </c>
      <c r="T13" s="151">
        <v>220.3</v>
      </c>
      <c r="U13" s="151">
        <v>186.97</v>
      </c>
      <c r="V13" s="151">
        <v>254.03899999999999</v>
      </c>
      <c r="W13" s="151">
        <v>298.34699999999998</v>
      </c>
      <c r="X13" s="151">
        <v>266.47199999999998</v>
      </c>
      <c r="Y13" s="151">
        <v>279.16500000000002</v>
      </c>
      <c r="AB13"/>
      <c r="AC13"/>
      <c r="AD13" s="461"/>
    </row>
    <row r="14" spans="1:30" x14ac:dyDescent="0.2">
      <c r="B14" s="15" t="s">
        <v>527</v>
      </c>
      <c r="C14" s="32">
        <v>0</v>
      </c>
      <c r="D14" s="32">
        <v>0</v>
      </c>
      <c r="E14" s="32">
        <v>0</v>
      </c>
      <c r="F14" s="32">
        <v>0</v>
      </c>
      <c r="G14" s="32">
        <v>0</v>
      </c>
      <c r="H14" s="32">
        <v>0</v>
      </c>
      <c r="I14" s="32">
        <v>0</v>
      </c>
      <c r="J14" s="151">
        <v>0</v>
      </c>
      <c r="K14" s="151">
        <v>0</v>
      </c>
      <c r="L14" s="151">
        <v>0</v>
      </c>
      <c r="M14" s="151">
        <v>0</v>
      </c>
      <c r="N14" s="151">
        <v>0</v>
      </c>
      <c r="O14" s="151">
        <v>0</v>
      </c>
      <c r="P14" s="151">
        <v>0</v>
      </c>
      <c r="Q14" s="151">
        <v>0</v>
      </c>
      <c r="R14" s="151">
        <v>29.137</v>
      </c>
      <c r="S14" s="151">
        <v>0</v>
      </c>
      <c r="T14" s="151">
        <v>0</v>
      </c>
      <c r="U14" s="151">
        <v>0</v>
      </c>
      <c r="V14" s="151">
        <v>0.19600000000000001</v>
      </c>
      <c r="W14" s="151">
        <v>0.14399999999999999</v>
      </c>
      <c r="X14" s="151">
        <v>0</v>
      </c>
      <c r="Y14" s="151">
        <v>6.6159999999999997</v>
      </c>
      <c r="AB14"/>
      <c r="AC14"/>
      <c r="AD14" s="461"/>
    </row>
    <row r="15" spans="1:30" x14ac:dyDescent="0.2">
      <c r="B15" s="15" t="s">
        <v>421</v>
      </c>
      <c r="C15" s="151" t="s">
        <v>40</v>
      </c>
      <c r="D15" s="151" t="s">
        <v>40</v>
      </c>
      <c r="E15" s="151" t="s">
        <v>40</v>
      </c>
      <c r="F15" s="151" t="s">
        <v>40</v>
      </c>
      <c r="G15" s="151" t="s">
        <v>40</v>
      </c>
      <c r="H15" s="151" t="s">
        <v>40</v>
      </c>
      <c r="I15" s="151" t="s">
        <v>40</v>
      </c>
      <c r="J15" s="151">
        <v>0</v>
      </c>
      <c r="K15" s="151">
        <v>5.4749999999999996</v>
      </c>
      <c r="L15" s="151">
        <v>6.2450000000000001</v>
      </c>
      <c r="M15" s="151">
        <v>22.007999999999999</v>
      </c>
      <c r="N15" s="151">
        <v>16.605</v>
      </c>
      <c r="O15" s="151">
        <v>5.7</v>
      </c>
      <c r="P15" s="151">
        <v>3.5</v>
      </c>
      <c r="Q15" s="151">
        <v>34.567999999999998</v>
      </c>
      <c r="R15" s="151">
        <v>37.43</v>
      </c>
      <c r="S15" s="151">
        <v>32.104999999999997</v>
      </c>
      <c r="T15" s="151">
        <v>3.7080000000000002</v>
      </c>
      <c r="U15" s="151">
        <v>4.4690000000000003</v>
      </c>
      <c r="V15" s="151">
        <v>4.7990000000000004</v>
      </c>
      <c r="W15" s="151">
        <v>32.08</v>
      </c>
      <c r="X15" s="151">
        <v>39.942999999999998</v>
      </c>
      <c r="Y15" s="151">
        <v>54.883000000000003</v>
      </c>
      <c r="AB15"/>
      <c r="AC15"/>
      <c r="AD15" s="461"/>
    </row>
    <row r="16" spans="1:30" x14ac:dyDescent="0.2">
      <c r="B16" s="15" t="s">
        <v>94</v>
      </c>
      <c r="C16" s="124">
        <v>141.6</v>
      </c>
      <c r="D16" s="124">
        <v>168.636</v>
      </c>
      <c r="E16" s="124">
        <v>161.87200000000001</v>
      </c>
      <c r="F16" s="124">
        <v>346.36900000000003</v>
      </c>
      <c r="G16" s="124">
        <v>421.63299999999998</v>
      </c>
      <c r="H16" s="124">
        <v>354.12900000000002</v>
      </c>
      <c r="I16" s="124">
        <v>368.30500000000001</v>
      </c>
      <c r="J16" s="151">
        <v>435.23500000000001</v>
      </c>
      <c r="K16" s="151">
        <v>474.161</v>
      </c>
      <c r="L16" s="151">
        <v>525.55799999999999</v>
      </c>
      <c r="M16" s="151">
        <v>569.44600000000003</v>
      </c>
      <c r="N16" s="151">
        <v>689.97500000000002</v>
      </c>
      <c r="O16" s="151">
        <v>859.4</v>
      </c>
      <c r="P16" s="151">
        <v>862.1</v>
      </c>
      <c r="Q16" s="151">
        <v>790.71900000000005</v>
      </c>
      <c r="R16" s="151">
        <v>787.53</v>
      </c>
      <c r="S16" s="151">
        <v>808.29600000000005</v>
      </c>
      <c r="T16" s="151">
        <v>806.69</v>
      </c>
      <c r="U16" s="151">
        <v>727.16800000000001</v>
      </c>
      <c r="V16" s="151">
        <v>725.69799999999998</v>
      </c>
      <c r="W16" s="151">
        <v>861.65800000000002</v>
      </c>
      <c r="X16" s="151">
        <v>909.62</v>
      </c>
      <c r="Y16" s="151">
        <v>987.54499999999996</v>
      </c>
      <c r="AB16"/>
      <c r="AC16"/>
      <c r="AD16" s="461"/>
    </row>
    <row r="17" spans="2:30" x14ac:dyDescent="0.2">
      <c r="B17" s="15" t="s">
        <v>95</v>
      </c>
      <c r="C17" s="124">
        <v>73.301000000000002</v>
      </c>
      <c r="D17" s="124">
        <v>69.188000000000002</v>
      </c>
      <c r="E17" s="124">
        <v>35.22</v>
      </c>
      <c r="F17" s="124">
        <v>95.646000000000001</v>
      </c>
      <c r="G17" s="124">
        <v>176.53800000000001</v>
      </c>
      <c r="H17" s="124">
        <v>193.739</v>
      </c>
      <c r="I17" s="124">
        <v>258.52600000000001</v>
      </c>
      <c r="J17" s="151">
        <v>344.78</v>
      </c>
      <c r="K17" s="151">
        <v>319.73599999999999</v>
      </c>
      <c r="L17" s="151">
        <v>493.08800000000002</v>
      </c>
      <c r="M17" s="151">
        <v>484.38099999999997</v>
      </c>
      <c r="N17" s="151">
        <v>566.41300000000001</v>
      </c>
      <c r="O17" s="151">
        <v>641.70000000000005</v>
      </c>
      <c r="P17" s="151">
        <v>663.7</v>
      </c>
      <c r="Q17" s="151">
        <v>660.27099999999996</v>
      </c>
      <c r="R17" s="151">
        <v>682.005</v>
      </c>
      <c r="S17" s="151">
        <v>698.71900000000005</v>
      </c>
      <c r="T17" s="151">
        <v>761.23699999999997</v>
      </c>
      <c r="U17" s="151">
        <v>823.50400000000002</v>
      </c>
      <c r="V17" s="151">
        <v>852.62599999999998</v>
      </c>
      <c r="W17" s="151">
        <v>1009.799</v>
      </c>
      <c r="X17" s="151">
        <v>1127.615</v>
      </c>
      <c r="Y17" s="151">
        <v>1196.8219999999999</v>
      </c>
      <c r="AB17"/>
      <c r="AC17"/>
      <c r="AD17" s="461"/>
    </row>
    <row r="18" spans="2:30" x14ac:dyDescent="0.2">
      <c r="B18" s="15" t="s">
        <v>96</v>
      </c>
      <c r="C18" s="124">
        <v>69.56</v>
      </c>
      <c r="D18" s="124">
        <v>83.212000000000003</v>
      </c>
      <c r="E18" s="124">
        <v>116.566</v>
      </c>
      <c r="F18" s="124">
        <v>175.03899999999999</v>
      </c>
      <c r="G18" s="124">
        <v>199.52600000000001</v>
      </c>
      <c r="H18" s="124">
        <v>222.11799999999999</v>
      </c>
      <c r="I18" s="124">
        <v>254.63300000000001</v>
      </c>
      <c r="J18" s="151">
        <v>276</v>
      </c>
      <c r="K18" s="151">
        <v>272.76400000000001</v>
      </c>
      <c r="L18" s="151">
        <v>248.59299999999999</v>
      </c>
      <c r="M18" s="151">
        <v>235.18199999999999</v>
      </c>
      <c r="N18" s="151">
        <v>209.83</v>
      </c>
      <c r="O18" s="151">
        <v>161.6</v>
      </c>
      <c r="P18" s="151">
        <v>158.9</v>
      </c>
      <c r="Q18" s="151">
        <v>153.77500000000001</v>
      </c>
      <c r="R18" s="151">
        <v>163.74600000000001</v>
      </c>
      <c r="S18" s="151">
        <v>212.88200000000001</v>
      </c>
      <c r="T18" s="151">
        <v>193.018</v>
      </c>
      <c r="U18" s="151">
        <v>270.274</v>
      </c>
      <c r="V18" s="151">
        <v>258.61799999999999</v>
      </c>
      <c r="W18" s="151">
        <v>277.233</v>
      </c>
      <c r="X18" s="151">
        <v>335.19400000000002</v>
      </c>
      <c r="Y18" s="151">
        <v>370.10700000000003</v>
      </c>
      <c r="AB18"/>
      <c r="AC18"/>
      <c r="AD18" s="461"/>
    </row>
    <row r="19" spans="2:30" x14ac:dyDescent="0.2">
      <c r="B19" s="15" t="s">
        <v>422</v>
      </c>
      <c r="C19" s="151">
        <v>0</v>
      </c>
      <c r="D19" s="151">
        <v>0</v>
      </c>
      <c r="E19" s="151">
        <v>0</v>
      </c>
      <c r="F19" s="151">
        <v>0</v>
      </c>
      <c r="G19" s="151">
        <v>0</v>
      </c>
      <c r="H19" s="151">
        <v>0</v>
      </c>
      <c r="I19" s="151">
        <v>0</v>
      </c>
      <c r="J19" s="151">
        <v>0</v>
      </c>
      <c r="K19" s="151">
        <v>0.502</v>
      </c>
      <c r="L19" s="151">
        <v>0.111</v>
      </c>
      <c r="M19" s="151">
        <v>0.11899999999999999</v>
      </c>
      <c r="N19" s="151">
        <v>6.9139999999999997</v>
      </c>
      <c r="O19" s="151">
        <v>33.1</v>
      </c>
      <c r="P19" s="151">
        <v>30.2</v>
      </c>
      <c r="Q19" s="151">
        <v>19.599</v>
      </c>
      <c r="R19" s="151">
        <v>24.376000000000001</v>
      </c>
      <c r="S19" s="151">
        <v>36.509</v>
      </c>
      <c r="T19" s="151">
        <v>37.889000000000003</v>
      </c>
      <c r="U19" s="151">
        <v>37.131</v>
      </c>
      <c r="V19" s="151">
        <v>60.598999999999997</v>
      </c>
      <c r="W19" s="151">
        <v>86.855999999999995</v>
      </c>
      <c r="X19" s="151">
        <v>94.138999999999996</v>
      </c>
      <c r="Y19" s="151">
        <v>131.46</v>
      </c>
      <c r="AB19"/>
      <c r="AC19"/>
      <c r="AD19" s="461"/>
    </row>
    <row r="20" spans="2:30" x14ac:dyDescent="0.2">
      <c r="B20" s="15" t="s">
        <v>97</v>
      </c>
      <c r="C20" s="124">
        <v>460.22699999999998</v>
      </c>
      <c r="D20" s="124">
        <v>525.20699999999999</v>
      </c>
      <c r="E20" s="124">
        <v>587.34299999999996</v>
      </c>
      <c r="F20" s="124">
        <v>623.25800000000004</v>
      </c>
      <c r="G20" s="124">
        <v>654.84100000000001</v>
      </c>
      <c r="H20" s="124">
        <v>851.18499999999995</v>
      </c>
      <c r="I20" s="124">
        <v>1009.014</v>
      </c>
      <c r="J20" s="151">
        <v>946.65700000000004</v>
      </c>
      <c r="K20" s="151">
        <v>994.84299999999996</v>
      </c>
      <c r="L20" s="151">
        <v>1024.481</v>
      </c>
      <c r="M20" s="151">
        <v>1113.741</v>
      </c>
      <c r="N20" s="151">
        <v>1143.2909999999999</v>
      </c>
      <c r="O20" s="151">
        <v>1186.3</v>
      </c>
      <c r="P20" s="151">
        <v>1015.9</v>
      </c>
      <c r="Q20" s="151">
        <v>849.38800000000003</v>
      </c>
      <c r="R20" s="151">
        <v>852.79499999999996</v>
      </c>
      <c r="S20" s="151">
        <v>816.55200000000002</v>
      </c>
      <c r="T20" s="151">
        <v>843.91399999999999</v>
      </c>
      <c r="U20" s="151">
        <v>950.77499999999998</v>
      </c>
      <c r="V20" s="151">
        <v>1102.296</v>
      </c>
      <c r="W20" s="151">
        <v>1238.9849999999999</v>
      </c>
      <c r="X20" s="151">
        <v>1296.624</v>
      </c>
      <c r="Y20" s="151">
        <v>1313.4739999999999</v>
      </c>
      <c r="AB20"/>
      <c r="AC20"/>
      <c r="AD20" s="461"/>
    </row>
    <row r="21" spans="2:30" x14ac:dyDescent="0.2">
      <c r="B21" s="15" t="s">
        <v>98</v>
      </c>
      <c r="C21" s="124">
        <v>47.567</v>
      </c>
      <c r="D21" s="124">
        <v>51.918999999999997</v>
      </c>
      <c r="E21" s="124">
        <v>57.069000000000003</v>
      </c>
      <c r="F21" s="124">
        <v>64.953000000000003</v>
      </c>
      <c r="G21" s="124">
        <v>60.975000000000001</v>
      </c>
      <c r="H21" s="124">
        <v>67.588999999999999</v>
      </c>
      <c r="I21" s="124">
        <v>54.582999999999998</v>
      </c>
      <c r="J21" s="151">
        <v>86</v>
      </c>
      <c r="K21" s="151">
        <v>246.34200000000001</v>
      </c>
      <c r="L21" s="151">
        <v>365.024</v>
      </c>
      <c r="M21" s="151">
        <v>330.97300000000001</v>
      </c>
      <c r="N21" s="151">
        <v>380.32600000000002</v>
      </c>
      <c r="O21" s="151">
        <v>348.1</v>
      </c>
      <c r="P21" s="151">
        <v>401.8</v>
      </c>
      <c r="Q21" s="151">
        <v>359.23599999999999</v>
      </c>
      <c r="R21" s="151">
        <v>342.34699999999998</v>
      </c>
      <c r="S21" s="151">
        <v>384.28199999999998</v>
      </c>
      <c r="T21" s="151">
        <v>396.91199999999998</v>
      </c>
      <c r="U21" s="151">
        <v>375.36</v>
      </c>
      <c r="V21" s="151">
        <v>398.65100000000001</v>
      </c>
      <c r="W21" s="151">
        <v>584.90800000000002</v>
      </c>
      <c r="X21" s="151">
        <v>684.22400000000005</v>
      </c>
      <c r="Y21" s="151">
        <v>753.22400000000005</v>
      </c>
      <c r="AB21"/>
      <c r="AC21"/>
      <c r="AD21" s="461"/>
    </row>
    <row r="22" spans="2:30" x14ac:dyDescent="0.2">
      <c r="B22" s="15" t="s">
        <v>423</v>
      </c>
      <c r="C22" s="151">
        <v>0</v>
      </c>
      <c r="D22" s="151">
        <v>0</v>
      </c>
      <c r="E22" s="151">
        <v>0</v>
      </c>
      <c r="F22" s="151">
        <v>0</v>
      </c>
      <c r="G22" s="151">
        <v>0</v>
      </c>
      <c r="H22" s="151">
        <v>0</v>
      </c>
      <c r="I22" s="151">
        <v>0</v>
      </c>
      <c r="J22" s="151">
        <v>0</v>
      </c>
      <c r="K22" s="151">
        <v>0</v>
      </c>
      <c r="L22" s="151">
        <v>0</v>
      </c>
      <c r="M22" s="151">
        <v>7.3040000000000003</v>
      </c>
      <c r="N22" s="151">
        <v>49.542000000000002</v>
      </c>
      <c r="O22" s="151">
        <v>31.5</v>
      </c>
      <c r="P22" s="151">
        <v>36.5</v>
      </c>
      <c r="Q22" s="151">
        <v>47.249000000000002</v>
      </c>
      <c r="R22" s="151">
        <v>46.481999999999999</v>
      </c>
      <c r="S22" s="151">
        <v>20.158999999999999</v>
      </c>
      <c r="T22" s="151">
        <v>31.875</v>
      </c>
      <c r="U22" s="151">
        <v>38.527000000000001</v>
      </c>
      <c r="V22" s="151">
        <v>20.324999999999999</v>
      </c>
      <c r="W22" s="151">
        <v>29.541</v>
      </c>
      <c r="X22" s="151">
        <v>43.478000000000002</v>
      </c>
      <c r="Y22" s="151">
        <v>37.340000000000003</v>
      </c>
      <c r="AB22"/>
      <c r="AC22"/>
      <c r="AD22" s="461"/>
    </row>
    <row r="23" spans="2:30" x14ac:dyDescent="0.2">
      <c r="B23" s="15" t="s">
        <v>424</v>
      </c>
      <c r="C23" s="151">
        <v>0</v>
      </c>
      <c r="D23" s="151">
        <v>0</v>
      </c>
      <c r="E23" s="151">
        <v>0</v>
      </c>
      <c r="F23" s="151">
        <v>0</v>
      </c>
      <c r="G23" s="151">
        <v>0</v>
      </c>
      <c r="H23" s="151">
        <v>0</v>
      </c>
      <c r="I23" s="151">
        <v>0</v>
      </c>
      <c r="J23" s="151">
        <v>0</v>
      </c>
      <c r="K23" s="151">
        <v>0.19600000000000001</v>
      </c>
      <c r="L23" s="151">
        <v>0</v>
      </c>
      <c r="M23" s="151">
        <v>0.78700000000000003</v>
      </c>
      <c r="N23" s="151">
        <v>4.2270000000000003</v>
      </c>
      <c r="O23" s="151">
        <v>6</v>
      </c>
      <c r="P23" s="151">
        <v>0</v>
      </c>
      <c r="Q23" s="151">
        <v>28.295999999999999</v>
      </c>
      <c r="R23" s="151">
        <v>32.273000000000003</v>
      </c>
      <c r="S23" s="151">
        <v>29.048999999999999</v>
      </c>
      <c r="T23" s="151">
        <v>24.794</v>
      </c>
      <c r="U23" s="151">
        <v>21.327999999999999</v>
      </c>
      <c r="V23" s="151">
        <v>29.759</v>
      </c>
      <c r="W23" s="151">
        <v>36.183</v>
      </c>
      <c r="X23" s="151">
        <v>42.381</v>
      </c>
      <c r="Y23" s="151">
        <v>37.435000000000002</v>
      </c>
      <c r="AB23"/>
      <c r="AC23"/>
      <c r="AD23" s="461"/>
    </row>
    <row r="24" spans="2:30" x14ac:dyDescent="0.2">
      <c r="B24" s="15" t="s">
        <v>549</v>
      </c>
      <c r="C24" s="151">
        <v>0</v>
      </c>
      <c r="D24" s="151">
        <v>0</v>
      </c>
      <c r="E24" s="151">
        <v>0</v>
      </c>
      <c r="F24" s="151">
        <v>0</v>
      </c>
      <c r="G24" s="151">
        <v>0</v>
      </c>
      <c r="H24" s="151">
        <v>0</v>
      </c>
      <c r="I24" s="151">
        <v>0</v>
      </c>
      <c r="J24" s="151">
        <v>0</v>
      </c>
      <c r="K24" s="151">
        <v>0</v>
      </c>
      <c r="L24" s="151">
        <v>0</v>
      </c>
      <c r="M24" s="151">
        <v>0</v>
      </c>
      <c r="N24" s="151">
        <v>0</v>
      </c>
      <c r="O24" s="151">
        <v>0</v>
      </c>
      <c r="P24" s="151">
        <v>0</v>
      </c>
      <c r="Q24" s="151">
        <v>0</v>
      </c>
      <c r="R24" s="151">
        <v>0</v>
      </c>
      <c r="S24" s="151">
        <v>0.186</v>
      </c>
      <c r="T24" s="151">
        <v>0.13300000000000001</v>
      </c>
      <c r="U24" s="151">
        <v>9.4E-2</v>
      </c>
      <c r="V24" s="151">
        <v>1E-3</v>
      </c>
      <c r="W24" s="151">
        <v>0.48</v>
      </c>
      <c r="X24" s="151">
        <v>0.83199999999999996</v>
      </c>
      <c r="Y24" s="151">
        <v>0.05</v>
      </c>
      <c r="AB24"/>
      <c r="AC24"/>
      <c r="AD24" s="461"/>
    </row>
    <row r="25" spans="2:30" x14ac:dyDescent="0.2">
      <c r="B25" s="15" t="s">
        <v>104</v>
      </c>
      <c r="C25" s="124">
        <v>52.119</v>
      </c>
      <c r="D25" s="124">
        <v>58.628</v>
      </c>
      <c r="E25" s="124">
        <v>57.784999999999997</v>
      </c>
      <c r="F25" s="124">
        <v>44.89</v>
      </c>
      <c r="G25" s="124">
        <v>49.942</v>
      </c>
      <c r="H25" s="124">
        <v>46.695999999999998</v>
      </c>
      <c r="I25" s="124">
        <v>42.645000000000003</v>
      </c>
      <c r="J25" s="151">
        <v>40.311</v>
      </c>
      <c r="K25" s="151">
        <v>49.158000000000001</v>
      </c>
      <c r="L25" s="151">
        <v>45.893000000000001</v>
      </c>
      <c r="M25" s="151">
        <v>35.673000000000002</v>
      </c>
      <c r="N25" s="151">
        <v>40.936</v>
      </c>
      <c r="O25" s="151">
        <v>37.9</v>
      </c>
      <c r="P25" s="151">
        <v>45.6</v>
      </c>
      <c r="Q25" s="151">
        <v>52.707999999999998</v>
      </c>
      <c r="R25" s="151">
        <v>71.156999999999996</v>
      </c>
      <c r="S25" s="151">
        <v>57.466000000000001</v>
      </c>
      <c r="T25" s="151">
        <v>61.533999999999999</v>
      </c>
      <c r="U25" s="151">
        <v>67.143000000000001</v>
      </c>
      <c r="V25" s="151">
        <v>74.795000000000002</v>
      </c>
      <c r="W25" s="151">
        <v>84.813000000000002</v>
      </c>
      <c r="X25" s="151">
        <v>96.311000000000007</v>
      </c>
      <c r="Y25" s="151">
        <v>114.651</v>
      </c>
      <c r="AB25"/>
      <c r="AC25"/>
      <c r="AD25" s="461"/>
    </row>
    <row r="26" spans="2:30" x14ac:dyDescent="0.2">
      <c r="B26" s="15" t="s">
        <v>99</v>
      </c>
      <c r="C26" s="124">
        <v>435.51799999999997</v>
      </c>
      <c r="D26" s="124">
        <v>582.18600000000004</v>
      </c>
      <c r="E26" s="124">
        <v>617.99400000000003</v>
      </c>
      <c r="F26" s="124">
        <v>630.05600000000004</v>
      </c>
      <c r="G26" s="124">
        <v>706.70399999999995</v>
      </c>
      <c r="H26" s="124">
        <v>891.62800000000004</v>
      </c>
      <c r="I26" s="124">
        <v>1056.5239999999999</v>
      </c>
      <c r="J26" s="151">
        <v>1035.5029999999999</v>
      </c>
      <c r="K26" s="151">
        <v>1028.5630000000001</v>
      </c>
      <c r="L26" s="151">
        <v>988.81700000000001</v>
      </c>
      <c r="M26" s="151">
        <v>1072.4179999999999</v>
      </c>
      <c r="N26" s="151">
        <v>1125.2940000000001</v>
      </c>
      <c r="O26" s="151">
        <v>1078.8</v>
      </c>
      <c r="P26" s="151">
        <v>987.2</v>
      </c>
      <c r="Q26" s="151">
        <v>1006.9059999999999</v>
      </c>
      <c r="R26" s="151">
        <v>1135.009</v>
      </c>
      <c r="S26" s="151">
        <v>1223.307</v>
      </c>
      <c r="T26" s="151">
        <v>1244.615</v>
      </c>
      <c r="U26" s="151">
        <v>1323.4680000000001</v>
      </c>
      <c r="V26" s="151">
        <v>1353.3820000000001</v>
      </c>
      <c r="W26" s="151">
        <v>1368.702</v>
      </c>
      <c r="X26" s="151">
        <v>1409.3240000000001</v>
      </c>
      <c r="Y26" s="151">
        <v>1438.741</v>
      </c>
      <c r="AB26"/>
      <c r="AC26"/>
      <c r="AD26" s="461"/>
    </row>
    <row r="27" spans="2:30" x14ac:dyDescent="0.2">
      <c r="B27" s="15" t="s">
        <v>425</v>
      </c>
      <c r="C27" s="151">
        <v>0</v>
      </c>
      <c r="D27" s="151">
        <v>0</v>
      </c>
      <c r="E27" s="151">
        <v>0</v>
      </c>
      <c r="F27" s="151">
        <v>0</v>
      </c>
      <c r="G27" s="151">
        <v>0</v>
      </c>
      <c r="H27" s="151">
        <v>0</v>
      </c>
      <c r="I27" s="151">
        <v>0</v>
      </c>
      <c r="J27" s="151">
        <v>0</v>
      </c>
      <c r="K27" s="151">
        <v>1.0409999999999999</v>
      </c>
      <c r="L27" s="151">
        <v>15.064</v>
      </c>
      <c r="M27" s="151">
        <v>227.363</v>
      </c>
      <c r="N27" s="151">
        <v>341.30500000000001</v>
      </c>
      <c r="O27" s="151">
        <v>384.3</v>
      </c>
      <c r="P27" s="151">
        <v>374.2</v>
      </c>
      <c r="Q27" s="151">
        <v>328.04300000000001</v>
      </c>
      <c r="R27" s="151">
        <v>326.91699999999997</v>
      </c>
      <c r="S27" s="151">
        <v>341.27300000000002</v>
      </c>
      <c r="T27" s="151">
        <v>431.35199999999998</v>
      </c>
      <c r="U27" s="151">
        <v>355.733</v>
      </c>
      <c r="V27" s="151">
        <v>489.67599999999999</v>
      </c>
      <c r="W27" s="151">
        <v>589.80899999999997</v>
      </c>
      <c r="X27" s="151">
        <v>625.23500000000001</v>
      </c>
      <c r="Y27" s="151">
        <v>611.82799999999997</v>
      </c>
      <c r="AB27"/>
      <c r="AC27"/>
      <c r="AD27" s="461"/>
    </row>
    <row r="28" spans="2:30" x14ac:dyDescent="0.2">
      <c r="B28" s="15" t="s">
        <v>415</v>
      </c>
      <c r="C28" s="124">
        <v>107.81699999999999</v>
      </c>
      <c r="D28" s="124">
        <v>109.129</v>
      </c>
      <c r="E28" s="124">
        <v>105.41500000000001</v>
      </c>
      <c r="F28" s="124">
        <v>136.203</v>
      </c>
      <c r="G28" s="124">
        <v>138.964</v>
      </c>
      <c r="H28" s="124">
        <v>140.727</v>
      </c>
      <c r="I28" s="124">
        <v>153.429</v>
      </c>
      <c r="J28" s="151">
        <v>174.75299999999999</v>
      </c>
      <c r="K28" s="151">
        <v>190.547</v>
      </c>
      <c r="L28" s="151">
        <v>214.18899999999999</v>
      </c>
      <c r="M28" s="151">
        <v>252.49700000000001</v>
      </c>
      <c r="N28" s="151">
        <v>261.03899999999999</v>
      </c>
      <c r="O28" s="151">
        <v>266</v>
      </c>
      <c r="P28" s="151">
        <v>207.5</v>
      </c>
      <c r="Q28" s="151">
        <v>212.422</v>
      </c>
      <c r="R28" s="151">
        <v>280.03800000000001</v>
      </c>
      <c r="S28" s="151">
        <v>273.887</v>
      </c>
      <c r="T28" s="151">
        <v>298.30099999999999</v>
      </c>
      <c r="U28" s="151">
        <v>294.84699999999998</v>
      </c>
      <c r="V28" s="151">
        <v>306.48899999999998</v>
      </c>
      <c r="W28" s="151">
        <v>345.98899999999998</v>
      </c>
      <c r="X28" s="151">
        <v>436.14499999999998</v>
      </c>
      <c r="Y28" s="151">
        <v>440.82600000000002</v>
      </c>
      <c r="AB28"/>
      <c r="AC28"/>
      <c r="AD28" s="461"/>
    </row>
    <row r="29" spans="2:30" x14ac:dyDescent="0.2">
      <c r="B29" s="15" t="s">
        <v>100</v>
      </c>
      <c r="C29" s="124">
        <v>16.651</v>
      </c>
      <c r="D29" s="124">
        <v>17.565999999999999</v>
      </c>
      <c r="E29" s="124">
        <v>13.186</v>
      </c>
      <c r="F29" s="124">
        <v>14.981</v>
      </c>
      <c r="G29" s="124">
        <v>22.463999999999999</v>
      </c>
      <c r="H29" s="124">
        <v>23.855</v>
      </c>
      <c r="I29" s="124">
        <v>24.349</v>
      </c>
      <c r="J29" s="151">
        <v>25.748000000000001</v>
      </c>
      <c r="K29" s="151">
        <v>30.402999999999999</v>
      </c>
      <c r="L29" s="151">
        <v>22.193999999999999</v>
      </c>
      <c r="M29" s="151">
        <v>19.957000000000001</v>
      </c>
      <c r="N29" s="151">
        <v>25.744</v>
      </c>
      <c r="O29" s="151">
        <v>36.1</v>
      </c>
      <c r="P29" s="151">
        <v>34.4</v>
      </c>
      <c r="Q29" s="151">
        <v>21.747</v>
      </c>
      <c r="R29" s="151">
        <v>23.114999999999998</v>
      </c>
      <c r="S29" s="151">
        <v>22.802</v>
      </c>
      <c r="T29" s="151">
        <v>21.321000000000002</v>
      </c>
      <c r="U29" s="151">
        <v>29.295000000000002</v>
      </c>
      <c r="V29" s="151">
        <v>53.392000000000003</v>
      </c>
      <c r="W29" s="151">
        <v>55.658999999999999</v>
      </c>
      <c r="X29" s="151">
        <v>52.451999999999998</v>
      </c>
      <c r="Y29" s="151">
        <v>35.984000000000002</v>
      </c>
      <c r="AB29"/>
      <c r="AC29"/>
      <c r="AD29" s="461"/>
    </row>
    <row r="30" spans="2:30" x14ac:dyDescent="0.2">
      <c r="B30" s="15" t="s">
        <v>503</v>
      </c>
      <c r="C30" s="151">
        <v>0</v>
      </c>
      <c r="D30" s="151">
        <v>0</v>
      </c>
      <c r="E30" s="151">
        <v>0</v>
      </c>
      <c r="F30" s="151">
        <v>0</v>
      </c>
      <c r="G30" s="151">
        <v>0</v>
      </c>
      <c r="H30" s="151">
        <v>0</v>
      </c>
      <c r="I30" s="151">
        <v>0</v>
      </c>
      <c r="J30" s="151">
        <v>0</v>
      </c>
      <c r="K30" s="151">
        <v>0</v>
      </c>
      <c r="L30" s="151">
        <v>0</v>
      </c>
      <c r="M30" s="151">
        <v>0</v>
      </c>
      <c r="N30" s="151">
        <v>0</v>
      </c>
      <c r="O30" s="151">
        <v>0</v>
      </c>
      <c r="P30" s="151">
        <v>3</v>
      </c>
      <c r="Q30" s="151">
        <v>0</v>
      </c>
      <c r="R30" s="151">
        <v>0</v>
      </c>
      <c r="S30" s="151">
        <v>0</v>
      </c>
      <c r="T30" s="151">
        <v>0</v>
      </c>
      <c r="U30" s="151">
        <v>0.377</v>
      </c>
      <c r="V30" s="151">
        <v>1.923</v>
      </c>
      <c r="W30" s="151">
        <v>58.222000000000001</v>
      </c>
      <c r="X30" s="151">
        <v>70.825000000000003</v>
      </c>
      <c r="Y30" s="151">
        <v>44.484000000000002</v>
      </c>
      <c r="AB30"/>
      <c r="AC30"/>
      <c r="AD30" s="461"/>
    </row>
    <row r="31" spans="2:30" x14ac:dyDescent="0.2">
      <c r="B31" s="15" t="s">
        <v>491</v>
      </c>
      <c r="C31" s="151">
        <v>0</v>
      </c>
      <c r="D31" s="151">
        <v>0</v>
      </c>
      <c r="E31" s="151">
        <v>0</v>
      </c>
      <c r="F31" s="151">
        <v>0</v>
      </c>
      <c r="G31" s="151">
        <v>0</v>
      </c>
      <c r="H31" s="151">
        <v>0</v>
      </c>
      <c r="I31" s="151">
        <v>0</v>
      </c>
      <c r="J31" s="151">
        <v>0</v>
      </c>
      <c r="K31" s="151">
        <v>0</v>
      </c>
      <c r="L31" s="151">
        <v>0</v>
      </c>
      <c r="M31" s="151">
        <v>0</v>
      </c>
      <c r="N31" s="151">
        <v>0</v>
      </c>
      <c r="O31" s="151">
        <v>6.6</v>
      </c>
      <c r="P31" s="151">
        <v>50.3</v>
      </c>
      <c r="Q31" s="151">
        <v>49.933999999999997</v>
      </c>
      <c r="R31" s="151">
        <v>44.167999999999999</v>
      </c>
      <c r="S31" s="151">
        <v>33.642000000000003</v>
      </c>
      <c r="T31" s="151">
        <v>32.094000000000001</v>
      </c>
      <c r="U31" s="151">
        <v>23.087</v>
      </c>
      <c r="V31" s="151">
        <v>23.561</v>
      </c>
      <c r="W31" s="151">
        <v>30.922999999999998</v>
      </c>
      <c r="X31" s="151">
        <v>39.334000000000003</v>
      </c>
      <c r="Y31" s="151">
        <v>38.018000000000001</v>
      </c>
      <c r="AB31"/>
      <c r="AC31"/>
      <c r="AD31" s="461"/>
    </row>
    <row r="32" spans="2:30" x14ac:dyDescent="0.2">
      <c r="B32" s="15" t="s">
        <v>351</v>
      </c>
      <c r="C32" s="124">
        <v>2.2120000000000002</v>
      </c>
      <c r="D32" s="151">
        <v>0</v>
      </c>
      <c r="E32" s="151">
        <v>0</v>
      </c>
      <c r="F32" s="151">
        <v>0</v>
      </c>
      <c r="G32" s="151">
        <v>0</v>
      </c>
      <c r="H32" s="151">
        <v>0</v>
      </c>
      <c r="I32" s="151">
        <v>0</v>
      </c>
      <c r="J32" s="151">
        <v>0</v>
      </c>
      <c r="K32" s="151">
        <v>0</v>
      </c>
      <c r="L32" s="151">
        <v>0.76300000000000001</v>
      </c>
      <c r="M32" s="151">
        <v>8.7999999999999995E-2</v>
      </c>
      <c r="N32" s="151">
        <v>0</v>
      </c>
      <c r="O32" s="151">
        <v>0.1</v>
      </c>
      <c r="P32" s="151">
        <v>0.1</v>
      </c>
      <c r="Q32" s="151">
        <v>0.182</v>
      </c>
      <c r="R32" s="151">
        <v>0.88300000000000001</v>
      </c>
      <c r="S32" s="151">
        <v>0</v>
      </c>
      <c r="T32" s="151">
        <v>0</v>
      </c>
      <c r="U32" s="151">
        <v>0.34499999999999997</v>
      </c>
      <c r="V32" s="151">
        <v>0</v>
      </c>
      <c r="W32" s="151">
        <v>0.38800000000000001</v>
      </c>
      <c r="X32" s="151">
        <v>1.0569999999999999</v>
      </c>
      <c r="Y32" s="151">
        <v>0.58199999999999996</v>
      </c>
      <c r="AB32"/>
      <c r="AC32"/>
      <c r="AD32" s="461"/>
    </row>
    <row r="33" spans="1:30" x14ac:dyDescent="0.2">
      <c r="B33" s="15" t="s">
        <v>419</v>
      </c>
      <c r="C33" s="124">
        <v>793.58699999999999</v>
      </c>
      <c r="D33" s="124">
        <v>885.37</v>
      </c>
      <c r="E33" s="124">
        <v>994.32500000000005</v>
      </c>
      <c r="F33" s="124">
        <v>1122.69</v>
      </c>
      <c r="G33" s="124">
        <v>1122.7550000000001</v>
      </c>
      <c r="H33" s="124">
        <v>1214.357</v>
      </c>
      <c r="I33" s="124">
        <v>1266.0139999999999</v>
      </c>
      <c r="J33" s="151">
        <v>1536.2</v>
      </c>
      <c r="K33" s="151">
        <v>1663.1690000000001</v>
      </c>
      <c r="L33" s="151">
        <v>1799.1379999999999</v>
      </c>
      <c r="M33" s="151">
        <v>1948.7149999999999</v>
      </c>
      <c r="N33" s="151">
        <v>2101.8229999999999</v>
      </c>
      <c r="O33" s="151">
        <v>1908.4</v>
      </c>
      <c r="P33" s="151">
        <v>1679.7</v>
      </c>
      <c r="Q33" s="151">
        <v>1483.663</v>
      </c>
      <c r="R33" s="151">
        <v>1726.8440000000001</v>
      </c>
      <c r="S33" s="151">
        <v>1746.818</v>
      </c>
      <c r="T33" s="151">
        <v>1929.415</v>
      </c>
      <c r="U33" s="151">
        <v>1874.2840000000001</v>
      </c>
      <c r="V33" s="151">
        <v>1987.32</v>
      </c>
      <c r="W33" s="151">
        <v>2351.0479999999998</v>
      </c>
      <c r="X33" s="151">
        <v>2818.85</v>
      </c>
      <c r="Y33" s="151">
        <v>2769.01</v>
      </c>
      <c r="AB33"/>
      <c r="AC33"/>
      <c r="AD33" s="461"/>
    </row>
    <row r="34" spans="1:30" x14ac:dyDescent="0.2">
      <c r="B34" s="15" t="s">
        <v>348</v>
      </c>
      <c r="C34" s="124">
        <v>449.27800000000002</v>
      </c>
      <c r="D34" s="124">
        <v>506.58600000000001</v>
      </c>
      <c r="E34" s="124">
        <v>538.01900000000001</v>
      </c>
      <c r="F34" s="124">
        <v>562.625</v>
      </c>
      <c r="G34" s="124">
        <v>626.01800000000003</v>
      </c>
      <c r="H34" s="124">
        <v>668.08100000000002</v>
      </c>
      <c r="I34" s="124">
        <v>722.09299999999996</v>
      </c>
      <c r="J34" s="151">
        <v>778</v>
      </c>
      <c r="K34" s="151">
        <v>734.02700000000004</v>
      </c>
      <c r="L34" s="151">
        <v>766.92200000000003</v>
      </c>
      <c r="M34" s="151">
        <v>773.20899999999995</v>
      </c>
      <c r="N34" s="151">
        <v>771.20799999999997</v>
      </c>
      <c r="O34" s="151">
        <v>795.6</v>
      </c>
      <c r="P34" s="151">
        <v>666</v>
      </c>
      <c r="Q34" s="151">
        <v>658.11</v>
      </c>
      <c r="R34" s="151">
        <v>838.27800000000002</v>
      </c>
      <c r="S34" s="151">
        <v>816.64700000000005</v>
      </c>
      <c r="T34" s="151">
        <v>849.50400000000002</v>
      </c>
      <c r="U34" s="151">
        <v>934.14800000000002</v>
      </c>
      <c r="V34" s="151">
        <v>933.05899999999997</v>
      </c>
      <c r="W34" s="151">
        <v>1145.011</v>
      </c>
      <c r="X34" s="151">
        <v>1336.1990000000001</v>
      </c>
      <c r="Y34" s="151">
        <v>1268.3240000000001</v>
      </c>
      <c r="AB34"/>
      <c r="AC34"/>
      <c r="AD34" s="461"/>
    </row>
    <row r="35" spans="1:30" x14ac:dyDescent="0.2">
      <c r="B35" s="15" t="s">
        <v>101</v>
      </c>
      <c r="C35" s="124">
        <v>3.7389999999999999</v>
      </c>
      <c r="D35" s="124">
        <v>3.8090000000000002</v>
      </c>
      <c r="E35" s="124">
        <v>4.4930000000000003</v>
      </c>
      <c r="F35" s="124">
        <v>2.3340000000000001</v>
      </c>
      <c r="G35" s="124">
        <v>7.218</v>
      </c>
      <c r="H35" s="124">
        <v>1.905</v>
      </c>
      <c r="I35" s="151" t="s">
        <v>40</v>
      </c>
      <c r="J35" s="151">
        <v>88</v>
      </c>
      <c r="K35" s="151">
        <v>209.648</v>
      </c>
      <c r="L35" s="151">
        <v>192.75399999999999</v>
      </c>
      <c r="M35" s="151">
        <v>143.86099999999999</v>
      </c>
      <c r="N35" s="151">
        <v>152.45400000000001</v>
      </c>
      <c r="O35" s="151">
        <v>149.5</v>
      </c>
      <c r="P35" s="151">
        <v>159.30000000000001</v>
      </c>
      <c r="Q35" s="151">
        <v>131.898</v>
      </c>
      <c r="R35" s="151">
        <v>137.40199999999999</v>
      </c>
      <c r="S35" s="151">
        <v>128.21</v>
      </c>
      <c r="T35" s="151">
        <v>112.598</v>
      </c>
      <c r="U35" s="151">
        <v>83.513000000000005</v>
      </c>
      <c r="V35" s="151">
        <v>105.72</v>
      </c>
      <c r="W35" s="151">
        <v>107.79300000000001</v>
      </c>
      <c r="X35" s="151">
        <v>136.55799999999999</v>
      </c>
      <c r="Y35" s="151">
        <v>164.41800000000001</v>
      </c>
      <c r="AB35"/>
      <c r="AC35"/>
    </row>
    <row r="36" spans="1:30" x14ac:dyDescent="0.2">
      <c r="C36" s="118"/>
      <c r="D36" s="118"/>
      <c r="E36" s="118"/>
      <c r="F36" s="118"/>
      <c r="G36" s="118"/>
      <c r="H36" s="118"/>
      <c r="I36" s="118"/>
      <c r="J36" s="129"/>
      <c r="K36" s="129"/>
      <c r="L36" s="129"/>
      <c r="O36" s="15"/>
      <c r="R36" s="133"/>
      <c r="T36" s="385"/>
      <c r="AB36"/>
      <c r="AC36"/>
    </row>
    <row r="37" spans="1:30" s="3" customFormat="1" ht="15.75" x14ac:dyDescent="0.25">
      <c r="A37" s="3" t="s">
        <v>629</v>
      </c>
      <c r="C37" s="119">
        <f t="shared" ref="C37:U37" si="0">SUM(C7:C35)</f>
        <v>2940.7239999999997</v>
      </c>
      <c r="D37" s="119">
        <f t="shared" si="0"/>
        <v>3421.8880000000008</v>
      </c>
      <c r="E37" s="119">
        <f t="shared" si="0"/>
        <v>3751.7190000000005</v>
      </c>
      <c r="F37" s="119">
        <f t="shared" si="0"/>
        <v>4323.9929999999995</v>
      </c>
      <c r="G37" s="119">
        <f t="shared" si="0"/>
        <v>4735.3019999999997</v>
      </c>
      <c r="H37" s="119">
        <f t="shared" si="0"/>
        <v>5295.7769999999991</v>
      </c>
      <c r="I37" s="119">
        <f t="shared" si="0"/>
        <v>5662.7449999999999</v>
      </c>
      <c r="J37" s="119">
        <f t="shared" si="0"/>
        <v>6208.1220000000003</v>
      </c>
      <c r="K37" s="119">
        <f t="shared" si="0"/>
        <v>6771.6320000000005</v>
      </c>
      <c r="L37" s="119">
        <f t="shared" si="0"/>
        <v>7439.8150000000014</v>
      </c>
      <c r="M37" s="119">
        <f t="shared" si="0"/>
        <v>7907.68</v>
      </c>
      <c r="N37" s="119">
        <f t="shared" si="0"/>
        <v>8444.4840000000004</v>
      </c>
      <c r="O37" s="119">
        <f t="shared" si="0"/>
        <v>8518.8000000000011</v>
      </c>
      <c r="P37" s="119">
        <f t="shared" si="0"/>
        <v>7959.8</v>
      </c>
      <c r="Q37" s="119">
        <f t="shared" si="0"/>
        <v>7420.6519999999982</v>
      </c>
      <c r="R37" s="119">
        <f t="shared" si="0"/>
        <v>8148.2490000000007</v>
      </c>
      <c r="S37" s="119">
        <f t="shared" si="0"/>
        <v>8275.7250000000004</v>
      </c>
      <c r="T37" s="119">
        <f t="shared" si="0"/>
        <v>8770.380000000001</v>
      </c>
      <c r="U37" s="119">
        <f t="shared" si="0"/>
        <v>8877.3450000000012</v>
      </c>
      <c r="V37" s="119">
        <f>SUM(V7:V35)</f>
        <v>9564.1799999999967</v>
      </c>
      <c r="W37" s="119">
        <f>SUM(W7:W35)</f>
        <v>11241.076999999999</v>
      </c>
      <c r="X37" s="119">
        <f>SUM(X7:X35)</f>
        <v>12652.256000000001</v>
      </c>
      <c r="Y37" s="119">
        <f>SUM(Y7:Y35)</f>
        <v>12986.683000000003</v>
      </c>
      <c r="AB37"/>
      <c r="AC37"/>
    </row>
    <row r="38" spans="1:30" ht="17.25" x14ac:dyDescent="0.2">
      <c r="A38" s="191" t="s">
        <v>552</v>
      </c>
      <c r="B38" s="191"/>
      <c r="C38" s="386">
        <f t="shared" ref="C38:U38" si="1">SUM(C7,C8,C13,C15,C16,C17,C18,C20,C21,C24,C26,C28,C29,C33,C34,C35)</f>
        <v>2809.0090000000005</v>
      </c>
      <c r="D38" s="386">
        <f t="shared" si="1"/>
        <v>3279.83</v>
      </c>
      <c r="E38" s="386">
        <f t="shared" si="1"/>
        <v>3586.2730000000006</v>
      </c>
      <c r="F38" s="386">
        <f t="shared" si="1"/>
        <v>4154.3339999999998</v>
      </c>
      <c r="G38" s="386">
        <f t="shared" si="1"/>
        <v>4535.4589999999998</v>
      </c>
      <c r="H38" s="386">
        <f t="shared" si="1"/>
        <v>5057.2569999999996</v>
      </c>
      <c r="I38" s="386">
        <f t="shared" si="1"/>
        <v>5430.451</v>
      </c>
      <c r="J38" s="386">
        <f t="shared" si="1"/>
        <v>5955.3029999999999</v>
      </c>
      <c r="K38" s="386">
        <f t="shared" si="1"/>
        <v>6412.0039999999999</v>
      </c>
      <c r="L38" s="386">
        <f t="shared" si="1"/>
        <v>6939.96</v>
      </c>
      <c r="M38" s="386">
        <f t="shared" si="1"/>
        <v>7265.6570000000002</v>
      </c>
      <c r="N38" s="386">
        <f t="shared" si="1"/>
        <v>7716.4519999999984</v>
      </c>
      <c r="O38" s="386">
        <f t="shared" si="1"/>
        <v>7727.1</v>
      </c>
      <c r="P38" s="386">
        <f t="shared" si="1"/>
        <v>7160.3</v>
      </c>
      <c r="Q38" s="386">
        <f t="shared" si="1"/>
        <v>6697.3829999999998</v>
      </c>
      <c r="R38" s="386">
        <f t="shared" si="1"/>
        <v>7323.545000000001</v>
      </c>
      <c r="S38" s="386">
        <f t="shared" si="1"/>
        <v>7497.085</v>
      </c>
      <c r="T38" s="386">
        <f t="shared" si="1"/>
        <v>7863.9130000000005</v>
      </c>
      <c r="U38" s="386">
        <f t="shared" si="1"/>
        <v>8061.0370000000003</v>
      </c>
      <c r="V38" s="386">
        <f>SUM(V7,V8,V13,V15,V16,V17,V18,V20,V21,V24,V26,V28,V29,V33,V34,V35)</f>
        <v>8537.2269999999971</v>
      </c>
      <c r="W38" s="386">
        <f>SUM(W7,W8,W13,W15,W16,W17,W18,W20,W21,W24,W26,W28,W29,W33,W34,W35)</f>
        <v>9952.030999999999</v>
      </c>
      <c r="X38" s="386">
        <f>SUM(X7,X8,X13,X15,X16,X17,X18,X20,X21,X24,X26,X28,X29,X33,X34,X35)</f>
        <v>11156.239000000001</v>
      </c>
      <c r="Y38" s="386">
        <f>SUM(Y7,Y8,Y13,Y15,Y16,Y17,Y18,Y20,Y21,Y24,Y26,Y28,Y29,Y33,Y34,Y35)</f>
        <v>11407.653</v>
      </c>
      <c r="AB38"/>
      <c r="AC38"/>
    </row>
    <row r="39" spans="1:30" ht="20.25" customHeight="1" x14ac:dyDescent="0.2">
      <c r="C39" s="118"/>
      <c r="D39" t="s">
        <v>550</v>
      </c>
      <c r="E39"/>
      <c r="F39"/>
      <c r="G39"/>
      <c r="H39"/>
      <c r="I39"/>
      <c r="J39"/>
      <c r="K39"/>
      <c r="L39" s="129"/>
      <c r="M39" s="129"/>
      <c r="O39" s="15"/>
      <c r="R39" s="133"/>
      <c r="T39" s="385"/>
      <c r="AB39"/>
      <c r="AC39"/>
    </row>
    <row r="40" spans="1:30" ht="15" customHeight="1" x14ac:dyDescent="0.25">
      <c r="A40" s="3" t="s">
        <v>358</v>
      </c>
      <c r="C40" s="118"/>
      <c r="D40" t="s">
        <v>551</v>
      </c>
      <c r="E40"/>
      <c r="F40"/>
      <c r="G40"/>
      <c r="H40"/>
      <c r="I40"/>
      <c r="J40"/>
      <c r="K40"/>
      <c r="L40" s="129"/>
      <c r="M40" s="129"/>
      <c r="O40" s="15"/>
      <c r="R40" s="133"/>
      <c r="W40" s="3"/>
      <c r="AB40"/>
      <c r="AC40"/>
    </row>
    <row r="41" spans="1:30" ht="15" customHeight="1" x14ac:dyDescent="0.25">
      <c r="A41" s="3"/>
      <c r="B41" s="15" t="s">
        <v>529</v>
      </c>
      <c r="C41" s="118"/>
      <c r="D41" s="118"/>
      <c r="E41" s="118"/>
      <c r="F41" s="118"/>
      <c r="G41" s="118"/>
      <c r="H41" s="151" t="s">
        <v>40</v>
      </c>
      <c r="I41" s="151" t="s">
        <v>40</v>
      </c>
      <c r="J41" s="151">
        <v>0</v>
      </c>
      <c r="K41" s="151">
        <v>0</v>
      </c>
      <c r="L41" s="151">
        <v>0</v>
      </c>
      <c r="M41" s="151">
        <v>0</v>
      </c>
      <c r="N41" s="151">
        <v>0</v>
      </c>
      <c r="O41" s="151">
        <v>0</v>
      </c>
      <c r="P41" s="151">
        <v>0</v>
      </c>
      <c r="Q41" s="151">
        <v>0</v>
      </c>
      <c r="R41" s="151">
        <v>4.0609999999999999</v>
      </c>
      <c r="S41" s="151">
        <v>5.819</v>
      </c>
      <c r="T41" s="151">
        <v>0</v>
      </c>
      <c r="U41" s="151">
        <v>0</v>
      </c>
      <c r="V41" s="151">
        <v>0.218</v>
      </c>
      <c r="W41" s="151">
        <v>0</v>
      </c>
      <c r="X41" s="151">
        <v>0</v>
      </c>
      <c r="Y41" s="151">
        <v>0</v>
      </c>
      <c r="AB41"/>
      <c r="AC41"/>
    </row>
    <row r="42" spans="1:30" ht="15" customHeight="1" x14ac:dyDescent="0.25">
      <c r="A42" s="3"/>
      <c r="B42" s="15" t="s">
        <v>488</v>
      </c>
      <c r="C42" s="151" t="s">
        <v>40</v>
      </c>
      <c r="D42" s="151" t="s">
        <v>40</v>
      </c>
      <c r="E42" s="151" t="s">
        <v>40</v>
      </c>
      <c r="F42" s="151" t="s">
        <v>40</v>
      </c>
      <c r="G42" s="151" t="s">
        <v>40</v>
      </c>
      <c r="H42" s="151" t="s">
        <v>40</v>
      </c>
      <c r="I42" s="151" t="s">
        <v>40</v>
      </c>
      <c r="J42" s="151">
        <v>0</v>
      </c>
      <c r="K42" s="151">
        <v>0</v>
      </c>
      <c r="L42" s="151">
        <v>0</v>
      </c>
      <c r="M42" s="151">
        <v>0</v>
      </c>
      <c r="N42" s="151">
        <v>3.5</v>
      </c>
      <c r="O42" s="151">
        <v>7.1</v>
      </c>
      <c r="P42" s="151">
        <v>8</v>
      </c>
      <c r="Q42" s="151">
        <v>8.3940000000000001</v>
      </c>
      <c r="R42" s="151">
        <v>7.6180000000000003</v>
      </c>
      <c r="S42" s="151">
        <v>6.0439999999999996</v>
      </c>
      <c r="T42" s="151">
        <v>5.1820000000000004</v>
      </c>
      <c r="U42" s="151">
        <v>6.41</v>
      </c>
      <c r="V42" s="151">
        <v>7.282</v>
      </c>
      <c r="W42" s="151">
        <v>5.1269999999999998</v>
      </c>
      <c r="X42" s="151">
        <v>7.8239999999999998</v>
      </c>
      <c r="Y42" s="151">
        <v>8.1</v>
      </c>
      <c r="Z42" s="151"/>
      <c r="AB42"/>
      <c r="AC42"/>
    </row>
    <row r="43" spans="1:30" x14ac:dyDescent="0.2">
      <c r="B43" s="15" t="s">
        <v>109</v>
      </c>
      <c r="C43" s="124">
        <v>189.14699999999999</v>
      </c>
      <c r="D43" s="124">
        <v>185.84200000000001</v>
      </c>
      <c r="E43" s="124">
        <v>198.01</v>
      </c>
      <c r="F43" s="124">
        <v>193.63300000000001</v>
      </c>
      <c r="G43" s="124">
        <v>204.98099999999999</v>
      </c>
      <c r="H43" s="124">
        <v>198.58</v>
      </c>
      <c r="I43" s="124">
        <v>142.46799999999999</v>
      </c>
      <c r="J43" s="151">
        <v>135.065</v>
      </c>
      <c r="K43" s="151">
        <v>210.25800000000001</v>
      </c>
      <c r="L43" s="151">
        <v>216.68899999999999</v>
      </c>
      <c r="M43" s="151">
        <v>189.53200000000001</v>
      </c>
      <c r="N43" s="151">
        <v>207.685</v>
      </c>
      <c r="O43" s="151">
        <v>160</v>
      </c>
      <c r="P43" s="151">
        <v>107.5</v>
      </c>
      <c r="Q43" s="151">
        <v>103.30800000000001</v>
      </c>
      <c r="R43" s="151">
        <v>112.42400000000001</v>
      </c>
      <c r="S43" s="151">
        <v>117.753</v>
      </c>
      <c r="T43" s="151">
        <v>106.104</v>
      </c>
      <c r="U43" s="151">
        <v>112.345</v>
      </c>
      <c r="V43" s="151">
        <v>148.43700000000001</v>
      </c>
      <c r="W43" s="151">
        <v>166.602</v>
      </c>
      <c r="X43" s="151">
        <v>168.00299999999999</v>
      </c>
      <c r="Y43" s="151">
        <v>182.04</v>
      </c>
      <c r="AB43"/>
      <c r="AC43"/>
    </row>
    <row r="44" spans="1:30" x14ac:dyDescent="0.2">
      <c r="B44" s="15" t="s">
        <v>530</v>
      </c>
      <c r="C44" s="124"/>
      <c r="D44" s="124"/>
      <c r="E44" s="124"/>
      <c r="F44" s="124"/>
      <c r="G44" s="124"/>
      <c r="H44" s="151" t="s">
        <v>40</v>
      </c>
      <c r="I44" s="151" t="s">
        <v>40</v>
      </c>
      <c r="J44" s="151">
        <v>0</v>
      </c>
      <c r="K44" s="151">
        <v>0</v>
      </c>
      <c r="L44" s="151">
        <v>0</v>
      </c>
      <c r="M44" s="151">
        <v>0</v>
      </c>
      <c r="N44" s="151">
        <v>0</v>
      </c>
      <c r="O44" s="151">
        <v>0</v>
      </c>
      <c r="P44" s="151">
        <v>0</v>
      </c>
      <c r="Q44" s="151">
        <v>0</v>
      </c>
      <c r="R44" s="151">
        <v>13.403</v>
      </c>
      <c r="S44" s="151">
        <v>22.024999999999999</v>
      </c>
      <c r="T44" s="151">
        <v>0.23200000000000001</v>
      </c>
      <c r="U44" s="151">
        <v>0</v>
      </c>
      <c r="V44" s="151">
        <v>0</v>
      </c>
      <c r="W44" s="151">
        <v>3.2629999999999999</v>
      </c>
      <c r="X44" s="151">
        <v>20.771999999999998</v>
      </c>
      <c r="Y44" s="151">
        <v>16.03</v>
      </c>
      <c r="AB44"/>
      <c r="AC44"/>
    </row>
    <row r="45" spans="1:30" x14ac:dyDescent="0.2">
      <c r="B45" s="15" t="s">
        <v>711</v>
      </c>
      <c r="C45" s="124"/>
      <c r="D45" s="124"/>
      <c r="E45" s="124"/>
      <c r="F45" s="124"/>
      <c r="G45" s="124"/>
      <c r="H45" s="151"/>
      <c r="I45" s="151"/>
      <c r="J45" s="151"/>
      <c r="K45" s="151"/>
      <c r="L45" s="151"/>
      <c r="M45" s="151"/>
      <c r="N45" s="151"/>
      <c r="O45" s="151">
        <v>0</v>
      </c>
      <c r="P45" s="151">
        <v>0</v>
      </c>
      <c r="Q45" s="151">
        <v>0</v>
      </c>
      <c r="R45" s="151">
        <v>0</v>
      </c>
      <c r="S45" s="151">
        <v>0</v>
      </c>
      <c r="T45" s="151">
        <v>0</v>
      </c>
      <c r="U45" s="151">
        <v>0</v>
      </c>
      <c r="V45" s="151">
        <v>0</v>
      </c>
      <c r="W45" s="151">
        <v>0</v>
      </c>
      <c r="X45" s="151">
        <v>0</v>
      </c>
      <c r="Y45" s="151">
        <v>19.329000000000001</v>
      </c>
      <c r="AB45"/>
      <c r="AC45"/>
    </row>
    <row r="46" spans="1:30" ht="15.75" x14ac:dyDescent="0.25">
      <c r="A46" s="3"/>
      <c r="B46" s="15" t="s">
        <v>526</v>
      </c>
      <c r="C46" s="151"/>
      <c r="D46" s="151"/>
      <c r="E46" s="151"/>
      <c r="F46" s="151"/>
      <c r="G46" s="151"/>
      <c r="H46" s="151" t="s">
        <v>40</v>
      </c>
      <c r="I46" s="151" t="s">
        <v>40</v>
      </c>
      <c r="J46" s="151">
        <v>0</v>
      </c>
      <c r="K46" s="151">
        <v>0</v>
      </c>
      <c r="L46" s="151">
        <v>0</v>
      </c>
      <c r="M46" s="151">
        <v>0</v>
      </c>
      <c r="N46" s="151">
        <v>0</v>
      </c>
      <c r="O46" s="151">
        <v>0</v>
      </c>
      <c r="P46" s="151">
        <v>0</v>
      </c>
      <c r="Q46" s="151">
        <v>0.8</v>
      </c>
      <c r="R46" s="151">
        <v>1.278</v>
      </c>
      <c r="S46" s="151">
        <v>0.83699999999999997</v>
      </c>
      <c r="T46" s="151">
        <v>0.64700000000000002</v>
      </c>
      <c r="U46" s="151">
        <v>0.63</v>
      </c>
      <c r="V46" s="151">
        <v>0.86</v>
      </c>
      <c r="W46" s="151">
        <v>2.891</v>
      </c>
      <c r="X46" s="151">
        <v>0.61399999999999999</v>
      </c>
      <c r="Y46" s="151">
        <v>0.64</v>
      </c>
      <c r="AB46"/>
      <c r="AC46"/>
    </row>
    <row r="47" spans="1:30" x14ac:dyDescent="0.2">
      <c r="B47" s="15" t="s">
        <v>349</v>
      </c>
      <c r="C47" s="151" t="s">
        <v>40</v>
      </c>
      <c r="D47" s="124">
        <v>21.853999999999999</v>
      </c>
      <c r="E47" s="124">
        <v>12.768000000000001</v>
      </c>
      <c r="F47" s="124">
        <v>13.664999999999999</v>
      </c>
      <c r="G47" s="151" t="s">
        <v>40</v>
      </c>
      <c r="H47" s="151" t="s">
        <v>40</v>
      </c>
      <c r="I47" s="151" t="s">
        <v>40</v>
      </c>
      <c r="J47" s="151">
        <v>0</v>
      </c>
      <c r="K47" s="151">
        <v>10.667</v>
      </c>
      <c r="L47" s="151">
        <v>23.707999999999998</v>
      </c>
      <c r="M47" s="151">
        <v>13.484</v>
      </c>
      <c r="N47" s="151">
        <v>13.974</v>
      </c>
      <c r="O47" s="151">
        <v>22.8</v>
      </c>
      <c r="P47" s="151">
        <v>25.5</v>
      </c>
      <c r="Q47" s="151">
        <v>23.141999999999999</v>
      </c>
      <c r="R47" s="151">
        <v>16.824999999999999</v>
      </c>
      <c r="S47" s="151">
        <v>0.65</v>
      </c>
      <c r="T47" s="151">
        <v>0</v>
      </c>
      <c r="U47" s="151">
        <v>6.07</v>
      </c>
      <c r="V47" s="151">
        <v>0</v>
      </c>
      <c r="W47" s="151">
        <v>0</v>
      </c>
      <c r="X47" s="151">
        <v>0</v>
      </c>
      <c r="Y47" s="151">
        <v>0.214</v>
      </c>
      <c r="AB47"/>
      <c r="AC47"/>
    </row>
    <row r="48" spans="1:30" x14ac:dyDescent="0.2">
      <c r="B48" s="15" t="s">
        <v>489</v>
      </c>
      <c r="G48" s="151" t="s">
        <v>40</v>
      </c>
      <c r="H48" s="151" t="s">
        <v>40</v>
      </c>
      <c r="I48" s="151" t="s">
        <v>40</v>
      </c>
      <c r="J48" s="151">
        <v>0</v>
      </c>
      <c r="K48" s="151">
        <v>0</v>
      </c>
      <c r="L48" s="151">
        <v>25.5</v>
      </c>
      <c r="M48" s="151">
        <v>64</v>
      </c>
      <c r="N48" s="151">
        <v>55.8</v>
      </c>
      <c r="O48" s="151">
        <v>67.5</v>
      </c>
      <c r="P48" s="151">
        <v>97.9</v>
      </c>
      <c r="Q48" s="151">
        <v>97.765000000000001</v>
      </c>
      <c r="R48" s="151">
        <v>72.941999999999993</v>
      </c>
      <c r="S48" s="151">
        <v>66.266000000000005</v>
      </c>
      <c r="T48" s="151">
        <v>66.951999999999998</v>
      </c>
      <c r="U48" s="151">
        <v>46.776000000000003</v>
      </c>
      <c r="V48" s="151">
        <v>44.94</v>
      </c>
      <c r="W48" s="151">
        <v>0</v>
      </c>
      <c r="X48" s="151">
        <v>3.605</v>
      </c>
      <c r="Y48" s="151">
        <v>8.1199999999999992</v>
      </c>
      <c r="AB48"/>
      <c r="AC48"/>
    </row>
    <row r="49" spans="2:29" x14ac:dyDescent="0.2">
      <c r="B49" s="15" t="s">
        <v>102</v>
      </c>
      <c r="C49" s="151" t="s">
        <v>40</v>
      </c>
      <c r="D49" s="124">
        <v>0.48199999999999998</v>
      </c>
      <c r="E49" s="124">
        <v>2.302</v>
      </c>
      <c r="F49" s="124">
        <v>3.6789999999999998</v>
      </c>
      <c r="G49" s="124">
        <v>4.4749999999999996</v>
      </c>
      <c r="H49" s="124">
        <v>8.9209999999999994</v>
      </c>
      <c r="I49" s="124">
        <v>6.8940000000000001</v>
      </c>
      <c r="J49" s="151">
        <v>8.843</v>
      </c>
      <c r="K49" s="151">
        <v>5.5880000000000001</v>
      </c>
      <c r="L49" s="151">
        <v>4.9660000000000002</v>
      </c>
      <c r="M49" s="151">
        <v>3.774</v>
      </c>
      <c r="N49" s="151">
        <v>3.7930000000000001</v>
      </c>
      <c r="O49" s="151">
        <v>0.7</v>
      </c>
      <c r="P49" s="151">
        <v>0.5</v>
      </c>
      <c r="Q49" s="151">
        <v>1.0680000000000001</v>
      </c>
      <c r="R49" s="151">
        <v>0.86099999999999999</v>
      </c>
      <c r="S49" s="151">
        <v>0.61199999999999999</v>
      </c>
      <c r="T49" s="151">
        <v>1.4530000000000001</v>
      </c>
      <c r="U49" s="151">
        <v>1.3720000000000001</v>
      </c>
      <c r="V49" s="151">
        <v>8.5730000000000004</v>
      </c>
      <c r="W49" s="151">
        <v>10.984999999999999</v>
      </c>
      <c r="X49" s="151">
        <v>12.699</v>
      </c>
      <c r="Y49" s="151">
        <v>15.525</v>
      </c>
      <c r="Z49" s="151"/>
      <c r="AB49"/>
      <c r="AC49"/>
    </row>
    <row r="50" spans="2:29" x14ac:dyDescent="0.2">
      <c r="B50" s="15" t="s">
        <v>528</v>
      </c>
      <c r="C50" s="151"/>
      <c r="D50" s="124"/>
      <c r="E50" s="124"/>
      <c r="F50" s="124"/>
      <c r="G50" s="124"/>
      <c r="H50" s="151" t="s">
        <v>40</v>
      </c>
      <c r="I50" s="151" t="s">
        <v>40</v>
      </c>
      <c r="J50" s="151">
        <v>0</v>
      </c>
      <c r="K50" s="151">
        <v>0</v>
      </c>
      <c r="L50" s="151">
        <v>0</v>
      </c>
      <c r="M50" s="151">
        <v>0</v>
      </c>
      <c r="N50" s="151">
        <v>0</v>
      </c>
      <c r="O50" s="151">
        <v>0</v>
      </c>
      <c r="P50" s="151">
        <v>0</v>
      </c>
      <c r="Q50" s="151">
        <v>4.0999999999999996</v>
      </c>
      <c r="R50" s="151">
        <v>8.734</v>
      </c>
      <c r="S50" s="151">
        <v>0</v>
      </c>
      <c r="T50" s="151">
        <v>0.216</v>
      </c>
      <c r="U50" s="151">
        <v>0</v>
      </c>
      <c r="V50" s="151">
        <v>0</v>
      </c>
      <c r="W50" s="151">
        <v>0</v>
      </c>
      <c r="X50" s="151">
        <v>0</v>
      </c>
      <c r="Y50" s="151">
        <v>0</v>
      </c>
      <c r="AB50"/>
      <c r="AC50"/>
    </row>
    <row r="51" spans="2:29" x14ac:dyDescent="0.2">
      <c r="B51" s="15" t="s">
        <v>103</v>
      </c>
      <c r="C51" s="124">
        <v>38.396999999999998</v>
      </c>
      <c r="D51" s="124">
        <v>62.613</v>
      </c>
      <c r="E51" s="124">
        <v>79.453999999999994</v>
      </c>
      <c r="F51" s="124">
        <v>86.635999999999996</v>
      </c>
      <c r="G51" s="124">
        <v>93.143000000000001</v>
      </c>
      <c r="H51" s="124">
        <v>87.156999999999996</v>
      </c>
      <c r="I51" s="124">
        <v>67.638000000000005</v>
      </c>
      <c r="J51" s="151">
        <v>52.829000000000001</v>
      </c>
      <c r="K51" s="151">
        <v>58.872</v>
      </c>
      <c r="L51" s="151">
        <v>62.295999999999999</v>
      </c>
      <c r="M51" s="151">
        <v>55.396000000000001</v>
      </c>
      <c r="N51" s="151">
        <v>46.470999999999997</v>
      </c>
      <c r="O51" s="151">
        <v>30.8</v>
      </c>
      <c r="P51" s="151">
        <v>9.6999999999999993</v>
      </c>
      <c r="Q51" s="151">
        <v>24.952000000000002</v>
      </c>
      <c r="R51" s="151">
        <v>33.189</v>
      </c>
      <c r="S51" s="151">
        <v>42.631</v>
      </c>
      <c r="T51" s="151">
        <v>72.768000000000001</v>
      </c>
      <c r="U51" s="151">
        <v>97.03</v>
      </c>
      <c r="V51" s="151">
        <v>112.584</v>
      </c>
      <c r="W51" s="151">
        <v>172.04499999999999</v>
      </c>
      <c r="X51" s="151">
        <v>227.60900000000001</v>
      </c>
      <c r="Y51" s="151">
        <v>213.25899999999999</v>
      </c>
      <c r="Z51" s="151"/>
      <c r="AB51"/>
      <c r="AC51"/>
    </row>
    <row r="52" spans="2:29" x14ac:dyDescent="0.2">
      <c r="B52" s="15" t="s">
        <v>504</v>
      </c>
      <c r="C52" s="151" t="s">
        <v>40</v>
      </c>
      <c r="D52" s="151" t="s">
        <v>40</v>
      </c>
      <c r="E52" s="151" t="s">
        <v>40</v>
      </c>
      <c r="F52" s="151" t="s">
        <v>40</v>
      </c>
      <c r="G52" s="151" t="s">
        <v>40</v>
      </c>
      <c r="H52" s="151" t="s">
        <v>40</v>
      </c>
      <c r="I52" s="151" t="s">
        <v>40</v>
      </c>
      <c r="J52" s="151">
        <v>0</v>
      </c>
      <c r="K52" s="151">
        <v>0</v>
      </c>
      <c r="L52" s="151">
        <v>0</v>
      </c>
      <c r="M52" s="151">
        <v>0</v>
      </c>
      <c r="N52" s="151">
        <v>0</v>
      </c>
      <c r="O52" s="151">
        <v>0</v>
      </c>
      <c r="P52" s="151">
        <v>2.2999999999999998</v>
      </c>
      <c r="Q52" s="151">
        <v>0.51100000000000001</v>
      </c>
      <c r="R52" s="151">
        <v>0.94699999999999995</v>
      </c>
      <c r="S52" s="151">
        <v>0</v>
      </c>
      <c r="T52" s="151">
        <v>0</v>
      </c>
      <c r="U52" s="151">
        <v>0.24199999999999999</v>
      </c>
      <c r="V52" s="151">
        <v>1.323</v>
      </c>
      <c r="W52" s="151">
        <v>0.82099999999999995</v>
      </c>
      <c r="X52" s="151">
        <v>2.9649999999999999</v>
      </c>
      <c r="Y52" s="151">
        <v>4.6150000000000002</v>
      </c>
      <c r="AB52"/>
      <c r="AC52"/>
    </row>
    <row r="53" spans="2:29" x14ac:dyDescent="0.2">
      <c r="B53" s="15" t="s">
        <v>111</v>
      </c>
      <c r="C53" s="151" t="s">
        <v>40</v>
      </c>
      <c r="D53" s="151" t="s">
        <v>40</v>
      </c>
      <c r="E53" s="151" t="s">
        <v>40</v>
      </c>
      <c r="F53" s="124">
        <v>5.3</v>
      </c>
      <c r="G53" s="124">
        <v>17.010999999999999</v>
      </c>
      <c r="H53" s="124">
        <v>17.286000000000001</v>
      </c>
      <c r="I53" s="124">
        <v>15.135999999999999</v>
      </c>
      <c r="J53" s="151">
        <v>15.397</v>
      </c>
      <c r="K53" s="151">
        <v>15.132</v>
      </c>
      <c r="L53" s="151">
        <v>21.562000000000001</v>
      </c>
      <c r="M53" s="151">
        <v>19.79</v>
      </c>
      <c r="N53" s="151">
        <v>27.905999999999999</v>
      </c>
      <c r="O53" s="151">
        <v>22.1</v>
      </c>
      <c r="P53" s="151">
        <v>22.9</v>
      </c>
      <c r="Q53" s="151">
        <v>28.568000000000001</v>
      </c>
      <c r="R53" s="151">
        <v>35.250999999999998</v>
      </c>
      <c r="S53" s="151">
        <v>33.156999999999996</v>
      </c>
      <c r="T53" s="151">
        <v>30.501000000000001</v>
      </c>
      <c r="U53" s="151">
        <v>29.21</v>
      </c>
      <c r="V53" s="151">
        <v>37.097999999999999</v>
      </c>
      <c r="W53" s="151">
        <v>38.661999999999999</v>
      </c>
      <c r="X53" s="151">
        <v>39.542999999999999</v>
      </c>
      <c r="Y53" s="151">
        <v>48.304000000000002</v>
      </c>
      <c r="Z53" s="151"/>
      <c r="AB53"/>
      <c r="AC53"/>
    </row>
    <row r="54" spans="2:29" x14ac:dyDescent="0.2">
      <c r="B54" s="15" t="s">
        <v>508</v>
      </c>
      <c r="C54" s="151" t="s">
        <v>40</v>
      </c>
      <c r="D54" s="151" t="s">
        <v>40</v>
      </c>
      <c r="E54" s="151" t="s">
        <v>40</v>
      </c>
      <c r="F54" s="151" t="s">
        <v>40</v>
      </c>
      <c r="G54" s="151" t="s">
        <v>40</v>
      </c>
      <c r="H54" s="151" t="s">
        <v>40</v>
      </c>
      <c r="I54" s="151" t="s">
        <v>40</v>
      </c>
      <c r="J54" s="151">
        <v>0</v>
      </c>
      <c r="K54" s="151">
        <v>0</v>
      </c>
      <c r="L54" s="151">
        <v>0</v>
      </c>
      <c r="M54" s="151">
        <v>0</v>
      </c>
      <c r="N54" s="151">
        <v>0</v>
      </c>
      <c r="O54" s="151">
        <v>0</v>
      </c>
      <c r="P54" s="151">
        <v>0</v>
      </c>
      <c r="Q54" s="151">
        <v>19.710999999999999</v>
      </c>
      <c r="R54" s="151">
        <v>25.231999999999999</v>
      </c>
      <c r="S54" s="151">
        <v>0.17799999999999999</v>
      </c>
      <c r="T54" s="151">
        <v>0.155</v>
      </c>
      <c r="U54" s="151">
        <v>5.4089999999999998</v>
      </c>
      <c r="V54" s="151">
        <v>30.913</v>
      </c>
      <c r="W54" s="151">
        <v>15.753</v>
      </c>
      <c r="X54" s="151">
        <v>0</v>
      </c>
      <c r="Y54" s="151">
        <v>0</v>
      </c>
      <c r="Z54" s="151"/>
      <c r="AB54"/>
      <c r="AC54"/>
    </row>
    <row r="55" spans="2:29" x14ac:dyDescent="0.2">
      <c r="B55" s="15" t="s">
        <v>105</v>
      </c>
      <c r="C55" s="124">
        <v>127.60899999999999</v>
      </c>
      <c r="D55" s="124">
        <v>156.14500000000001</v>
      </c>
      <c r="E55" s="124">
        <v>171.60900000000001</v>
      </c>
      <c r="F55" s="124">
        <v>159.35499999999999</v>
      </c>
      <c r="G55" s="124">
        <v>131.17699999999999</v>
      </c>
      <c r="H55" s="124">
        <v>133.209</v>
      </c>
      <c r="I55" s="124">
        <v>188.02</v>
      </c>
      <c r="J55" s="151">
        <v>208.7</v>
      </c>
      <c r="K55" s="151">
        <v>246.251</v>
      </c>
      <c r="L55" s="151">
        <v>271.35300000000001</v>
      </c>
      <c r="M55" s="151">
        <v>285.89100000000002</v>
      </c>
      <c r="N55" s="151">
        <v>307.21600000000001</v>
      </c>
      <c r="O55" s="151">
        <v>305.2</v>
      </c>
      <c r="P55" s="151">
        <v>302.10000000000002</v>
      </c>
      <c r="Q55" s="151">
        <v>281.22199999999998</v>
      </c>
      <c r="R55" s="151">
        <v>309.40600000000001</v>
      </c>
      <c r="S55" s="151">
        <v>337.43400000000003</v>
      </c>
      <c r="T55" s="151">
        <v>339.85599999999999</v>
      </c>
      <c r="U55" s="151">
        <v>352.76600000000002</v>
      </c>
      <c r="V55" s="151">
        <v>320.46199999999999</v>
      </c>
      <c r="W55" s="151">
        <v>288.05200000000002</v>
      </c>
      <c r="X55" s="151">
        <v>271.60899999999998</v>
      </c>
      <c r="Y55" s="151">
        <v>293.09500000000003</v>
      </c>
      <c r="Z55" s="151"/>
      <c r="AB55"/>
      <c r="AC55"/>
    </row>
    <row r="56" spans="2:29" x14ac:dyDescent="0.2">
      <c r="B56" s="15" t="s">
        <v>490</v>
      </c>
      <c r="C56" s="151" t="s">
        <v>40</v>
      </c>
      <c r="D56" s="151" t="s">
        <v>40</v>
      </c>
      <c r="E56" s="151" t="s">
        <v>40</v>
      </c>
      <c r="F56" s="151" t="s">
        <v>40</v>
      </c>
      <c r="G56" s="151" t="s">
        <v>40</v>
      </c>
      <c r="H56" s="151" t="s">
        <v>40</v>
      </c>
      <c r="I56" s="151" t="s">
        <v>40</v>
      </c>
      <c r="J56" s="151">
        <v>0</v>
      </c>
      <c r="K56" s="151">
        <v>0</v>
      </c>
      <c r="L56" s="151">
        <v>2.5</v>
      </c>
      <c r="M56" s="151">
        <v>27.9</v>
      </c>
      <c r="N56" s="151">
        <v>9.3000000000000007</v>
      </c>
      <c r="O56" s="151">
        <v>18.399999999999999</v>
      </c>
      <c r="P56" s="151">
        <v>25.5</v>
      </c>
      <c r="Q56" s="151">
        <v>26.263000000000002</v>
      </c>
      <c r="R56" s="151">
        <v>1.86</v>
      </c>
      <c r="S56" s="151">
        <v>0</v>
      </c>
      <c r="T56" s="151">
        <v>0</v>
      </c>
      <c r="U56" s="151">
        <v>0</v>
      </c>
      <c r="V56" s="151">
        <v>0</v>
      </c>
      <c r="W56" s="151">
        <v>0</v>
      </c>
      <c r="X56" s="151">
        <v>0</v>
      </c>
      <c r="Y56" s="151">
        <v>0</v>
      </c>
      <c r="Z56" s="151"/>
      <c r="AB56"/>
      <c r="AC56"/>
    </row>
    <row r="57" spans="2:29" x14ac:dyDescent="0.2">
      <c r="B57" s="15" t="s">
        <v>635</v>
      </c>
      <c r="C57" s="151" t="s">
        <v>40</v>
      </c>
      <c r="D57" s="151" t="s">
        <v>40</v>
      </c>
      <c r="E57" s="151" t="s">
        <v>40</v>
      </c>
      <c r="F57" s="151" t="s">
        <v>40</v>
      </c>
      <c r="G57" s="151" t="s">
        <v>40</v>
      </c>
      <c r="H57" s="151" t="s">
        <v>40</v>
      </c>
      <c r="I57" s="151" t="s">
        <v>40</v>
      </c>
      <c r="J57" s="151">
        <v>0</v>
      </c>
      <c r="K57" s="151">
        <v>0</v>
      </c>
      <c r="L57" s="151">
        <v>0</v>
      </c>
      <c r="M57" s="151">
        <v>0</v>
      </c>
      <c r="N57" s="151">
        <v>0</v>
      </c>
      <c r="O57" s="151">
        <v>0</v>
      </c>
      <c r="P57" s="151">
        <v>0</v>
      </c>
      <c r="Q57" s="151">
        <v>0</v>
      </c>
      <c r="R57" s="151">
        <v>0</v>
      </c>
      <c r="S57" s="151">
        <v>0</v>
      </c>
      <c r="T57" s="151">
        <v>0</v>
      </c>
      <c r="U57" s="151">
        <v>54.006</v>
      </c>
      <c r="V57" s="151">
        <v>115.529</v>
      </c>
      <c r="W57" s="151">
        <v>133.983</v>
      </c>
      <c r="X57" s="151">
        <v>133.28399999999999</v>
      </c>
      <c r="Y57" s="151">
        <v>140.727</v>
      </c>
      <c r="AB57"/>
      <c r="AC57"/>
    </row>
    <row r="58" spans="2:29" x14ac:dyDescent="0.2">
      <c r="B58" s="15" t="s">
        <v>403</v>
      </c>
      <c r="C58" s="365" t="s">
        <v>31</v>
      </c>
      <c r="D58" s="365" t="s">
        <v>31</v>
      </c>
      <c r="E58" s="365" t="s">
        <v>31</v>
      </c>
      <c r="F58" s="365" t="s">
        <v>31</v>
      </c>
      <c r="G58" s="210" t="s">
        <v>31</v>
      </c>
      <c r="H58" s="210" t="s">
        <v>31</v>
      </c>
      <c r="I58" s="210" t="s">
        <v>31</v>
      </c>
      <c r="J58" s="151" t="s">
        <v>31</v>
      </c>
      <c r="K58" s="151">
        <v>1.2350000000000001</v>
      </c>
      <c r="L58" s="151">
        <v>0.65</v>
      </c>
      <c r="M58" s="151">
        <v>0.44700000000000001</v>
      </c>
      <c r="N58" s="151">
        <v>0.74099999999999999</v>
      </c>
      <c r="O58" s="151">
        <v>0</v>
      </c>
      <c r="P58" s="151">
        <v>0.8</v>
      </c>
      <c r="Q58" s="151">
        <v>0.68500000000000005</v>
      </c>
      <c r="R58" s="151">
        <v>0</v>
      </c>
      <c r="S58" s="151">
        <v>0.67300000000000004</v>
      </c>
      <c r="T58" s="151">
        <v>0.76900000000000002</v>
      </c>
      <c r="U58" s="151">
        <v>0</v>
      </c>
      <c r="V58" s="151">
        <v>8.6999999999999994E-2</v>
      </c>
      <c r="W58" s="151">
        <v>0.11</v>
      </c>
      <c r="X58" s="151">
        <v>0</v>
      </c>
      <c r="Y58" s="151">
        <v>0.98899999999999999</v>
      </c>
      <c r="AB58"/>
      <c r="AC58"/>
    </row>
    <row r="59" spans="2:29" ht="15" customHeight="1" x14ac:dyDescent="0.2">
      <c r="B59" s="15" t="s">
        <v>106</v>
      </c>
      <c r="C59" s="124">
        <v>28.033999999999999</v>
      </c>
      <c r="D59" s="124">
        <v>36.387999999999998</v>
      </c>
      <c r="E59" s="124">
        <v>43.264000000000003</v>
      </c>
      <c r="F59" s="124">
        <v>47.462000000000003</v>
      </c>
      <c r="G59" s="124">
        <v>52.37</v>
      </c>
      <c r="H59" s="124">
        <v>26.977</v>
      </c>
      <c r="I59" s="124">
        <v>27.771000000000001</v>
      </c>
      <c r="J59" s="151">
        <v>29.66</v>
      </c>
      <c r="K59" s="151">
        <v>41.38</v>
      </c>
      <c r="L59" s="151">
        <v>52.817</v>
      </c>
      <c r="M59" s="151">
        <v>118.449</v>
      </c>
      <c r="N59" s="151">
        <v>149.83600000000001</v>
      </c>
      <c r="O59" s="151">
        <v>155.5</v>
      </c>
      <c r="P59" s="151">
        <v>148.19999999999999</v>
      </c>
      <c r="Q59" s="151">
        <v>154.88200000000001</v>
      </c>
      <c r="R59" s="151">
        <v>215.35</v>
      </c>
      <c r="S59" s="151">
        <v>236.458</v>
      </c>
      <c r="T59" s="151">
        <v>241.09100000000001</v>
      </c>
      <c r="U59" s="151">
        <v>265.96199999999999</v>
      </c>
      <c r="V59" s="151">
        <v>276.88</v>
      </c>
      <c r="W59" s="151">
        <v>281.82</v>
      </c>
      <c r="X59" s="151">
        <v>350.072</v>
      </c>
      <c r="Y59" s="151">
        <v>353.74299999999999</v>
      </c>
      <c r="AB59"/>
      <c r="AC59"/>
    </row>
    <row r="60" spans="2:29" x14ac:dyDescent="0.2">
      <c r="B60" s="15" t="s">
        <v>112</v>
      </c>
      <c r="C60" s="124">
        <v>12.603</v>
      </c>
      <c r="D60" s="124">
        <v>13.885</v>
      </c>
      <c r="E60" s="124">
        <v>13.654999999999999</v>
      </c>
      <c r="F60" s="124">
        <v>12.763</v>
      </c>
      <c r="G60" s="124">
        <v>23.791</v>
      </c>
      <c r="H60" s="124">
        <v>16.103000000000002</v>
      </c>
      <c r="I60" s="124">
        <v>15.329000000000001</v>
      </c>
      <c r="J60" s="151">
        <v>13.707000000000001</v>
      </c>
      <c r="K60" s="151">
        <v>35.459000000000003</v>
      </c>
      <c r="L60" s="151">
        <v>28.83</v>
      </c>
      <c r="M60" s="151">
        <v>35.628</v>
      </c>
      <c r="N60" s="151">
        <v>35.741999999999997</v>
      </c>
      <c r="O60" s="151">
        <v>34</v>
      </c>
      <c r="P60" s="151">
        <v>38.9</v>
      </c>
      <c r="Q60" s="151">
        <v>66.259</v>
      </c>
      <c r="R60" s="151">
        <v>21.576000000000001</v>
      </c>
      <c r="S60" s="151">
        <v>32.664999999999999</v>
      </c>
      <c r="T60" s="151">
        <v>61.378999999999998</v>
      </c>
      <c r="U60" s="151">
        <v>67.736000000000004</v>
      </c>
      <c r="V60" s="151">
        <v>35.197000000000003</v>
      </c>
      <c r="W60" s="151">
        <v>0</v>
      </c>
      <c r="X60" s="151">
        <v>0</v>
      </c>
      <c r="Y60" s="151">
        <v>14.427</v>
      </c>
      <c r="Z60" s="151"/>
      <c r="AB60"/>
      <c r="AC60"/>
    </row>
    <row r="61" spans="2:29" x14ac:dyDescent="0.2">
      <c r="B61" s="15" t="s">
        <v>107</v>
      </c>
      <c r="C61" s="124">
        <v>122.655</v>
      </c>
      <c r="D61" s="124">
        <v>135.81700000000001</v>
      </c>
      <c r="E61" s="124">
        <v>135.51</v>
      </c>
      <c r="F61" s="124">
        <v>104.998</v>
      </c>
      <c r="G61" s="124">
        <v>93.814999999999998</v>
      </c>
      <c r="H61" s="124">
        <v>83.864000000000004</v>
      </c>
      <c r="I61" s="124">
        <v>99.724000000000004</v>
      </c>
      <c r="J61" s="151">
        <v>98.28</v>
      </c>
      <c r="K61" s="151">
        <v>134.99</v>
      </c>
      <c r="L61" s="151">
        <v>176.04599999999999</v>
      </c>
      <c r="M61" s="151">
        <v>165.87299999999999</v>
      </c>
      <c r="N61" s="151">
        <v>216.30099999999999</v>
      </c>
      <c r="O61" s="151">
        <v>260.39999999999998</v>
      </c>
      <c r="P61" s="151">
        <v>268.60000000000002</v>
      </c>
      <c r="Q61" s="151">
        <v>329.28699999999998</v>
      </c>
      <c r="R61" s="151">
        <v>327.952</v>
      </c>
      <c r="S61" s="151">
        <v>316.029</v>
      </c>
      <c r="T61" s="151">
        <v>351.74599999999998</v>
      </c>
      <c r="U61" s="151">
        <v>403.988</v>
      </c>
      <c r="V61" s="151">
        <v>425.65499999999997</v>
      </c>
      <c r="W61" s="151">
        <v>319.08199999999999</v>
      </c>
      <c r="X61" s="151">
        <v>257.346</v>
      </c>
      <c r="Y61" s="151">
        <v>369.37200000000001</v>
      </c>
      <c r="AB61"/>
      <c r="AC61"/>
    </row>
    <row r="62" spans="2:29" x14ac:dyDescent="0.2">
      <c r="B62" s="15" t="s">
        <v>402</v>
      </c>
      <c r="C62" s="365" t="s">
        <v>31</v>
      </c>
      <c r="D62" s="365" t="s">
        <v>31</v>
      </c>
      <c r="E62" s="365" t="s">
        <v>31</v>
      </c>
      <c r="F62" s="365" t="s">
        <v>31</v>
      </c>
      <c r="G62" s="210" t="s">
        <v>31</v>
      </c>
      <c r="H62" s="210" t="s">
        <v>31</v>
      </c>
      <c r="I62" s="210" t="s">
        <v>31</v>
      </c>
      <c r="J62" s="151" t="s">
        <v>31</v>
      </c>
      <c r="K62" s="151">
        <v>98.578000000000003</v>
      </c>
      <c r="L62" s="151">
        <v>167.578</v>
      </c>
      <c r="M62" s="151">
        <v>192.934</v>
      </c>
      <c r="N62" s="151">
        <v>231.11600000000001</v>
      </c>
      <c r="O62" s="151">
        <v>240.7</v>
      </c>
      <c r="P62" s="151">
        <v>244.7</v>
      </c>
      <c r="Q62" s="151">
        <v>268.541</v>
      </c>
      <c r="R62" s="151">
        <v>275.01600000000002</v>
      </c>
      <c r="S62" s="151">
        <v>314.69200000000001</v>
      </c>
      <c r="T62" s="151">
        <v>402.34</v>
      </c>
      <c r="U62" s="151">
        <v>424.56099999999998</v>
      </c>
      <c r="V62" s="151">
        <v>502.37599999999998</v>
      </c>
      <c r="W62" s="151">
        <v>555.72400000000005</v>
      </c>
      <c r="X62" s="151">
        <v>585.745</v>
      </c>
      <c r="Y62" s="151">
        <v>580.57799999999997</v>
      </c>
      <c r="Z62" s="151"/>
      <c r="AB62"/>
      <c r="AC62"/>
    </row>
    <row r="63" spans="2:29" x14ac:dyDescent="0.2">
      <c r="B63" s="15" t="s">
        <v>108</v>
      </c>
      <c r="C63" s="124">
        <v>253.03299999999999</v>
      </c>
      <c r="D63" s="124">
        <v>244.804</v>
      </c>
      <c r="E63" s="124">
        <v>262.791</v>
      </c>
      <c r="F63" s="124">
        <v>304.31599999999997</v>
      </c>
      <c r="G63" s="124">
        <v>277.83499999999998</v>
      </c>
      <c r="H63" s="124">
        <v>254.447</v>
      </c>
      <c r="I63" s="124">
        <v>268.726</v>
      </c>
      <c r="J63" s="151">
        <v>256.07799999999997</v>
      </c>
      <c r="K63" s="151">
        <v>382.428</v>
      </c>
      <c r="L63" s="151">
        <v>438.459</v>
      </c>
      <c r="M63" s="151">
        <v>559.91300000000001</v>
      </c>
      <c r="N63" s="151">
        <v>569.54399999999998</v>
      </c>
      <c r="O63" s="151">
        <v>483.5</v>
      </c>
      <c r="P63" s="151">
        <v>459.7</v>
      </c>
      <c r="Q63" s="151">
        <v>366.06900000000002</v>
      </c>
      <c r="R63" s="151">
        <v>411.32499999999999</v>
      </c>
      <c r="S63" s="151">
        <v>367.65899999999999</v>
      </c>
      <c r="T63" s="151">
        <v>366.971</v>
      </c>
      <c r="U63" s="151">
        <v>446.81200000000001</v>
      </c>
      <c r="V63" s="151">
        <v>489.125</v>
      </c>
      <c r="W63" s="151">
        <v>524.76800000000003</v>
      </c>
      <c r="X63" s="151">
        <v>675.995</v>
      </c>
      <c r="Y63" s="151">
        <v>681.548</v>
      </c>
      <c r="Z63" s="151"/>
      <c r="AB63"/>
      <c r="AC63"/>
    </row>
    <row r="64" spans="2:29" ht="6.75" customHeight="1" x14ac:dyDescent="0.2">
      <c r="C64" s="118"/>
      <c r="D64" s="118"/>
      <c r="E64" s="118"/>
      <c r="F64" s="118"/>
      <c r="G64" s="118"/>
      <c r="H64" s="118"/>
      <c r="I64" s="118"/>
      <c r="J64" s="129"/>
      <c r="K64" s="129"/>
      <c r="L64" s="129"/>
      <c r="O64" s="15"/>
      <c r="P64" s="15"/>
      <c r="Q64" s="15"/>
      <c r="AB64"/>
      <c r="AC64"/>
    </row>
    <row r="65" spans="1:25" s="3" customFormat="1" ht="15.75" x14ac:dyDescent="0.25">
      <c r="A65" s="3" t="s">
        <v>416</v>
      </c>
      <c r="C65" s="147">
        <f t="shared" ref="C65:W65" si="2">SUM(C41:C63)</f>
        <v>771.47799999999995</v>
      </c>
      <c r="D65" s="147">
        <f t="shared" si="2"/>
        <v>857.83</v>
      </c>
      <c r="E65" s="147">
        <f t="shared" si="2"/>
        <v>919.36300000000006</v>
      </c>
      <c r="F65" s="147">
        <f t="shared" si="2"/>
        <v>931.80700000000002</v>
      </c>
      <c r="G65" s="147">
        <f t="shared" si="2"/>
        <v>898.59800000000018</v>
      </c>
      <c r="H65" s="147">
        <f t="shared" si="2"/>
        <v>826.54399999999998</v>
      </c>
      <c r="I65" s="147">
        <f t="shared" si="2"/>
        <v>831.70600000000002</v>
      </c>
      <c r="J65" s="147">
        <f t="shared" si="2"/>
        <v>818.55899999999997</v>
      </c>
      <c r="K65" s="147">
        <f t="shared" si="2"/>
        <v>1240.8380000000002</v>
      </c>
      <c r="L65" s="147">
        <f t="shared" si="2"/>
        <v>1492.9540000000002</v>
      </c>
      <c r="M65" s="147">
        <f t="shared" si="2"/>
        <v>1733.011</v>
      </c>
      <c r="N65" s="147">
        <f t="shared" si="2"/>
        <v>1878.9249999999997</v>
      </c>
      <c r="O65" s="147">
        <f t="shared" si="2"/>
        <v>1808.7</v>
      </c>
      <c r="P65" s="147">
        <f t="shared" si="2"/>
        <v>1762.8000000000002</v>
      </c>
      <c r="Q65" s="147">
        <f t="shared" si="2"/>
        <v>1805.5269999999998</v>
      </c>
      <c r="R65" s="147">
        <f t="shared" si="2"/>
        <v>1895.2500000000002</v>
      </c>
      <c r="S65" s="147">
        <f t="shared" si="2"/>
        <v>1901.5819999999999</v>
      </c>
      <c r="T65" s="147">
        <f t="shared" si="2"/>
        <v>2048.3620000000001</v>
      </c>
      <c r="U65" s="147">
        <f t="shared" si="2"/>
        <v>2321.3249999999998</v>
      </c>
      <c r="V65" s="147">
        <f t="shared" si="2"/>
        <v>2557.5390000000002</v>
      </c>
      <c r="W65" s="147">
        <f t="shared" si="2"/>
        <v>2519.6880000000001</v>
      </c>
      <c r="X65" s="147">
        <f>SUM(X41:X63)</f>
        <v>2757.6849999999999</v>
      </c>
      <c r="Y65" s="147">
        <f>SUM(Y41:Y63)</f>
        <v>2950.6549999999997</v>
      </c>
    </row>
    <row r="66" spans="1:25" ht="11.25" customHeight="1" x14ac:dyDescent="0.2">
      <c r="C66" s="118"/>
      <c r="D66" s="118"/>
      <c r="E66" s="118"/>
      <c r="F66" s="118"/>
      <c r="G66" s="118"/>
      <c r="H66" s="118"/>
      <c r="I66" s="118"/>
      <c r="J66" s="129"/>
      <c r="K66" s="129"/>
      <c r="L66" s="129"/>
      <c r="O66" s="15"/>
      <c r="P66" s="15"/>
      <c r="Q66" s="15"/>
    </row>
    <row r="67" spans="1:25" ht="15" customHeight="1" x14ac:dyDescent="0.25">
      <c r="A67" s="37" t="s">
        <v>359</v>
      </c>
      <c r="C67" s="118"/>
      <c r="D67" s="118"/>
      <c r="E67" s="118"/>
      <c r="F67" s="118"/>
      <c r="G67" s="118"/>
      <c r="H67" s="118"/>
      <c r="I67" s="118"/>
      <c r="J67" s="129"/>
      <c r="K67" s="129"/>
      <c r="L67" s="129"/>
      <c r="O67" s="15"/>
      <c r="P67" s="15"/>
      <c r="Q67" s="15"/>
    </row>
    <row r="68" spans="1:25" s="3" customFormat="1" ht="15.75" customHeight="1" x14ac:dyDescent="0.25">
      <c r="A68" s="213" t="s">
        <v>352</v>
      </c>
      <c r="B68" s="213"/>
      <c r="C68" s="214">
        <f t="shared" ref="C68:W68" si="3">C37+C65</f>
        <v>3712.2019999999998</v>
      </c>
      <c r="D68" s="214">
        <f t="shared" si="3"/>
        <v>4279.7180000000008</v>
      </c>
      <c r="E68" s="214">
        <f t="shared" si="3"/>
        <v>4671.0820000000003</v>
      </c>
      <c r="F68" s="214">
        <f t="shared" si="3"/>
        <v>5255.7999999999993</v>
      </c>
      <c r="G68" s="214">
        <f t="shared" si="3"/>
        <v>5633.9</v>
      </c>
      <c r="H68" s="214">
        <f t="shared" si="3"/>
        <v>6122.320999999999</v>
      </c>
      <c r="I68" s="214">
        <f t="shared" si="3"/>
        <v>6494.451</v>
      </c>
      <c r="J68" s="214">
        <f t="shared" si="3"/>
        <v>7026.6810000000005</v>
      </c>
      <c r="K68" s="214">
        <f t="shared" si="3"/>
        <v>8012.4700000000012</v>
      </c>
      <c r="L68" s="214">
        <f t="shared" si="3"/>
        <v>8932.7690000000021</v>
      </c>
      <c r="M68" s="214">
        <f t="shared" si="3"/>
        <v>9640.6910000000007</v>
      </c>
      <c r="N68" s="214">
        <f t="shared" si="3"/>
        <v>10323.409</v>
      </c>
      <c r="O68" s="214">
        <f t="shared" si="3"/>
        <v>10327.500000000002</v>
      </c>
      <c r="P68" s="214">
        <f t="shared" si="3"/>
        <v>9722.6</v>
      </c>
      <c r="Q68" s="214">
        <f t="shared" si="3"/>
        <v>9226.1789999999983</v>
      </c>
      <c r="R68" s="214">
        <f t="shared" si="3"/>
        <v>10043.499000000002</v>
      </c>
      <c r="S68" s="214">
        <f t="shared" si="3"/>
        <v>10177.307000000001</v>
      </c>
      <c r="T68" s="214">
        <f t="shared" si="3"/>
        <v>10818.742000000002</v>
      </c>
      <c r="U68" s="214">
        <f t="shared" si="3"/>
        <v>11198.670000000002</v>
      </c>
      <c r="V68" s="214">
        <f t="shared" si="3"/>
        <v>12121.718999999997</v>
      </c>
      <c r="W68" s="214">
        <f t="shared" si="3"/>
        <v>13760.764999999999</v>
      </c>
      <c r="X68" s="214">
        <f>X37+X65</f>
        <v>15409.941000000001</v>
      </c>
      <c r="Y68" s="214">
        <f>Y37+Y65</f>
        <v>15937.338000000003</v>
      </c>
    </row>
    <row r="69" spans="1:25" s="3" customFormat="1" ht="6.75" customHeight="1" x14ac:dyDescent="0.25">
      <c r="A69" s="37"/>
      <c r="B69" s="37"/>
      <c r="C69" s="37"/>
      <c r="D69" s="37"/>
      <c r="E69" s="37"/>
      <c r="F69" s="37"/>
      <c r="G69" s="158"/>
      <c r="H69" s="158"/>
      <c r="I69" s="158"/>
      <c r="J69" s="158"/>
      <c r="K69" s="158"/>
      <c r="L69" s="158"/>
      <c r="M69" s="158"/>
      <c r="N69" s="158"/>
      <c r="O69" s="159"/>
      <c r="P69" s="159"/>
      <c r="Q69" s="159"/>
    </row>
    <row r="70" spans="1:25" s="16" customFormat="1" ht="12.75" customHeight="1" x14ac:dyDescent="0.2">
      <c r="A70" s="171" t="s">
        <v>466</v>
      </c>
      <c r="B70" s="324"/>
      <c r="C70" s="324"/>
      <c r="D70" s="324"/>
      <c r="E70" s="324"/>
      <c r="F70" s="324"/>
      <c r="G70" s="325"/>
      <c r="H70" s="325"/>
      <c r="I70" s="325"/>
      <c r="J70" s="325"/>
      <c r="K70" s="325"/>
      <c r="L70" s="325"/>
      <c r="M70" s="325"/>
      <c r="N70" s="325"/>
      <c r="O70" s="326"/>
      <c r="P70" s="326"/>
      <c r="Q70" s="326"/>
    </row>
    <row r="71" spans="1:25" s="55" customFormat="1" ht="12.75" x14ac:dyDescent="0.2">
      <c r="A71" s="49" t="s">
        <v>411</v>
      </c>
      <c r="O71" s="171"/>
      <c r="P71" s="171"/>
      <c r="Q71" s="171"/>
    </row>
    <row r="72" spans="1:25" s="49" customFormat="1" ht="12.75" x14ac:dyDescent="0.2">
      <c r="A72" s="49" t="s">
        <v>495</v>
      </c>
      <c r="O72" s="327"/>
      <c r="P72" s="327"/>
      <c r="Q72" s="327"/>
    </row>
    <row r="73" spans="1:25" x14ac:dyDescent="0.2">
      <c r="A73" s="387" t="s">
        <v>553</v>
      </c>
    </row>
    <row r="74" spans="1:25" x14ac:dyDescent="0.2">
      <c r="A74" s="161"/>
      <c r="B74" s="49" t="s">
        <v>554</v>
      </c>
    </row>
    <row r="75" spans="1:25" x14ac:dyDescent="0.2">
      <c r="A75" s="171" t="s">
        <v>571</v>
      </c>
      <c r="B75" s="49"/>
    </row>
    <row r="76" spans="1:25" x14ac:dyDescent="0.2">
      <c r="A76" s="161"/>
      <c r="B76" s="49"/>
    </row>
    <row r="77" spans="1:25" ht="18.75" x14ac:dyDescent="0.25">
      <c r="A77" s="3" t="s">
        <v>496</v>
      </c>
    </row>
    <row r="78" spans="1:25" ht="6" customHeight="1" x14ac:dyDescent="0.2">
      <c r="A78" s="33"/>
      <c r="B78" s="33"/>
      <c r="C78" s="33"/>
      <c r="D78" s="33"/>
      <c r="E78" s="33"/>
      <c r="F78" s="33"/>
      <c r="G78" s="33"/>
      <c r="H78" s="33"/>
      <c r="I78" s="33"/>
      <c r="J78" s="33"/>
      <c r="K78" s="33"/>
      <c r="L78" s="33"/>
      <c r="M78" s="33"/>
      <c r="N78" s="33"/>
      <c r="O78" s="161"/>
      <c r="P78" s="161"/>
      <c r="Q78" s="161"/>
    </row>
    <row r="79" spans="1:25" ht="15.75" x14ac:dyDescent="0.25">
      <c r="A79" s="204"/>
      <c r="B79" s="204"/>
      <c r="C79" s="215">
        <v>1996</v>
      </c>
      <c r="D79" s="215">
        <v>1997</v>
      </c>
      <c r="E79" s="215">
        <v>1998</v>
      </c>
      <c r="F79" s="215">
        <v>1999</v>
      </c>
      <c r="G79" s="215">
        <v>2000</v>
      </c>
      <c r="H79" s="215">
        <v>2001</v>
      </c>
      <c r="I79" s="216">
        <v>2002</v>
      </c>
      <c r="J79" s="216">
        <v>2003</v>
      </c>
      <c r="K79" s="216">
        <v>2004</v>
      </c>
      <c r="L79" s="216">
        <v>2005</v>
      </c>
      <c r="M79" s="216">
        <v>2006</v>
      </c>
      <c r="N79" s="216">
        <v>2007</v>
      </c>
      <c r="O79" s="216">
        <v>2008</v>
      </c>
      <c r="P79" s="216">
        <v>2009</v>
      </c>
      <c r="Q79" s="216">
        <v>2010</v>
      </c>
      <c r="R79" s="216">
        <v>2011</v>
      </c>
      <c r="S79" s="216">
        <v>2012</v>
      </c>
      <c r="T79" s="216">
        <v>2013</v>
      </c>
      <c r="U79" s="216">
        <v>2014</v>
      </c>
      <c r="V79" s="216">
        <v>2015</v>
      </c>
      <c r="W79" s="216">
        <v>2016</v>
      </c>
      <c r="X79" s="216">
        <v>2017</v>
      </c>
      <c r="Y79" s="216">
        <v>2018</v>
      </c>
    </row>
    <row r="80" spans="1:25" x14ac:dyDescent="0.2">
      <c r="K80" s="133"/>
      <c r="L80" s="133"/>
      <c r="M80" s="133"/>
      <c r="O80" s="15"/>
      <c r="P80" s="15"/>
      <c r="Q80" s="15"/>
    </row>
    <row r="81" spans="1:25" ht="18" x14ac:dyDescent="0.2">
      <c r="B81" s="15" t="s">
        <v>399</v>
      </c>
      <c r="C81" s="160">
        <v>26</v>
      </c>
      <c r="D81" s="160">
        <v>27</v>
      </c>
      <c r="E81" s="160">
        <v>27</v>
      </c>
      <c r="F81" s="160">
        <v>32</v>
      </c>
      <c r="G81" s="38">
        <v>46</v>
      </c>
      <c r="H81" s="38">
        <v>39</v>
      </c>
      <c r="I81" s="38">
        <v>40</v>
      </c>
      <c r="J81" s="38">
        <v>54</v>
      </c>
      <c r="K81" s="38">
        <v>66</v>
      </c>
      <c r="L81" s="38">
        <v>71</v>
      </c>
      <c r="M81" s="38">
        <v>83</v>
      </c>
      <c r="N81" s="39">
        <v>93</v>
      </c>
      <c r="O81" s="39">
        <v>95</v>
      </c>
      <c r="P81" s="39">
        <v>103</v>
      </c>
      <c r="Q81" s="39">
        <v>100</v>
      </c>
      <c r="R81" s="39">
        <v>101</v>
      </c>
      <c r="S81" s="15">
        <v>107</v>
      </c>
      <c r="T81" s="15">
        <v>113</v>
      </c>
      <c r="U81" s="15">
        <v>110</v>
      </c>
      <c r="V81" s="15">
        <v>120</v>
      </c>
      <c r="W81" s="15">
        <v>137</v>
      </c>
      <c r="X81" s="15">
        <v>152</v>
      </c>
      <c r="Y81" s="15">
        <v>159</v>
      </c>
    </row>
    <row r="82" spans="1:25" x14ac:dyDescent="0.2">
      <c r="C82"/>
      <c r="D82"/>
      <c r="E82"/>
      <c r="F82"/>
      <c r="I82" s="133"/>
      <c r="J82" s="133"/>
      <c r="K82" s="133"/>
      <c r="L82" s="133"/>
      <c r="M82" s="133"/>
      <c r="N82" s="133"/>
      <c r="R82" s="133"/>
    </row>
    <row r="83" spans="1:25" ht="18" x14ac:dyDescent="0.2">
      <c r="B83" s="15" t="s">
        <v>398</v>
      </c>
      <c r="C83" s="160">
        <v>37</v>
      </c>
      <c r="D83" s="160">
        <v>38</v>
      </c>
      <c r="E83" s="160">
        <v>40</v>
      </c>
      <c r="F83" s="160">
        <v>46</v>
      </c>
      <c r="G83" s="38">
        <v>61</v>
      </c>
      <c r="H83" s="38">
        <v>55</v>
      </c>
      <c r="I83" s="38">
        <v>53</v>
      </c>
      <c r="J83" s="38">
        <v>82</v>
      </c>
      <c r="K83" s="38">
        <v>95</v>
      </c>
      <c r="L83" s="38">
        <v>97</v>
      </c>
      <c r="M83" s="38">
        <v>122</v>
      </c>
      <c r="N83" s="39">
        <v>142</v>
      </c>
      <c r="O83" s="39">
        <v>150</v>
      </c>
      <c r="P83" s="39">
        <v>168</v>
      </c>
      <c r="Q83" s="39">
        <v>145</v>
      </c>
      <c r="R83" s="39">
        <v>146</v>
      </c>
      <c r="S83" s="15">
        <v>154</v>
      </c>
      <c r="T83" s="15">
        <v>167</v>
      </c>
      <c r="U83" s="15">
        <v>176</v>
      </c>
      <c r="V83" s="15">
        <v>185</v>
      </c>
      <c r="W83" s="15">
        <v>219</v>
      </c>
      <c r="X83" s="15">
        <v>252</v>
      </c>
      <c r="Y83" s="15">
        <v>259</v>
      </c>
    </row>
    <row r="84" spans="1:25" x14ac:dyDescent="0.2">
      <c r="C84"/>
      <c r="D84"/>
      <c r="E84"/>
      <c r="F84"/>
      <c r="I84" s="133"/>
      <c r="J84" s="133"/>
      <c r="K84" s="133"/>
      <c r="N84" s="133"/>
      <c r="R84" s="133"/>
    </row>
    <row r="85" spans="1:25" x14ac:dyDescent="0.2">
      <c r="C85"/>
      <c r="D85"/>
      <c r="E85"/>
      <c r="F85"/>
      <c r="J85" s="133"/>
      <c r="K85" s="208"/>
      <c r="L85" s="133"/>
      <c r="M85" s="209" t="s">
        <v>82</v>
      </c>
      <c r="N85" s="209"/>
      <c r="O85" s="209"/>
      <c r="P85" s="209"/>
      <c r="Q85" s="209"/>
      <c r="R85" s="209"/>
      <c r="Y85" s="209" t="s">
        <v>25</v>
      </c>
    </row>
    <row r="86" spans="1:25" x14ac:dyDescent="0.2">
      <c r="B86" s="15" t="s">
        <v>418</v>
      </c>
      <c r="C86"/>
      <c r="D86"/>
      <c r="E86"/>
      <c r="F86"/>
      <c r="J86" s="133"/>
      <c r="K86" s="133"/>
      <c r="L86" s="133"/>
      <c r="N86" s="133"/>
      <c r="R86" s="133"/>
    </row>
    <row r="87" spans="1:25" x14ac:dyDescent="0.2">
      <c r="B87" s="15" t="s">
        <v>417</v>
      </c>
      <c r="C87" s="366">
        <v>1678.3119999999999</v>
      </c>
      <c r="D87" s="366">
        <v>2030.21</v>
      </c>
      <c r="E87" s="366">
        <v>2229.8739999999998</v>
      </c>
      <c r="F87" s="366">
        <v>2621.6390000000001</v>
      </c>
      <c r="G87" s="211">
        <v>3062.991</v>
      </c>
      <c r="H87" s="211">
        <v>3498.96</v>
      </c>
      <c r="I87" s="211">
        <v>3603.422</v>
      </c>
      <c r="J87" s="211">
        <v>3982.2139999999999</v>
      </c>
      <c r="K87" s="211">
        <v>5161.5860000000002</v>
      </c>
      <c r="L87" s="211">
        <v>6279.1890000000003</v>
      </c>
      <c r="M87" s="211">
        <v>7141.3239999999996</v>
      </c>
      <c r="N87" s="212">
        <v>7938.308</v>
      </c>
      <c r="O87" s="212">
        <v>8153.4470000000001</v>
      </c>
      <c r="P87" s="212">
        <v>8054.4549999999999</v>
      </c>
      <c r="Q87" s="212">
        <v>7390.8180000000002</v>
      </c>
      <c r="R87" s="212">
        <v>8172.6319999999996</v>
      </c>
      <c r="S87" s="383">
        <v>8396.6839999999993</v>
      </c>
      <c r="T87" s="383">
        <v>9240.4549999999999</v>
      </c>
      <c r="U87" s="383">
        <v>9824.018</v>
      </c>
      <c r="V87" s="383">
        <v>10805.119000000001</v>
      </c>
      <c r="W87" s="383">
        <v>12605.205</v>
      </c>
      <c r="X87" s="383">
        <v>14244.495000000001</v>
      </c>
      <c r="Y87" s="383">
        <v>15155.598</v>
      </c>
    </row>
    <row r="88" spans="1:25" x14ac:dyDescent="0.2">
      <c r="A88" s="195"/>
      <c r="B88" s="195"/>
      <c r="C88" s="195"/>
      <c r="D88" s="195"/>
      <c r="E88" s="195"/>
      <c r="F88" s="195"/>
      <c r="G88" s="195"/>
      <c r="H88" s="195"/>
      <c r="I88" s="195"/>
      <c r="J88" s="195"/>
      <c r="K88" s="195"/>
      <c r="L88" s="195"/>
      <c r="M88" s="195"/>
      <c r="N88" s="180"/>
      <c r="O88" s="180"/>
      <c r="P88" s="180"/>
      <c r="Q88" s="180"/>
      <c r="R88" s="195"/>
      <c r="S88" s="195"/>
      <c r="T88" s="195"/>
      <c r="U88" s="195"/>
      <c r="V88" s="195"/>
      <c r="W88" s="195"/>
      <c r="X88" s="195"/>
      <c r="Y88" s="195"/>
    </row>
    <row r="89" spans="1:25" ht="6" customHeight="1" x14ac:dyDescent="0.2"/>
    <row r="90" spans="1:25" s="49" customFormat="1" ht="12" customHeight="1" x14ac:dyDescent="0.2">
      <c r="A90" s="171" t="s">
        <v>466</v>
      </c>
      <c r="O90" s="327"/>
      <c r="P90" s="327"/>
      <c r="Q90" s="327"/>
    </row>
    <row r="91" spans="1:25" s="49" customFormat="1" ht="12.75" x14ac:dyDescent="0.2">
      <c r="A91" s="49" t="s">
        <v>401</v>
      </c>
      <c r="B91" s="55"/>
      <c r="C91" s="55"/>
      <c r="D91" s="55"/>
      <c r="E91" s="55"/>
      <c r="F91" s="55"/>
      <c r="O91" s="327"/>
      <c r="P91" s="327"/>
      <c r="Q91" s="327"/>
    </row>
    <row r="92" spans="1:25" s="49" customFormat="1" ht="12.75" x14ac:dyDescent="0.2">
      <c r="A92" s="49" t="s">
        <v>408</v>
      </c>
      <c r="O92" s="327"/>
      <c r="P92" s="327"/>
      <c r="Q92" s="327"/>
    </row>
    <row r="93" spans="1:25" s="49" customFormat="1" ht="12.75" x14ac:dyDescent="0.2">
      <c r="A93" s="49" t="s">
        <v>632</v>
      </c>
      <c r="O93" s="327"/>
      <c r="P93" s="327"/>
      <c r="Q93" s="327"/>
    </row>
    <row r="94" spans="1:25" s="49" customFormat="1" ht="12.75" x14ac:dyDescent="0.2">
      <c r="A94" s="49" t="s">
        <v>412</v>
      </c>
      <c r="O94" s="327"/>
      <c r="P94" s="327"/>
      <c r="Q94" s="327"/>
    </row>
    <row r="95" spans="1:25" s="49" customFormat="1" ht="12.75" x14ac:dyDescent="0.2">
      <c r="A95" s="49" t="s">
        <v>400</v>
      </c>
      <c r="O95" s="327"/>
      <c r="P95" s="327"/>
      <c r="Q95" s="327"/>
    </row>
    <row r="96" spans="1:25" s="49" customFormat="1" ht="12.75" x14ac:dyDescent="0.2">
      <c r="A96" s="49" t="s">
        <v>409</v>
      </c>
      <c r="O96" s="327"/>
      <c r="P96" s="327"/>
      <c r="Q96" s="327"/>
    </row>
    <row r="97" spans="15:17" s="49" customFormat="1" ht="12.75" x14ac:dyDescent="0.2">
      <c r="O97" s="327"/>
      <c r="P97" s="327"/>
      <c r="Q97" s="327"/>
    </row>
    <row r="144" spans="12:13" x14ac:dyDescent="0.2">
      <c r="L144" s="15" t="s">
        <v>481</v>
      </c>
      <c r="M144" s="15">
        <v>18.399999999999999</v>
      </c>
    </row>
    <row r="146" spans="12:13" x14ac:dyDescent="0.2">
      <c r="L146" s="15" t="s">
        <v>482</v>
      </c>
      <c r="M146" s="15">
        <v>6.6</v>
      </c>
    </row>
    <row r="147" spans="12:13" x14ac:dyDescent="0.2">
      <c r="L147" s="15" t="s">
        <v>483</v>
      </c>
      <c r="M147" s="15">
        <v>155.5</v>
      </c>
    </row>
    <row r="148" spans="12:13" x14ac:dyDescent="0.2">
      <c r="L148" s="15" t="s">
        <v>484</v>
      </c>
      <c r="M148" s="15">
        <v>34</v>
      </c>
    </row>
    <row r="149" spans="12:13" x14ac:dyDescent="0.2">
      <c r="L149" s="15" t="s">
        <v>485</v>
      </c>
      <c r="M149" s="15">
        <v>260.39999999999998</v>
      </c>
    </row>
    <row r="150" spans="12:13" x14ac:dyDescent="0.2">
      <c r="L150" s="15" t="s">
        <v>486</v>
      </c>
      <c r="M150" s="15">
        <v>240.7</v>
      </c>
    </row>
    <row r="151" spans="12:13" x14ac:dyDescent="0.2">
      <c r="L151" s="15" t="s">
        <v>487</v>
      </c>
      <c r="M151" s="15">
        <v>483.5</v>
      </c>
    </row>
  </sheetData>
  <phoneticPr fontId="0" type="noConversion"/>
  <pageMargins left="0.62992125984251968" right="0.15748031496062992" top="0.39370078740157483" bottom="0.19685039370078741" header="0.70866141732283472" footer="0.11811023622047245"/>
  <pageSetup paperSize="9" scale="58" orientation="portrait" horizontalDpi="96"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10"/>
  <sheetViews>
    <sheetView zoomScale="75" zoomScaleNormal="75" workbookViewId="0">
      <selection activeCell="N17" sqref="N17"/>
    </sheetView>
  </sheetViews>
  <sheetFormatPr defaultRowHeight="15" x14ac:dyDescent="0.2"/>
  <cols>
    <col min="1" max="1" width="27.28515625" style="143" customWidth="1"/>
    <col min="2" max="2" width="8.42578125" style="143" customWidth="1"/>
    <col min="3" max="3" width="21.140625" style="143" customWidth="1"/>
    <col min="4" max="4" width="16" style="143" customWidth="1"/>
    <col min="5" max="5" width="10.5703125" style="143" customWidth="1"/>
    <col min="6" max="6" width="15.140625" style="143" customWidth="1"/>
    <col min="7" max="7" width="11.42578125" style="143" customWidth="1"/>
    <col min="8" max="8" width="15.42578125" style="143" customWidth="1"/>
    <col min="9" max="9" width="2.140625" style="143" customWidth="1"/>
    <col min="10" max="11" width="9.140625" style="143"/>
    <col min="12" max="12" width="21.140625" style="143" customWidth="1"/>
    <col min="13" max="13" width="10.42578125" style="143" customWidth="1"/>
    <col min="14" max="16384" width="9.140625" style="143"/>
  </cols>
  <sheetData>
    <row r="1" spans="1:13" s="15" customFormat="1" ht="19.5" x14ac:dyDescent="0.25">
      <c r="A1" s="347" t="s">
        <v>704</v>
      </c>
      <c r="B1" s="33"/>
      <c r="C1" s="33"/>
      <c r="D1" s="33"/>
      <c r="E1" s="33"/>
      <c r="F1" s="33"/>
      <c r="G1" s="33"/>
      <c r="H1" s="37"/>
      <c r="I1" s="33"/>
    </row>
    <row r="2" spans="1:13" s="15" customFormat="1" ht="6" customHeight="1" x14ac:dyDescent="0.2">
      <c r="A2" s="33" t="s">
        <v>469</v>
      </c>
      <c r="B2" s="33"/>
      <c r="C2" s="33"/>
      <c r="D2" s="33"/>
      <c r="E2" s="33"/>
      <c r="F2" s="33"/>
      <c r="G2" s="33"/>
      <c r="H2" s="33"/>
      <c r="I2" s="33"/>
    </row>
    <row r="3" spans="1:13" ht="5.25" customHeight="1" x14ac:dyDescent="0.25">
      <c r="A3" s="174"/>
      <c r="B3" s="174"/>
      <c r="C3" s="218"/>
      <c r="D3" s="218"/>
      <c r="E3" s="174"/>
      <c r="F3" s="174"/>
      <c r="G3" s="174"/>
      <c r="H3" s="174"/>
      <c r="I3" s="174"/>
    </row>
    <row r="4" spans="1:13" ht="18" customHeight="1" x14ac:dyDescent="0.25">
      <c r="A4" s="189"/>
      <c r="B4" s="189"/>
      <c r="C4" s="189"/>
      <c r="D4" s="219" t="s">
        <v>55</v>
      </c>
      <c r="E4" s="189"/>
      <c r="F4" s="219" t="s">
        <v>56</v>
      </c>
      <c r="G4" s="189"/>
      <c r="H4" s="219" t="s">
        <v>8</v>
      </c>
      <c r="I4" s="220"/>
      <c r="L4" s="445"/>
    </row>
    <row r="5" spans="1:13" ht="6.75" customHeight="1" x14ac:dyDescent="0.2">
      <c r="I5" s="174"/>
      <c r="L5" s="445"/>
      <c r="M5"/>
    </row>
    <row r="6" spans="1:13" ht="15.75" customHeight="1" x14ac:dyDescent="0.2">
      <c r="A6" s="15" t="s">
        <v>713</v>
      </c>
      <c r="D6" s="342">
        <v>0</v>
      </c>
      <c r="F6" s="342">
        <v>218</v>
      </c>
      <c r="H6" s="342">
        <v>218</v>
      </c>
      <c r="I6" s="174"/>
      <c r="L6" s="445"/>
      <c r="M6"/>
    </row>
    <row r="7" spans="1:13" ht="15.75" customHeight="1" x14ac:dyDescent="0.2">
      <c r="A7" s="15" t="s">
        <v>714</v>
      </c>
      <c r="D7" s="342">
        <v>0</v>
      </c>
      <c r="F7" s="342">
        <v>100</v>
      </c>
      <c r="H7" s="342">
        <v>100</v>
      </c>
      <c r="I7" s="174"/>
      <c r="L7" s="445"/>
      <c r="M7"/>
    </row>
    <row r="8" spans="1:13" ht="15.75" customHeight="1" x14ac:dyDescent="0.2">
      <c r="A8" s="15" t="s">
        <v>91</v>
      </c>
      <c r="D8" s="342">
        <v>71088</v>
      </c>
      <c r="E8" s="342"/>
      <c r="F8" s="342">
        <v>24110</v>
      </c>
      <c r="G8" s="342"/>
      <c r="H8" s="342">
        <v>95198</v>
      </c>
      <c r="I8" s="174"/>
      <c r="L8" s="445"/>
      <c r="M8"/>
    </row>
    <row r="9" spans="1:13" ht="15.75" x14ac:dyDescent="0.25">
      <c r="A9" s="143" t="s">
        <v>488</v>
      </c>
      <c r="B9" s="221"/>
      <c r="D9" s="342">
        <v>0</v>
      </c>
      <c r="E9" s="342"/>
      <c r="F9" s="342">
        <v>8100</v>
      </c>
      <c r="G9" s="342"/>
      <c r="H9" s="342">
        <v>8100</v>
      </c>
      <c r="I9" s="174"/>
      <c r="J9" s="394"/>
      <c r="K9"/>
      <c r="L9" s="445"/>
      <c r="M9"/>
    </row>
    <row r="10" spans="1:13" ht="15.75" x14ac:dyDescent="0.25">
      <c r="A10" s="15" t="s">
        <v>92</v>
      </c>
      <c r="B10" s="221"/>
      <c r="D10" s="342">
        <v>239476</v>
      </c>
      <c r="E10" s="342"/>
      <c r="F10" s="342">
        <v>406</v>
      </c>
      <c r="G10" s="342"/>
      <c r="H10" s="342">
        <v>239882</v>
      </c>
      <c r="I10" s="174"/>
      <c r="J10" s="394"/>
      <c r="K10"/>
      <c r="L10" s="445"/>
      <c r="M10"/>
    </row>
    <row r="11" spans="1:13" ht="15.75" x14ac:dyDescent="0.25">
      <c r="A11" s="143" t="s">
        <v>670</v>
      </c>
      <c r="B11" s="221"/>
      <c r="D11" s="342">
        <v>0</v>
      </c>
      <c r="E11" s="342"/>
      <c r="F11" s="342">
        <v>0</v>
      </c>
      <c r="G11" s="342"/>
      <c r="H11" s="342">
        <v>0</v>
      </c>
      <c r="I11" s="174"/>
      <c r="J11" s="394"/>
      <c r="K11"/>
      <c r="L11" s="445"/>
      <c r="M11"/>
    </row>
    <row r="12" spans="1:13" ht="15.75" x14ac:dyDescent="0.25">
      <c r="A12" s="143" t="s">
        <v>350</v>
      </c>
      <c r="B12" s="221"/>
      <c r="D12" s="342">
        <v>54959</v>
      </c>
      <c r="E12" s="342"/>
      <c r="F12" s="342">
        <v>36117</v>
      </c>
      <c r="G12" s="342"/>
      <c r="H12" s="342">
        <v>91076</v>
      </c>
      <c r="I12" s="174"/>
      <c r="J12" s="394"/>
      <c r="K12"/>
      <c r="L12" s="445"/>
      <c r="M12"/>
    </row>
    <row r="13" spans="1:13" ht="15.75" x14ac:dyDescent="0.25">
      <c r="A13" s="143" t="s">
        <v>109</v>
      </c>
      <c r="B13" s="221"/>
      <c r="D13" s="342">
        <v>182040</v>
      </c>
      <c r="E13" s="342"/>
      <c r="F13" s="342">
        <v>0</v>
      </c>
      <c r="G13" s="342"/>
      <c r="H13" s="342">
        <v>182040</v>
      </c>
      <c r="I13" s="174"/>
      <c r="J13" s="394"/>
      <c r="K13"/>
      <c r="L13" s="445"/>
      <c r="M13"/>
    </row>
    <row r="14" spans="1:13" ht="15.75" x14ac:dyDescent="0.25">
      <c r="A14" s="143" t="s">
        <v>530</v>
      </c>
      <c r="B14" s="221"/>
      <c r="D14" s="342">
        <v>0</v>
      </c>
      <c r="E14" s="342"/>
      <c r="F14" s="342">
        <v>16030</v>
      </c>
      <c r="G14" s="342"/>
      <c r="H14" s="342">
        <v>16030</v>
      </c>
      <c r="I14" s="174"/>
      <c r="J14" s="394"/>
      <c r="K14"/>
      <c r="L14" s="445"/>
      <c r="M14"/>
    </row>
    <row r="15" spans="1:13" ht="15.75" x14ac:dyDescent="0.25">
      <c r="A15" s="15" t="s">
        <v>711</v>
      </c>
      <c r="B15" s="221"/>
      <c r="D15" s="342">
        <v>19329</v>
      </c>
      <c r="E15" s="342"/>
      <c r="F15" s="342">
        <v>0</v>
      </c>
      <c r="G15" s="342"/>
      <c r="H15" s="342">
        <v>19329</v>
      </c>
      <c r="I15" s="174"/>
      <c r="J15" s="394"/>
      <c r="K15"/>
      <c r="L15" s="445"/>
      <c r="M15"/>
    </row>
    <row r="16" spans="1:13" ht="15.75" x14ac:dyDescent="0.25">
      <c r="A16" s="143" t="s">
        <v>404</v>
      </c>
      <c r="B16" s="221"/>
      <c r="D16" s="342">
        <v>85545</v>
      </c>
      <c r="E16" s="342"/>
      <c r="F16" s="342">
        <v>17112</v>
      </c>
      <c r="G16" s="342"/>
      <c r="H16" s="342">
        <v>102657</v>
      </c>
      <c r="I16" s="174"/>
      <c r="J16" s="394"/>
      <c r="K16"/>
      <c r="L16" s="445"/>
      <c r="M16"/>
    </row>
    <row r="17" spans="1:13" ht="15.75" x14ac:dyDescent="0.25">
      <c r="A17" s="143" t="s">
        <v>526</v>
      </c>
      <c r="B17" s="221"/>
      <c r="D17" s="342">
        <v>640</v>
      </c>
      <c r="E17" s="342"/>
      <c r="F17" s="342">
        <v>0</v>
      </c>
      <c r="G17" s="342"/>
      <c r="H17" s="342">
        <v>640</v>
      </c>
      <c r="I17" s="174"/>
      <c r="J17" s="394"/>
      <c r="K17"/>
      <c r="L17" s="445"/>
      <c r="M17"/>
    </row>
    <row r="18" spans="1:13" ht="15.75" x14ac:dyDescent="0.25">
      <c r="A18" s="143" t="s">
        <v>110</v>
      </c>
      <c r="B18" s="221"/>
      <c r="D18" s="342">
        <v>130340</v>
      </c>
      <c r="E18" s="342"/>
      <c r="F18" s="342">
        <v>51157</v>
      </c>
      <c r="G18" s="342"/>
      <c r="H18" s="342">
        <v>181497</v>
      </c>
      <c r="I18" s="174"/>
      <c r="J18" s="394"/>
      <c r="K18"/>
      <c r="L18" s="445"/>
      <c r="M18"/>
    </row>
    <row r="19" spans="1:13" ht="15.75" x14ac:dyDescent="0.25">
      <c r="A19" s="143" t="s">
        <v>374</v>
      </c>
      <c r="B19" s="221"/>
      <c r="D19" s="342">
        <v>181205</v>
      </c>
      <c r="E19" s="342"/>
      <c r="F19" s="342">
        <v>181</v>
      </c>
      <c r="G19" s="342"/>
      <c r="H19" s="342">
        <v>181386</v>
      </c>
      <c r="I19" s="174"/>
      <c r="J19" s="394"/>
      <c r="K19"/>
      <c r="L19" s="445"/>
      <c r="M19"/>
    </row>
    <row r="20" spans="1:13" ht="15.75" x14ac:dyDescent="0.25">
      <c r="A20" s="143" t="s">
        <v>93</v>
      </c>
      <c r="B20" s="221"/>
      <c r="D20" s="342">
        <v>278329</v>
      </c>
      <c r="E20" s="342"/>
      <c r="F20" s="342">
        <v>836</v>
      </c>
      <c r="G20" s="342"/>
      <c r="H20" s="342">
        <v>279165</v>
      </c>
      <c r="I20" s="174"/>
      <c r="J20" s="394"/>
      <c r="K20"/>
      <c r="L20" s="445"/>
      <c r="M20"/>
    </row>
    <row r="21" spans="1:13" ht="15.75" x14ac:dyDescent="0.25">
      <c r="A21" s="15" t="s">
        <v>349</v>
      </c>
      <c r="B21" s="221"/>
      <c r="D21" s="342">
        <v>0</v>
      </c>
      <c r="E21" s="342"/>
      <c r="F21" s="342">
        <v>214</v>
      </c>
      <c r="G21" s="342"/>
      <c r="H21" s="342">
        <v>214</v>
      </c>
      <c r="I21" s="174"/>
      <c r="J21" s="394"/>
      <c r="K21"/>
      <c r="L21" s="445"/>
      <c r="M21"/>
    </row>
    <row r="22" spans="1:13" ht="15.75" x14ac:dyDescent="0.25">
      <c r="A22" s="143" t="s">
        <v>527</v>
      </c>
      <c r="B22" s="221"/>
      <c r="D22" s="342">
        <v>6528</v>
      </c>
      <c r="E22" s="342"/>
      <c r="F22" s="342">
        <v>88</v>
      </c>
      <c r="G22" s="342"/>
      <c r="H22" s="342">
        <v>6616</v>
      </c>
      <c r="I22" s="174"/>
      <c r="J22" s="394"/>
      <c r="K22"/>
      <c r="L22" s="445"/>
      <c r="M22"/>
    </row>
    <row r="23" spans="1:13" ht="15.75" x14ac:dyDescent="0.25">
      <c r="A23" s="15" t="s">
        <v>489</v>
      </c>
      <c r="B23" s="221"/>
      <c r="D23" s="342">
        <v>8031</v>
      </c>
      <c r="E23" s="342"/>
      <c r="F23" s="342">
        <v>89</v>
      </c>
      <c r="G23" s="342"/>
      <c r="H23" s="342">
        <v>8120</v>
      </c>
      <c r="I23" s="174"/>
      <c r="J23" s="394"/>
      <c r="K23"/>
      <c r="L23" s="445"/>
      <c r="M23"/>
    </row>
    <row r="24" spans="1:13" ht="15.75" x14ac:dyDescent="0.25">
      <c r="A24" s="15" t="s">
        <v>102</v>
      </c>
      <c r="B24" s="221"/>
      <c r="D24" s="342">
        <v>14749</v>
      </c>
      <c r="E24" s="342"/>
      <c r="F24" s="342">
        <v>776</v>
      </c>
      <c r="G24" s="342"/>
      <c r="H24" s="342">
        <v>15525</v>
      </c>
      <c r="I24" s="174"/>
      <c r="J24" s="394"/>
      <c r="K24"/>
      <c r="L24" s="445"/>
      <c r="M24"/>
    </row>
    <row r="25" spans="1:13" ht="15.75" x14ac:dyDescent="0.25">
      <c r="A25" s="143" t="s">
        <v>421</v>
      </c>
      <c r="B25" s="221"/>
      <c r="D25" s="342">
        <v>48054</v>
      </c>
      <c r="E25" s="342"/>
      <c r="F25" s="342">
        <v>6829</v>
      </c>
      <c r="G25" s="342"/>
      <c r="H25" s="342">
        <v>54883</v>
      </c>
      <c r="I25" s="174"/>
      <c r="J25" s="394"/>
      <c r="K25"/>
      <c r="L25" s="445"/>
      <c r="M25"/>
    </row>
    <row r="26" spans="1:13" ht="15.75" x14ac:dyDescent="0.25">
      <c r="A26" s="143" t="s">
        <v>94</v>
      </c>
      <c r="B26" s="221"/>
      <c r="D26" s="342">
        <v>959060</v>
      </c>
      <c r="E26" s="342"/>
      <c r="F26" s="342">
        <v>28485</v>
      </c>
      <c r="G26" s="342"/>
      <c r="H26" s="342">
        <v>987545</v>
      </c>
      <c r="I26" s="174"/>
      <c r="J26" s="394"/>
      <c r="K26"/>
      <c r="L26" s="445"/>
      <c r="M26"/>
    </row>
    <row r="27" spans="1:13" ht="15.75" x14ac:dyDescent="0.25">
      <c r="A27" s="15" t="s">
        <v>716</v>
      </c>
      <c r="B27" s="221"/>
      <c r="D27" s="342">
        <v>0</v>
      </c>
      <c r="E27" s="342"/>
      <c r="F27" s="342">
        <v>95</v>
      </c>
      <c r="G27" s="342"/>
      <c r="H27" s="342">
        <v>95</v>
      </c>
      <c r="I27" s="174"/>
      <c r="J27" s="394"/>
      <c r="K27"/>
      <c r="L27" s="445"/>
      <c r="M27"/>
    </row>
    <row r="28" spans="1:13" ht="15.75" x14ac:dyDescent="0.25">
      <c r="A28" s="143" t="s">
        <v>95</v>
      </c>
      <c r="B28" s="221"/>
      <c r="D28" s="342">
        <v>1193093</v>
      </c>
      <c r="E28" s="342"/>
      <c r="F28" s="342">
        <v>3729</v>
      </c>
      <c r="G28" s="342"/>
      <c r="H28" s="342">
        <v>1196822</v>
      </c>
      <c r="I28" s="174"/>
      <c r="J28" s="394"/>
      <c r="K28"/>
      <c r="L28" s="445"/>
      <c r="M28"/>
    </row>
    <row r="29" spans="1:13" ht="15.75" x14ac:dyDescent="0.25">
      <c r="A29" s="143" t="s">
        <v>96</v>
      </c>
      <c r="B29" s="221"/>
      <c r="D29" s="342">
        <v>314598</v>
      </c>
      <c r="E29" s="342"/>
      <c r="F29" s="342">
        <v>55509</v>
      </c>
      <c r="G29" s="342"/>
      <c r="H29" s="342">
        <v>370107</v>
      </c>
      <c r="I29" s="174"/>
      <c r="J29" s="394"/>
      <c r="K29"/>
      <c r="L29" s="445"/>
      <c r="M29"/>
    </row>
    <row r="30" spans="1:13" ht="15.75" x14ac:dyDescent="0.25">
      <c r="A30" s="143" t="s">
        <v>422</v>
      </c>
      <c r="B30" s="221"/>
      <c r="D30" s="342">
        <v>131256</v>
      </c>
      <c r="E30" s="342"/>
      <c r="F30" s="342">
        <v>204</v>
      </c>
      <c r="G30" s="342"/>
      <c r="H30" s="342">
        <v>131460</v>
      </c>
      <c r="I30" s="174"/>
      <c r="J30" s="394"/>
      <c r="K30"/>
      <c r="L30" s="445"/>
      <c r="M30"/>
    </row>
    <row r="31" spans="1:13" ht="15.75" x14ac:dyDescent="0.25">
      <c r="A31" s="143" t="s">
        <v>103</v>
      </c>
      <c r="B31" s="221"/>
      <c r="D31" s="342">
        <v>212584</v>
      </c>
      <c r="E31" s="342"/>
      <c r="F31" s="342">
        <v>675</v>
      </c>
      <c r="G31" s="342"/>
      <c r="H31" s="342">
        <v>213259</v>
      </c>
      <c r="I31" s="174"/>
      <c r="J31" s="394"/>
      <c r="K31"/>
      <c r="L31" s="445"/>
      <c r="M31"/>
    </row>
    <row r="32" spans="1:13" ht="15.75" x14ac:dyDescent="0.25">
      <c r="A32" s="143" t="s">
        <v>97</v>
      </c>
      <c r="B32" s="221"/>
      <c r="D32" s="342">
        <v>1310708</v>
      </c>
      <c r="E32" s="342"/>
      <c r="F32" s="342">
        <v>2766</v>
      </c>
      <c r="G32" s="342"/>
      <c r="H32" s="342">
        <v>1313474</v>
      </c>
      <c r="I32" s="174"/>
      <c r="J32" s="394"/>
      <c r="K32"/>
      <c r="L32" s="445"/>
      <c r="M32"/>
    </row>
    <row r="33" spans="1:13" ht="15.75" x14ac:dyDescent="0.25">
      <c r="A33" s="15" t="s">
        <v>712</v>
      </c>
      <c r="B33" s="221"/>
      <c r="D33" s="342">
        <v>0</v>
      </c>
      <c r="E33" s="342"/>
      <c r="F33" s="342">
        <v>3692</v>
      </c>
      <c r="G33" s="342"/>
      <c r="H33" s="342">
        <v>3692</v>
      </c>
      <c r="I33" s="174"/>
      <c r="J33" s="394"/>
      <c r="K33"/>
      <c r="L33" s="445"/>
      <c r="M33"/>
    </row>
    <row r="34" spans="1:13" ht="15.75" x14ac:dyDescent="0.25">
      <c r="A34" s="143" t="s">
        <v>98</v>
      </c>
      <c r="B34" s="221"/>
      <c r="D34" s="342">
        <v>708169</v>
      </c>
      <c r="E34" s="342"/>
      <c r="F34" s="342">
        <v>45055</v>
      </c>
      <c r="G34" s="342"/>
      <c r="H34" s="342">
        <v>753224</v>
      </c>
      <c r="I34" s="174"/>
      <c r="J34" s="394"/>
      <c r="K34"/>
      <c r="L34" s="445"/>
      <c r="M34"/>
    </row>
    <row r="35" spans="1:13" ht="15.75" x14ac:dyDescent="0.25">
      <c r="A35" s="143" t="s">
        <v>504</v>
      </c>
      <c r="B35" s="221"/>
      <c r="D35" s="342">
        <v>0</v>
      </c>
      <c r="E35" s="342"/>
      <c r="F35" s="342">
        <v>4615</v>
      </c>
      <c r="G35" s="342"/>
      <c r="H35" s="342">
        <v>4615</v>
      </c>
      <c r="I35" s="174"/>
      <c r="J35" s="394"/>
      <c r="K35"/>
      <c r="L35" s="445"/>
      <c r="M35"/>
    </row>
    <row r="36" spans="1:13" ht="15.75" x14ac:dyDescent="0.25">
      <c r="A36" s="15" t="s">
        <v>668</v>
      </c>
      <c r="B36" s="221"/>
      <c r="D36" s="342">
        <v>0</v>
      </c>
      <c r="E36" s="342"/>
      <c r="F36" s="342">
        <v>23</v>
      </c>
      <c r="G36" s="342"/>
      <c r="H36" s="342">
        <v>23</v>
      </c>
      <c r="I36" s="174"/>
      <c r="J36" s="394"/>
      <c r="K36"/>
      <c r="L36" s="445"/>
      <c r="M36"/>
    </row>
    <row r="37" spans="1:13" ht="15.75" x14ac:dyDescent="0.25">
      <c r="A37" s="15" t="s">
        <v>687</v>
      </c>
      <c r="B37" s="221"/>
      <c r="D37" s="342">
        <v>0</v>
      </c>
      <c r="E37" s="342"/>
      <c r="F37" s="342">
        <v>0</v>
      </c>
      <c r="G37" s="342"/>
      <c r="H37" s="342">
        <v>0</v>
      </c>
      <c r="I37" s="174"/>
      <c r="J37" s="394"/>
      <c r="K37"/>
      <c r="L37" s="445"/>
      <c r="M37"/>
    </row>
    <row r="38" spans="1:13" ht="15.75" x14ac:dyDescent="0.25">
      <c r="A38" s="15" t="s">
        <v>423</v>
      </c>
      <c r="B38" s="221"/>
      <c r="D38" s="342">
        <v>37340</v>
      </c>
      <c r="E38" s="342"/>
      <c r="F38" s="342">
        <v>0</v>
      </c>
      <c r="G38" s="342"/>
      <c r="H38" s="342">
        <v>37340</v>
      </c>
      <c r="I38" s="174"/>
      <c r="J38" s="394"/>
      <c r="K38"/>
      <c r="L38" s="445"/>
      <c r="M38"/>
    </row>
    <row r="39" spans="1:13" ht="15.75" x14ac:dyDescent="0.25">
      <c r="A39" s="15" t="s">
        <v>424</v>
      </c>
      <c r="B39" s="221"/>
      <c r="D39" s="342">
        <v>37313</v>
      </c>
      <c r="E39" s="342"/>
      <c r="F39" s="342">
        <v>122</v>
      </c>
      <c r="G39" s="342"/>
      <c r="H39" s="342">
        <v>37435</v>
      </c>
      <c r="I39" s="174"/>
      <c r="J39" s="394"/>
      <c r="K39"/>
      <c r="L39" s="445"/>
      <c r="M39"/>
    </row>
    <row r="40" spans="1:13" ht="15.75" x14ac:dyDescent="0.25">
      <c r="A40" s="15" t="s">
        <v>549</v>
      </c>
      <c r="B40" s="221"/>
      <c r="D40" s="342">
        <v>0</v>
      </c>
      <c r="E40" s="342"/>
      <c r="F40" s="342">
        <v>50</v>
      </c>
      <c r="G40" s="342"/>
      <c r="H40" s="342">
        <v>50</v>
      </c>
      <c r="I40" s="174"/>
      <c r="J40" s="394"/>
      <c r="K40"/>
      <c r="L40" s="445"/>
      <c r="M40"/>
    </row>
    <row r="41" spans="1:13" ht="15.75" x14ac:dyDescent="0.25">
      <c r="A41" s="15" t="s">
        <v>104</v>
      </c>
      <c r="B41" s="221"/>
      <c r="D41" s="342">
        <v>114651</v>
      </c>
      <c r="E41" s="342"/>
      <c r="F41" s="342">
        <v>0</v>
      </c>
      <c r="G41" s="342"/>
      <c r="H41" s="342">
        <v>114651</v>
      </c>
      <c r="I41" s="174"/>
      <c r="J41" s="394"/>
      <c r="K41"/>
      <c r="L41" s="445"/>
      <c r="M41"/>
    </row>
    <row r="42" spans="1:13" ht="15.75" x14ac:dyDescent="0.25">
      <c r="A42" s="15" t="s">
        <v>715</v>
      </c>
      <c r="B42" s="221"/>
      <c r="D42" s="342">
        <v>0</v>
      </c>
      <c r="E42" s="342"/>
      <c r="F42" s="342">
        <v>188</v>
      </c>
      <c r="G42" s="342"/>
      <c r="H42" s="342">
        <v>188</v>
      </c>
      <c r="I42" s="174"/>
      <c r="J42" s="394"/>
      <c r="K42"/>
      <c r="L42" s="445"/>
      <c r="M42"/>
    </row>
    <row r="43" spans="1:13" ht="15.75" x14ac:dyDescent="0.25">
      <c r="A43" s="15" t="s">
        <v>111</v>
      </c>
      <c r="B43" s="221"/>
      <c r="D43" s="342">
        <v>25301</v>
      </c>
      <c r="E43" s="342"/>
      <c r="F43" s="342">
        <v>23003</v>
      </c>
      <c r="G43" s="342"/>
      <c r="H43" s="342">
        <v>48304</v>
      </c>
      <c r="I43" s="174"/>
      <c r="J43" s="394"/>
      <c r="K43"/>
      <c r="L43" s="445"/>
      <c r="M43"/>
    </row>
    <row r="44" spans="1:13" ht="15.75" x14ac:dyDescent="0.25">
      <c r="A44" s="143" t="s">
        <v>99</v>
      </c>
      <c r="B44" s="221"/>
      <c r="D44" s="342">
        <v>1437979</v>
      </c>
      <c r="E44" s="342"/>
      <c r="F44" s="342">
        <v>762</v>
      </c>
      <c r="G44" s="342"/>
      <c r="H44" s="342">
        <v>1438741</v>
      </c>
      <c r="I44" s="174"/>
      <c r="J44" s="394"/>
      <c r="K44"/>
      <c r="L44" s="445"/>
      <c r="M44"/>
    </row>
    <row r="45" spans="1:13" ht="15.75" x14ac:dyDescent="0.25">
      <c r="A45" s="15" t="s">
        <v>105</v>
      </c>
      <c r="B45" s="221"/>
      <c r="D45" s="342">
        <v>290230</v>
      </c>
      <c r="E45" s="342"/>
      <c r="F45" s="342">
        <v>2865</v>
      </c>
      <c r="G45" s="342"/>
      <c r="H45" s="342">
        <v>293095</v>
      </c>
      <c r="I45" s="174"/>
      <c r="J45" s="394"/>
      <c r="K45"/>
      <c r="L45" s="445"/>
      <c r="M45"/>
    </row>
    <row r="46" spans="1:13" ht="15.75" x14ac:dyDescent="0.25">
      <c r="A46" s="143" t="s">
        <v>425</v>
      </c>
      <c r="B46" s="221"/>
      <c r="D46" s="342">
        <v>609953</v>
      </c>
      <c r="E46" s="342"/>
      <c r="F46" s="342">
        <v>1875</v>
      </c>
      <c r="G46" s="342"/>
      <c r="H46" s="342">
        <v>611828</v>
      </c>
      <c r="I46" s="174"/>
      <c r="J46" s="394"/>
      <c r="K46"/>
    </row>
    <row r="47" spans="1:13" ht="15.75" x14ac:dyDescent="0.25">
      <c r="A47" s="143" t="s">
        <v>671</v>
      </c>
      <c r="B47" s="221"/>
      <c r="D47" s="342">
        <v>437106</v>
      </c>
      <c r="E47" s="342"/>
      <c r="F47" s="342">
        <v>3720</v>
      </c>
      <c r="G47" s="342"/>
      <c r="H47" s="342">
        <v>440826</v>
      </c>
      <c r="I47" s="174"/>
      <c r="J47" s="394"/>
      <c r="K47"/>
    </row>
    <row r="48" spans="1:13" ht="15.75" x14ac:dyDescent="0.25">
      <c r="A48" s="143" t="s">
        <v>672</v>
      </c>
      <c r="B48" s="221"/>
      <c r="D48" s="342">
        <v>35984</v>
      </c>
      <c r="E48" s="342"/>
      <c r="F48" s="342">
        <v>0</v>
      </c>
      <c r="G48" s="342"/>
      <c r="H48" s="342">
        <v>35984</v>
      </c>
      <c r="I48" s="174"/>
      <c r="J48" s="394"/>
      <c r="K48"/>
    </row>
    <row r="49" spans="1:13" ht="15.75" x14ac:dyDescent="0.25">
      <c r="A49" s="143" t="s">
        <v>635</v>
      </c>
      <c r="B49" s="221"/>
      <c r="D49" s="342">
        <v>140727</v>
      </c>
      <c r="E49" s="342"/>
      <c r="F49" s="342">
        <v>0</v>
      </c>
      <c r="G49" s="342"/>
      <c r="H49" s="342">
        <v>140727</v>
      </c>
      <c r="I49" s="174"/>
      <c r="J49" s="394"/>
      <c r="K49"/>
    </row>
    <row r="50" spans="1:13" ht="15.75" x14ac:dyDescent="0.25">
      <c r="A50" s="143" t="s">
        <v>673</v>
      </c>
      <c r="B50" s="221"/>
      <c r="D50" s="342">
        <v>0</v>
      </c>
      <c r="E50" s="342"/>
      <c r="F50" s="342">
        <v>320</v>
      </c>
      <c r="G50" s="342"/>
      <c r="H50" s="342">
        <v>320</v>
      </c>
      <c r="I50" s="174"/>
      <c r="J50" s="394"/>
      <c r="K50"/>
    </row>
    <row r="51" spans="1:13" ht="15.75" x14ac:dyDescent="0.25">
      <c r="A51" s="15" t="s">
        <v>503</v>
      </c>
      <c r="B51" s="221"/>
      <c r="D51" s="342">
        <v>44484</v>
      </c>
      <c r="E51" s="342"/>
      <c r="F51" s="342">
        <v>0</v>
      </c>
      <c r="G51" s="342"/>
      <c r="H51" s="342">
        <v>44484</v>
      </c>
      <c r="I51" s="174"/>
      <c r="J51" s="394"/>
      <c r="K51"/>
    </row>
    <row r="52" spans="1:13" ht="15.75" x14ac:dyDescent="0.25">
      <c r="A52" s="15" t="s">
        <v>403</v>
      </c>
      <c r="B52" s="221"/>
      <c r="D52" s="342">
        <v>0</v>
      </c>
      <c r="E52" s="342"/>
      <c r="F52" s="342">
        <v>989</v>
      </c>
      <c r="G52" s="342"/>
      <c r="H52" s="342">
        <v>989</v>
      </c>
      <c r="I52" s="174"/>
      <c r="J52" s="394"/>
      <c r="K52"/>
    </row>
    <row r="53" spans="1:13" ht="15.75" x14ac:dyDescent="0.25">
      <c r="A53" s="15" t="s">
        <v>491</v>
      </c>
      <c r="B53" s="221"/>
      <c r="D53" s="342">
        <v>35903</v>
      </c>
      <c r="E53" s="342"/>
      <c r="F53" s="342">
        <v>2115</v>
      </c>
      <c r="G53" s="342"/>
      <c r="H53" s="342">
        <v>38018</v>
      </c>
      <c r="I53" s="174"/>
      <c r="J53" s="394"/>
      <c r="K53"/>
    </row>
    <row r="54" spans="1:13" ht="15.75" x14ac:dyDescent="0.25">
      <c r="A54" s="143" t="s">
        <v>351</v>
      </c>
      <c r="B54" s="221"/>
      <c r="D54" s="342">
        <v>0</v>
      </c>
      <c r="E54" s="342"/>
      <c r="F54" s="342">
        <v>582</v>
      </c>
      <c r="G54" s="342"/>
      <c r="H54" s="342">
        <v>582</v>
      </c>
      <c r="I54" s="174"/>
      <c r="J54" s="394"/>
      <c r="K54"/>
    </row>
    <row r="55" spans="1:13" ht="15.75" x14ac:dyDescent="0.25">
      <c r="A55" s="143" t="s">
        <v>674</v>
      </c>
      <c r="B55" s="221"/>
      <c r="D55" s="342">
        <v>2563617</v>
      </c>
      <c r="E55" s="342"/>
      <c r="F55" s="342">
        <v>205393</v>
      </c>
      <c r="G55" s="342"/>
      <c r="H55" s="342">
        <v>2769010</v>
      </c>
      <c r="I55" s="174"/>
      <c r="J55" s="394"/>
      <c r="K55"/>
    </row>
    <row r="56" spans="1:13" ht="15.75" x14ac:dyDescent="0.25">
      <c r="A56" s="143" t="s">
        <v>675</v>
      </c>
      <c r="B56" s="221"/>
      <c r="D56" s="342">
        <v>1098416</v>
      </c>
      <c r="E56" s="342"/>
      <c r="F56" s="342">
        <v>169908</v>
      </c>
      <c r="G56" s="342"/>
      <c r="H56" s="342">
        <v>1268324</v>
      </c>
      <c r="I56" s="174"/>
      <c r="J56" s="394"/>
      <c r="K56"/>
    </row>
    <row r="57" spans="1:13" ht="15.75" x14ac:dyDescent="0.25">
      <c r="A57" s="143" t="s">
        <v>101</v>
      </c>
      <c r="B57" s="221"/>
      <c r="D57" s="342">
        <v>164043</v>
      </c>
      <c r="E57" s="342"/>
      <c r="F57" s="342">
        <v>375</v>
      </c>
      <c r="G57" s="342"/>
      <c r="H57" s="342">
        <v>164418</v>
      </c>
      <c r="I57" s="174"/>
      <c r="J57" s="394"/>
      <c r="K57"/>
    </row>
    <row r="58" spans="1:13" ht="15.75" x14ac:dyDescent="0.25">
      <c r="A58" s="143" t="s">
        <v>106</v>
      </c>
      <c r="B58" s="221"/>
      <c r="D58" s="342">
        <v>347417</v>
      </c>
      <c r="E58" s="342"/>
      <c r="F58" s="342">
        <v>6326</v>
      </c>
      <c r="G58" s="342"/>
      <c r="H58" s="342">
        <v>353743</v>
      </c>
      <c r="I58" s="174"/>
      <c r="J58" s="394"/>
      <c r="K58"/>
    </row>
    <row r="59" spans="1:13" ht="15.75" x14ac:dyDescent="0.25">
      <c r="A59" s="15" t="s">
        <v>112</v>
      </c>
      <c r="B59" s="221"/>
      <c r="D59" s="342">
        <v>14427</v>
      </c>
      <c r="E59" s="342"/>
      <c r="F59" s="342">
        <v>0</v>
      </c>
      <c r="G59" s="342"/>
      <c r="H59" s="342">
        <v>14427</v>
      </c>
      <c r="I59" s="174"/>
      <c r="J59" s="394"/>
      <c r="K59"/>
    </row>
    <row r="60" spans="1:13" ht="15.75" x14ac:dyDescent="0.25">
      <c r="A60" s="143" t="s">
        <v>107</v>
      </c>
      <c r="B60" s="221"/>
      <c r="D60" s="342">
        <v>335102</v>
      </c>
      <c r="E60" s="342"/>
      <c r="F60" s="342">
        <v>34270</v>
      </c>
      <c r="G60" s="342"/>
      <c r="H60" s="342">
        <v>369372</v>
      </c>
      <c r="I60" s="174"/>
      <c r="J60" s="394"/>
      <c r="K60"/>
    </row>
    <row r="61" spans="1:13" ht="15.75" x14ac:dyDescent="0.25">
      <c r="A61" s="143" t="s">
        <v>402</v>
      </c>
      <c r="B61" s="221"/>
      <c r="D61" s="342">
        <v>579948</v>
      </c>
      <c r="E61" s="342"/>
      <c r="F61" s="342">
        <v>630</v>
      </c>
      <c r="G61" s="342"/>
      <c r="H61" s="342">
        <v>580578</v>
      </c>
      <c r="I61" s="174"/>
      <c r="J61" s="394"/>
      <c r="K61"/>
    </row>
    <row r="62" spans="1:13" ht="15.75" x14ac:dyDescent="0.25">
      <c r="A62" s="174" t="s">
        <v>108</v>
      </c>
      <c r="B62" s="221"/>
      <c r="D62" s="342">
        <v>655876</v>
      </c>
      <c r="E62" s="342"/>
      <c r="F62" s="342">
        <v>25672</v>
      </c>
      <c r="G62" s="342"/>
      <c r="H62" s="342">
        <v>681548</v>
      </c>
      <c r="I62" s="174"/>
      <c r="J62" s="394"/>
      <c r="K62"/>
      <c r="L62" s="178"/>
      <c r="M62" s="178"/>
    </row>
    <row r="63" spans="1:13" ht="15.75" x14ac:dyDescent="0.25">
      <c r="A63" s="218"/>
      <c r="B63" s="218"/>
      <c r="C63" s="174"/>
      <c r="D63" s="222"/>
      <c r="F63" s="222"/>
      <c r="G63" s="223"/>
      <c r="H63" s="222"/>
      <c r="I63" s="174"/>
      <c r="K63"/>
    </row>
    <row r="64" spans="1:13" ht="15.75" x14ac:dyDescent="0.25">
      <c r="A64" s="218" t="s">
        <v>124</v>
      </c>
      <c r="B64" s="218"/>
      <c r="C64" s="174"/>
      <c r="D64" s="222"/>
      <c r="F64" s="222"/>
      <c r="H64" s="222"/>
      <c r="I64" s="174"/>
      <c r="K64"/>
    </row>
    <row r="65" spans="1:15" ht="18.75" x14ac:dyDescent="0.25">
      <c r="A65" s="3" t="s">
        <v>702</v>
      </c>
      <c r="B65" s="218"/>
      <c r="C65" s="174"/>
      <c r="D65" s="224">
        <f>SUM(D8:D62)</f>
        <v>15155598</v>
      </c>
      <c r="E65" s="225"/>
      <c r="F65" s="224">
        <f>SUM(F8:F62)</f>
        <v>786058</v>
      </c>
      <c r="G65" s="225"/>
      <c r="H65" s="224">
        <f>SUM(H8:H62)</f>
        <v>15941656</v>
      </c>
      <c r="I65" s="174"/>
      <c r="K65"/>
    </row>
    <row r="66" spans="1:15" ht="15.75" x14ac:dyDescent="0.25">
      <c r="A66" s="218"/>
      <c r="B66" s="218"/>
      <c r="C66" s="174"/>
      <c r="D66" s="222"/>
      <c r="F66" s="222"/>
      <c r="H66" s="389"/>
      <c r="I66" s="388"/>
      <c r="J66" s="261"/>
      <c r="K66" s="350"/>
    </row>
    <row r="67" spans="1:15" ht="18.75" x14ac:dyDescent="0.25">
      <c r="A67" s="3" t="s">
        <v>701</v>
      </c>
      <c r="B67" s="221"/>
      <c r="D67" s="226" t="s">
        <v>31</v>
      </c>
      <c r="E67" s="227"/>
      <c r="F67" s="226" t="s">
        <v>31</v>
      </c>
      <c r="G67" s="227"/>
      <c r="H67" s="397">
        <f>H69-H65</f>
        <v>318</v>
      </c>
      <c r="I67" s="390"/>
      <c r="J67" s="396"/>
      <c r="K67" s="398"/>
      <c r="N67" s="261"/>
      <c r="O67" s="261"/>
    </row>
    <row r="68" spans="1:15" ht="15.75" x14ac:dyDescent="0.25">
      <c r="A68" s="221"/>
      <c r="B68" s="221"/>
      <c r="D68" s="226"/>
      <c r="E68" s="227"/>
      <c r="F68" s="226"/>
      <c r="G68" s="227"/>
      <c r="H68" s="391"/>
      <c r="I68" s="388"/>
      <c r="J68" s="261"/>
      <c r="K68" s="350"/>
    </row>
    <row r="69" spans="1:15" ht="15.75" x14ac:dyDescent="0.25">
      <c r="A69" s="221" t="s">
        <v>120</v>
      </c>
      <c r="B69" s="221"/>
      <c r="D69" s="226" t="s">
        <v>31</v>
      </c>
      <c r="E69" s="227"/>
      <c r="F69" s="226" t="s">
        <v>31</v>
      </c>
      <c r="G69" s="227"/>
      <c r="H69" s="392">
        <f>'T8.5-8.7'!F23+'T8.5-8.7'!G23+'T8.5-8.7'!H23+'T8.5-8.7'!I23+'T8.5-8.7'!F29+'T8.5-8.7'!G29+'T8.5-8.7'!H29+'T8.5-8.7'!I29+'T8.5-8.7'!F32+'T8.5-8.7'!G32+'T8.5-8.7'!H32+'T8.5-8.7'!I32+'T8.5-8.7'!F41+'T8.5-8.7'!G41+'T8.5-8.7'!H41+'T8.5-8.7'!I41</f>
        <v>15941974</v>
      </c>
      <c r="I69" s="388"/>
      <c r="J69" s="261"/>
      <c r="K69" s="350"/>
    </row>
    <row r="70" spans="1:15" ht="12" customHeight="1" x14ac:dyDescent="0.25">
      <c r="A70" s="221"/>
      <c r="B70" s="221"/>
      <c r="D70" s="226"/>
      <c r="E70" s="227"/>
      <c r="F70" s="226"/>
      <c r="G70" s="227"/>
      <c r="H70" s="227"/>
      <c r="I70" s="174"/>
      <c r="K70"/>
    </row>
    <row r="71" spans="1:15" ht="15.75" x14ac:dyDescent="0.25">
      <c r="A71" s="221" t="s">
        <v>121</v>
      </c>
      <c r="B71" s="221"/>
      <c r="D71" s="226" t="s">
        <v>31</v>
      </c>
      <c r="E71" s="227"/>
      <c r="F71" s="226" t="s">
        <v>31</v>
      </c>
      <c r="G71" s="227"/>
      <c r="H71" s="228">
        <f>H73-H69</f>
        <v>98783</v>
      </c>
      <c r="I71" s="174"/>
      <c r="K71"/>
    </row>
    <row r="72" spans="1:15" ht="11.25" customHeight="1" x14ac:dyDescent="0.25">
      <c r="A72" s="221"/>
      <c r="B72" s="221"/>
      <c r="D72" s="226"/>
      <c r="F72" s="226"/>
      <c r="H72" s="227"/>
      <c r="I72" s="174"/>
      <c r="K72"/>
    </row>
    <row r="73" spans="1:15" ht="15.75" x14ac:dyDescent="0.25">
      <c r="A73" s="234" t="s">
        <v>119</v>
      </c>
      <c r="B73" s="234"/>
      <c r="C73" s="182"/>
      <c r="D73" s="235" t="s">
        <v>31</v>
      </c>
      <c r="E73" s="182"/>
      <c r="F73" s="235" t="s">
        <v>31</v>
      </c>
      <c r="G73" s="236"/>
      <c r="H73" s="237">
        <f>'T8.5-8.7'!F51+'T8.5-8.7'!G51+'T8.5-8.7'!H51+'T8.5-8.7'!I51</f>
        <v>16040757</v>
      </c>
      <c r="I73" s="174"/>
      <c r="K73"/>
    </row>
    <row r="74" spans="1:15" ht="5.25" customHeight="1" x14ac:dyDescent="0.2">
      <c r="D74" s="160"/>
      <c r="E74" s="160"/>
      <c r="F74" s="160"/>
      <c r="G74" s="160"/>
      <c r="H74" s="160"/>
      <c r="I74" s="160"/>
      <c r="K74"/>
    </row>
    <row r="75" spans="1:15" s="178" customFormat="1" ht="18" customHeight="1" x14ac:dyDescent="0.2">
      <c r="A75" s="271" t="s">
        <v>466</v>
      </c>
      <c r="D75" s="328"/>
      <c r="E75" s="328"/>
      <c r="F75" s="328"/>
      <c r="G75" s="328"/>
      <c r="H75" s="328"/>
      <c r="I75" s="328"/>
      <c r="K75"/>
    </row>
    <row r="76" spans="1:15" s="178" customFormat="1" ht="12.75" x14ac:dyDescent="0.2">
      <c r="A76" s="178" t="s">
        <v>410</v>
      </c>
      <c r="K76"/>
    </row>
    <row r="77" spans="1:15" s="178" customFormat="1" ht="12.75" x14ac:dyDescent="0.2">
      <c r="A77" s="178" t="s">
        <v>127</v>
      </c>
      <c r="K77"/>
    </row>
    <row r="78" spans="1:15" s="178" customFormat="1" ht="12.75" x14ac:dyDescent="0.2">
      <c r="A78" s="178" t="s">
        <v>125</v>
      </c>
      <c r="K78"/>
    </row>
    <row r="79" spans="1:15" ht="36" customHeight="1" x14ac:dyDescent="0.2">
      <c r="H79" s="348"/>
    </row>
    <row r="80" spans="1:15" ht="15.75" x14ac:dyDescent="0.25">
      <c r="A80" s="174"/>
      <c r="B80" s="174"/>
      <c r="C80" s="218"/>
      <c r="D80" s="218"/>
      <c r="E80" s="174"/>
      <c r="F80" s="174"/>
      <c r="G80" s="174"/>
      <c r="H80" s="174"/>
    </row>
    <row r="81" spans="1:9" ht="15.75" x14ac:dyDescent="0.25">
      <c r="A81" s="229"/>
      <c r="B81" s="230"/>
      <c r="C81" s="218"/>
      <c r="D81" s="218"/>
      <c r="E81" s="174"/>
      <c r="F81" s="174"/>
      <c r="G81" s="174"/>
      <c r="H81" s="174"/>
      <c r="I81" s="174"/>
    </row>
    <row r="82" spans="1:9" ht="10.5" customHeight="1" x14ac:dyDescent="0.25">
      <c r="A82" s="230"/>
      <c r="B82" s="230"/>
      <c r="C82" s="218"/>
      <c r="D82" s="218"/>
      <c r="E82" s="174"/>
      <c r="F82" s="174"/>
      <c r="G82" s="174"/>
      <c r="H82" s="174"/>
      <c r="I82" s="174"/>
    </row>
    <row r="83" spans="1:9" ht="21.75" customHeight="1" x14ac:dyDescent="0.25">
      <c r="A83" s="174"/>
      <c r="B83" s="174"/>
      <c r="C83" s="174"/>
      <c r="D83" s="220"/>
      <c r="E83" s="174"/>
      <c r="F83" s="220"/>
      <c r="G83" s="174"/>
      <c r="H83" s="220"/>
      <c r="I83" s="231"/>
    </row>
    <row r="84" spans="1:9" x14ac:dyDescent="0.2">
      <c r="A84" s="174"/>
      <c r="B84" s="174"/>
      <c r="C84" s="174"/>
      <c r="D84" s="174"/>
      <c r="E84" s="174"/>
      <c r="F84" s="174"/>
      <c r="G84" s="174"/>
      <c r="H84" s="174"/>
      <c r="I84" s="174"/>
    </row>
    <row r="85" spans="1:9" ht="16.5" customHeight="1" x14ac:dyDescent="0.25">
      <c r="A85" s="174"/>
      <c r="B85" s="218"/>
      <c r="C85" s="174"/>
      <c r="D85" s="232"/>
      <c r="E85" s="232"/>
      <c r="F85" s="232"/>
      <c r="G85" s="232"/>
      <c r="H85" s="232"/>
      <c r="I85" s="174"/>
    </row>
    <row r="86" spans="1:9" ht="16.5" customHeight="1" x14ac:dyDescent="0.25">
      <c r="A86" s="174"/>
      <c r="B86" s="218"/>
      <c r="C86" s="174"/>
      <c r="D86" s="232"/>
      <c r="E86" s="232"/>
      <c r="F86" s="232"/>
      <c r="G86" s="232"/>
      <c r="H86" s="232"/>
      <c r="I86" s="174"/>
    </row>
    <row r="87" spans="1:9" ht="16.5" customHeight="1" x14ac:dyDescent="0.25">
      <c r="A87" s="174"/>
      <c r="B87" s="218"/>
      <c r="C87" s="174"/>
      <c r="D87" s="232"/>
      <c r="E87" s="232"/>
      <c r="F87" s="232"/>
      <c r="G87" s="232"/>
      <c r="H87" s="232"/>
      <c r="I87" s="174"/>
    </row>
    <row r="88" spans="1:9" ht="16.5" customHeight="1" x14ac:dyDescent="0.25">
      <c r="A88" s="174"/>
      <c r="B88" s="218"/>
      <c r="C88" s="174"/>
      <c r="D88" s="232"/>
      <c r="E88" s="232"/>
      <c r="F88" s="232"/>
      <c r="G88" s="232"/>
      <c r="H88" s="232"/>
      <c r="I88" s="174"/>
    </row>
    <row r="89" spans="1:9" ht="16.5" customHeight="1" x14ac:dyDescent="0.25">
      <c r="A89" s="174"/>
      <c r="B89" s="218"/>
      <c r="C89" s="174"/>
      <c r="D89" s="232"/>
      <c r="E89" s="232"/>
      <c r="F89" s="232"/>
      <c r="G89" s="232"/>
      <c r="H89" s="232"/>
      <c r="I89" s="174"/>
    </row>
    <row r="90" spans="1:9" ht="16.5" customHeight="1" x14ac:dyDescent="0.25">
      <c r="A90" s="174"/>
      <c r="B90" s="218"/>
      <c r="C90" s="174"/>
      <c r="D90" s="232"/>
      <c r="E90" s="232"/>
      <c r="F90" s="232"/>
      <c r="G90" s="232"/>
      <c r="H90" s="232"/>
      <c r="I90" s="174"/>
    </row>
    <row r="91" spans="1:9" ht="16.5" customHeight="1" x14ac:dyDescent="0.25">
      <c r="A91" s="174"/>
      <c r="B91" s="218"/>
      <c r="C91" s="174"/>
      <c r="D91" s="232"/>
      <c r="E91" s="232"/>
      <c r="F91" s="232"/>
      <c r="G91" s="232"/>
      <c r="H91" s="232"/>
      <c r="I91" s="174"/>
    </row>
    <row r="92" spans="1:9" ht="16.5" customHeight="1" x14ac:dyDescent="0.25">
      <c r="A92" s="174"/>
      <c r="B92" s="218"/>
      <c r="C92" s="174"/>
      <c r="D92" s="232"/>
      <c r="E92" s="232"/>
      <c r="F92" s="233"/>
      <c r="G92" s="232"/>
      <c r="H92" s="232"/>
      <c r="I92" s="174"/>
    </row>
    <row r="93" spans="1:9" ht="16.5" customHeight="1" x14ac:dyDescent="0.25">
      <c r="A93" s="174"/>
      <c r="B93" s="218"/>
      <c r="C93" s="174"/>
      <c r="D93" s="232"/>
      <c r="E93" s="232"/>
      <c r="F93" s="232"/>
      <c r="G93" s="232"/>
      <c r="H93" s="232"/>
      <c r="I93" s="174"/>
    </row>
    <row r="94" spans="1:9" ht="16.5" customHeight="1" x14ac:dyDescent="0.2">
      <c r="A94" s="174"/>
      <c r="B94" s="174"/>
      <c r="C94" s="174"/>
      <c r="D94" s="232"/>
      <c r="E94" s="232"/>
      <c r="F94" s="232"/>
      <c r="G94" s="232"/>
      <c r="H94" s="232"/>
      <c r="I94" s="174"/>
    </row>
    <row r="95" spans="1:9" x14ac:dyDescent="0.2">
      <c r="A95" s="174"/>
      <c r="B95" s="174"/>
      <c r="C95" s="174"/>
      <c r="D95" s="174"/>
      <c r="E95" s="174"/>
      <c r="F95" s="174"/>
      <c r="G95" s="174"/>
      <c r="H95" s="174"/>
      <c r="I95" s="174"/>
    </row>
    <row r="96" spans="1:9" x14ac:dyDescent="0.2">
      <c r="A96" s="174"/>
      <c r="B96" s="174"/>
      <c r="C96" s="174"/>
      <c r="D96" s="174"/>
      <c r="E96" s="174"/>
      <c r="F96" s="174"/>
      <c r="G96" s="174"/>
      <c r="H96" s="174"/>
      <c r="I96" s="174"/>
    </row>
    <row r="97" spans="1:9" x14ac:dyDescent="0.2">
      <c r="A97" s="174"/>
      <c r="B97" s="174"/>
      <c r="C97" s="174"/>
      <c r="D97" s="174"/>
      <c r="E97" s="174"/>
      <c r="F97" s="174"/>
      <c r="G97" s="174"/>
      <c r="H97" s="174"/>
      <c r="I97" s="174"/>
    </row>
    <row r="98" spans="1:9" x14ac:dyDescent="0.2">
      <c r="H98" s="174"/>
      <c r="I98" s="174"/>
    </row>
    <row r="99" spans="1:9" x14ac:dyDescent="0.2">
      <c r="H99" s="174"/>
      <c r="I99" s="174"/>
    </row>
    <row r="100" spans="1:9" x14ac:dyDescent="0.2">
      <c r="H100" s="174"/>
      <c r="I100" s="174"/>
    </row>
    <row r="101" spans="1:9" x14ac:dyDescent="0.2">
      <c r="H101" s="174"/>
      <c r="I101" s="174"/>
    </row>
    <row r="102" spans="1:9" x14ac:dyDescent="0.2">
      <c r="H102" s="174"/>
      <c r="I102" s="174"/>
    </row>
    <row r="103" spans="1:9" x14ac:dyDescent="0.2">
      <c r="H103" s="174"/>
      <c r="I103" s="174"/>
    </row>
    <row r="104" spans="1:9" x14ac:dyDescent="0.2">
      <c r="H104" s="174"/>
      <c r="I104" s="174"/>
    </row>
    <row r="105" spans="1:9" x14ac:dyDescent="0.2">
      <c r="H105" s="174"/>
      <c r="I105" s="174"/>
    </row>
    <row r="106" spans="1:9" x14ac:dyDescent="0.2">
      <c r="H106" s="174"/>
      <c r="I106" s="174"/>
    </row>
    <row r="107" spans="1:9" x14ac:dyDescent="0.2">
      <c r="H107" s="174"/>
      <c r="I107" s="174"/>
    </row>
    <row r="108" spans="1:9" x14ac:dyDescent="0.2">
      <c r="H108" s="174"/>
      <c r="I108" s="174"/>
    </row>
    <row r="109" spans="1:9" x14ac:dyDescent="0.2">
      <c r="H109" s="174"/>
      <c r="I109" s="174"/>
    </row>
    <row r="110" spans="1:9" x14ac:dyDescent="0.2">
      <c r="H110" s="174"/>
      <c r="I110" s="174"/>
    </row>
    <row r="111" spans="1:9" x14ac:dyDescent="0.2">
      <c r="H111" s="174"/>
      <c r="I111" s="174"/>
    </row>
    <row r="112" spans="1:9" x14ac:dyDescent="0.2">
      <c r="H112" s="174"/>
      <c r="I112" s="174"/>
    </row>
    <row r="113" spans="8:9" x14ac:dyDescent="0.2">
      <c r="H113" s="174"/>
      <c r="I113" s="174"/>
    </row>
    <row r="114" spans="8:9" x14ac:dyDescent="0.2">
      <c r="H114" s="174"/>
      <c r="I114" s="174"/>
    </row>
    <row r="115" spans="8:9" x14ac:dyDescent="0.2">
      <c r="H115" s="174"/>
      <c r="I115" s="174"/>
    </row>
    <row r="116" spans="8:9" x14ac:dyDescent="0.2">
      <c r="H116" s="174"/>
      <c r="I116" s="174"/>
    </row>
    <row r="117" spans="8:9" x14ac:dyDescent="0.2">
      <c r="H117" s="174"/>
      <c r="I117" s="174"/>
    </row>
    <row r="118" spans="8:9" x14ac:dyDescent="0.2">
      <c r="H118" s="174"/>
      <c r="I118" s="174"/>
    </row>
    <row r="119" spans="8:9" x14ac:dyDescent="0.2">
      <c r="H119" s="174"/>
      <c r="I119" s="174"/>
    </row>
    <row r="120" spans="8:9" x14ac:dyDescent="0.2">
      <c r="H120" s="174"/>
      <c r="I120" s="174"/>
    </row>
    <row r="121" spans="8:9" x14ac:dyDescent="0.2">
      <c r="H121" s="174"/>
      <c r="I121" s="174"/>
    </row>
    <row r="122" spans="8:9" x14ac:dyDescent="0.2">
      <c r="H122" s="174"/>
      <c r="I122" s="174"/>
    </row>
    <row r="123" spans="8:9" x14ac:dyDescent="0.2">
      <c r="H123" s="174"/>
      <c r="I123" s="174"/>
    </row>
    <row r="124" spans="8:9" x14ac:dyDescent="0.2">
      <c r="H124" s="174"/>
      <c r="I124" s="174"/>
    </row>
    <row r="125" spans="8:9" x14ac:dyDescent="0.2">
      <c r="H125" s="174"/>
      <c r="I125" s="174"/>
    </row>
    <row r="126" spans="8:9" x14ac:dyDescent="0.2">
      <c r="H126" s="174"/>
      <c r="I126" s="174"/>
    </row>
    <row r="127" spans="8:9" x14ac:dyDescent="0.2">
      <c r="H127" s="174"/>
      <c r="I127" s="174"/>
    </row>
    <row r="128" spans="8:9" x14ac:dyDescent="0.2">
      <c r="H128" s="174"/>
      <c r="I128" s="174"/>
    </row>
    <row r="129" spans="8:9" x14ac:dyDescent="0.2">
      <c r="H129" s="174"/>
      <c r="I129" s="174"/>
    </row>
    <row r="130" spans="8:9" x14ac:dyDescent="0.2">
      <c r="H130" s="174"/>
      <c r="I130" s="174"/>
    </row>
    <row r="131" spans="8:9" x14ac:dyDescent="0.2">
      <c r="H131" s="174"/>
      <c r="I131" s="174"/>
    </row>
    <row r="132" spans="8:9" x14ac:dyDescent="0.2">
      <c r="H132" s="174"/>
      <c r="I132" s="174"/>
    </row>
    <row r="133" spans="8:9" x14ac:dyDescent="0.2">
      <c r="H133" s="174"/>
      <c r="I133" s="174"/>
    </row>
    <row r="134" spans="8:9" x14ac:dyDescent="0.2">
      <c r="H134" s="174"/>
      <c r="I134" s="174"/>
    </row>
    <row r="135" spans="8:9" x14ac:dyDescent="0.2">
      <c r="H135" s="174"/>
      <c r="I135" s="174"/>
    </row>
    <row r="136" spans="8:9" x14ac:dyDescent="0.2">
      <c r="H136" s="174"/>
      <c r="I136" s="174"/>
    </row>
    <row r="137" spans="8:9" x14ac:dyDescent="0.2">
      <c r="H137" s="174"/>
      <c r="I137" s="174"/>
    </row>
    <row r="138" spans="8:9" x14ac:dyDescent="0.2">
      <c r="H138" s="174"/>
      <c r="I138" s="174"/>
    </row>
    <row r="139" spans="8:9" x14ac:dyDescent="0.2">
      <c r="H139" s="174"/>
      <c r="I139" s="174"/>
    </row>
    <row r="140" spans="8:9" x14ac:dyDescent="0.2">
      <c r="H140" s="174"/>
      <c r="I140" s="174"/>
    </row>
    <row r="141" spans="8:9" x14ac:dyDescent="0.2">
      <c r="H141" s="174"/>
      <c r="I141" s="174"/>
    </row>
    <row r="142" spans="8:9" x14ac:dyDescent="0.2">
      <c r="H142" s="174"/>
      <c r="I142" s="174"/>
    </row>
    <row r="143" spans="8:9" x14ac:dyDescent="0.2">
      <c r="H143" s="174"/>
      <c r="I143" s="174"/>
    </row>
    <row r="144" spans="8:9" x14ac:dyDescent="0.2">
      <c r="H144" s="174"/>
      <c r="I144" s="174"/>
    </row>
    <row r="145" spans="8:9" x14ac:dyDescent="0.2">
      <c r="H145" s="174"/>
      <c r="I145" s="174"/>
    </row>
    <row r="146" spans="8:9" x14ac:dyDescent="0.2">
      <c r="H146" s="174"/>
      <c r="I146" s="174"/>
    </row>
    <row r="147" spans="8:9" x14ac:dyDescent="0.2">
      <c r="H147" s="174"/>
      <c r="I147" s="174"/>
    </row>
    <row r="148" spans="8:9" x14ac:dyDescent="0.2">
      <c r="H148" s="174"/>
      <c r="I148" s="174"/>
    </row>
    <row r="149" spans="8:9" x14ac:dyDescent="0.2">
      <c r="H149" s="174"/>
      <c r="I149" s="174"/>
    </row>
    <row r="150" spans="8:9" x14ac:dyDescent="0.2">
      <c r="H150" s="174"/>
      <c r="I150" s="174"/>
    </row>
    <row r="151" spans="8:9" x14ac:dyDescent="0.2">
      <c r="H151" s="174"/>
      <c r="I151" s="174"/>
    </row>
    <row r="152" spans="8:9" x14ac:dyDescent="0.2">
      <c r="H152" s="174"/>
      <c r="I152" s="174"/>
    </row>
    <row r="153" spans="8:9" x14ac:dyDescent="0.2">
      <c r="H153" s="174"/>
      <c r="I153" s="174"/>
    </row>
    <row r="154" spans="8:9" x14ac:dyDescent="0.2">
      <c r="H154" s="174"/>
      <c r="I154" s="174"/>
    </row>
    <row r="155" spans="8:9" x14ac:dyDescent="0.2">
      <c r="H155" s="174"/>
      <c r="I155" s="174"/>
    </row>
    <row r="156" spans="8:9" x14ac:dyDescent="0.2">
      <c r="H156" s="174"/>
      <c r="I156" s="174"/>
    </row>
    <row r="157" spans="8:9" x14ac:dyDescent="0.2">
      <c r="H157" s="174"/>
      <c r="I157" s="174"/>
    </row>
    <row r="158" spans="8:9" x14ac:dyDescent="0.2">
      <c r="H158" s="174"/>
      <c r="I158" s="174"/>
    </row>
    <row r="159" spans="8:9" x14ac:dyDescent="0.2">
      <c r="H159" s="174"/>
      <c r="I159" s="174"/>
    </row>
    <row r="160" spans="8:9" x14ac:dyDescent="0.2">
      <c r="H160" s="174"/>
      <c r="I160" s="174"/>
    </row>
    <row r="161" spans="8:9" x14ac:dyDescent="0.2">
      <c r="H161" s="174"/>
      <c r="I161" s="174"/>
    </row>
    <row r="162" spans="8:9" x14ac:dyDescent="0.2">
      <c r="H162" s="174"/>
      <c r="I162" s="174"/>
    </row>
    <row r="163" spans="8:9" x14ac:dyDescent="0.2">
      <c r="H163" s="174"/>
      <c r="I163" s="174"/>
    </row>
    <row r="164" spans="8:9" x14ac:dyDescent="0.2">
      <c r="H164" s="174"/>
      <c r="I164" s="174"/>
    </row>
    <row r="165" spans="8:9" x14ac:dyDescent="0.2">
      <c r="H165" s="174"/>
      <c r="I165" s="174"/>
    </row>
    <row r="166" spans="8:9" x14ac:dyDescent="0.2">
      <c r="H166" s="174"/>
      <c r="I166" s="174"/>
    </row>
    <row r="167" spans="8:9" x14ac:dyDescent="0.2">
      <c r="H167" s="174"/>
      <c r="I167" s="174"/>
    </row>
    <row r="168" spans="8:9" x14ac:dyDescent="0.2">
      <c r="H168" s="174"/>
      <c r="I168" s="174"/>
    </row>
    <row r="169" spans="8:9" x14ac:dyDescent="0.2">
      <c r="H169" s="174"/>
      <c r="I169" s="174"/>
    </row>
    <row r="170" spans="8:9" x14ac:dyDescent="0.2">
      <c r="H170" s="174"/>
      <c r="I170" s="174"/>
    </row>
    <row r="171" spans="8:9" x14ac:dyDescent="0.2">
      <c r="H171" s="174"/>
      <c r="I171" s="174"/>
    </row>
    <row r="172" spans="8:9" x14ac:dyDescent="0.2">
      <c r="H172" s="174"/>
      <c r="I172" s="174"/>
    </row>
    <row r="173" spans="8:9" x14ac:dyDescent="0.2">
      <c r="H173" s="174"/>
      <c r="I173" s="174"/>
    </row>
    <row r="174" spans="8:9" x14ac:dyDescent="0.2">
      <c r="H174" s="174"/>
      <c r="I174" s="174"/>
    </row>
    <row r="175" spans="8:9" x14ac:dyDescent="0.2">
      <c r="H175" s="174"/>
      <c r="I175" s="174"/>
    </row>
    <row r="176" spans="8:9" x14ac:dyDescent="0.2">
      <c r="H176" s="174"/>
      <c r="I176" s="174"/>
    </row>
    <row r="177" spans="8:9" x14ac:dyDescent="0.2">
      <c r="H177" s="174"/>
      <c r="I177" s="174"/>
    </row>
    <row r="178" spans="8:9" x14ac:dyDescent="0.2">
      <c r="H178" s="174"/>
      <c r="I178" s="174"/>
    </row>
    <row r="179" spans="8:9" x14ac:dyDescent="0.2">
      <c r="H179" s="174"/>
      <c r="I179" s="174"/>
    </row>
    <row r="180" spans="8:9" x14ac:dyDescent="0.2">
      <c r="H180" s="174"/>
      <c r="I180" s="174"/>
    </row>
    <row r="181" spans="8:9" x14ac:dyDescent="0.2">
      <c r="H181" s="174"/>
      <c r="I181" s="174"/>
    </row>
    <row r="182" spans="8:9" x14ac:dyDescent="0.2">
      <c r="H182" s="174"/>
      <c r="I182" s="174"/>
    </row>
    <row r="183" spans="8:9" x14ac:dyDescent="0.2">
      <c r="H183" s="174"/>
      <c r="I183" s="174"/>
    </row>
    <row r="184" spans="8:9" x14ac:dyDescent="0.2">
      <c r="H184" s="174"/>
      <c r="I184" s="174"/>
    </row>
    <row r="185" spans="8:9" x14ac:dyDescent="0.2">
      <c r="H185" s="174"/>
      <c r="I185" s="174"/>
    </row>
    <row r="186" spans="8:9" x14ac:dyDescent="0.2">
      <c r="H186" s="174"/>
      <c r="I186" s="174"/>
    </row>
    <row r="187" spans="8:9" x14ac:dyDescent="0.2">
      <c r="H187" s="174"/>
      <c r="I187" s="174"/>
    </row>
    <row r="188" spans="8:9" x14ac:dyDescent="0.2">
      <c r="H188" s="174"/>
      <c r="I188" s="174"/>
    </row>
    <row r="189" spans="8:9" x14ac:dyDescent="0.2">
      <c r="H189" s="174"/>
      <c r="I189" s="174"/>
    </row>
    <row r="190" spans="8:9" x14ac:dyDescent="0.2">
      <c r="H190" s="174"/>
      <c r="I190" s="174"/>
    </row>
    <row r="191" spans="8:9" x14ac:dyDescent="0.2">
      <c r="H191" s="174"/>
      <c r="I191" s="174"/>
    </row>
    <row r="192" spans="8:9" x14ac:dyDescent="0.2">
      <c r="H192" s="174"/>
      <c r="I192" s="174"/>
    </row>
    <row r="193" spans="8:9" x14ac:dyDescent="0.2">
      <c r="H193" s="174"/>
      <c r="I193" s="174"/>
    </row>
    <row r="194" spans="8:9" x14ac:dyDescent="0.2">
      <c r="H194" s="174"/>
      <c r="I194" s="174"/>
    </row>
    <row r="195" spans="8:9" x14ac:dyDescent="0.2">
      <c r="H195" s="174"/>
      <c r="I195" s="174"/>
    </row>
    <row r="196" spans="8:9" x14ac:dyDescent="0.2">
      <c r="H196" s="174"/>
      <c r="I196" s="174"/>
    </row>
    <row r="197" spans="8:9" x14ac:dyDescent="0.2">
      <c r="H197" s="174"/>
      <c r="I197" s="174"/>
    </row>
    <row r="198" spans="8:9" x14ac:dyDescent="0.2">
      <c r="H198" s="174"/>
      <c r="I198" s="174"/>
    </row>
    <row r="199" spans="8:9" x14ac:dyDescent="0.2">
      <c r="H199" s="174"/>
      <c r="I199" s="174"/>
    </row>
    <row r="200" spans="8:9" x14ac:dyDescent="0.2">
      <c r="H200" s="174"/>
      <c r="I200" s="174"/>
    </row>
    <row r="201" spans="8:9" x14ac:dyDescent="0.2">
      <c r="H201" s="174"/>
      <c r="I201" s="174"/>
    </row>
    <row r="202" spans="8:9" x14ac:dyDescent="0.2">
      <c r="H202" s="174"/>
      <c r="I202" s="174"/>
    </row>
    <row r="203" spans="8:9" x14ac:dyDescent="0.2">
      <c r="H203" s="174"/>
      <c r="I203" s="174"/>
    </row>
    <row r="204" spans="8:9" x14ac:dyDescent="0.2">
      <c r="H204" s="174"/>
      <c r="I204" s="174"/>
    </row>
    <row r="205" spans="8:9" x14ac:dyDescent="0.2">
      <c r="H205" s="174"/>
      <c r="I205" s="174"/>
    </row>
    <row r="206" spans="8:9" x14ac:dyDescent="0.2">
      <c r="H206" s="174"/>
      <c r="I206" s="174"/>
    </row>
    <row r="207" spans="8:9" x14ac:dyDescent="0.2">
      <c r="H207" s="174"/>
      <c r="I207" s="174"/>
    </row>
    <row r="208" spans="8:9" x14ac:dyDescent="0.2">
      <c r="H208" s="174"/>
      <c r="I208" s="174"/>
    </row>
    <row r="209" spans="8:9" x14ac:dyDescent="0.2">
      <c r="H209" s="174"/>
      <c r="I209" s="174"/>
    </row>
    <row r="210" spans="8:9" x14ac:dyDescent="0.2">
      <c r="H210" s="174"/>
      <c r="I210" s="174"/>
    </row>
  </sheetData>
  <phoneticPr fontId="0" type="noConversion"/>
  <pageMargins left="0.75" right="0.75" top="1" bottom="1" header="0.5" footer="0.5"/>
  <pageSetup paperSize="9" scale="61" orientation="portrait" horizontalDpi="96" verticalDpi="300" r:id="rId1"/>
  <headerFooter alignWithMargins="0">
    <oddHeader>&amp;R&amp;"Arial,Bold"&amp;14AIR TRANSPORT</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X84"/>
  <sheetViews>
    <sheetView zoomScale="70" zoomScaleNormal="70" workbookViewId="0">
      <selection activeCell="C23" sqref="C23"/>
    </sheetView>
  </sheetViews>
  <sheetFormatPr defaultRowHeight="15" x14ac:dyDescent="0.2"/>
  <cols>
    <col min="1" max="1" width="22.7109375" style="15" customWidth="1"/>
    <col min="2" max="2" width="14.7109375" style="15" customWidth="1"/>
    <col min="3" max="3" width="15.7109375" style="15" customWidth="1"/>
    <col min="4" max="4" width="15.85546875" style="15" customWidth="1"/>
    <col min="5" max="5" width="2.140625" style="15" customWidth="1"/>
    <col min="6" max="6" width="14.5703125" style="15" customWidth="1"/>
    <col min="7" max="7" width="13.7109375" style="15" customWidth="1"/>
    <col min="8" max="9" width="15.140625" style="15" bestFit="1" customWidth="1"/>
    <col min="10" max="10" width="16.42578125" style="15" customWidth="1"/>
    <col min="11" max="12" width="10.42578125" style="15" customWidth="1"/>
    <col min="13" max="14" width="16.7109375" style="15" customWidth="1"/>
    <col min="15" max="15" width="14.28515625" style="15" customWidth="1"/>
    <col min="16" max="16" width="16.42578125" style="15" customWidth="1"/>
    <col min="17" max="22" width="14.140625" style="15" customWidth="1"/>
    <col min="23" max="23" width="14.5703125" style="15" customWidth="1"/>
    <col min="24" max="16384" width="9.140625" style="15"/>
  </cols>
  <sheetData>
    <row r="1" spans="1:9" ht="20.25" x14ac:dyDescent="0.3">
      <c r="A1" s="3" t="s">
        <v>498</v>
      </c>
      <c r="G1" s="344" t="s">
        <v>82</v>
      </c>
    </row>
    <row r="2" spans="1:9" ht="18" x14ac:dyDescent="0.2">
      <c r="A2" s="243" t="s">
        <v>705</v>
      </c>
      <c r="B2" s="244"/>
      <c r="C2" s="33"/>
      <c r="D2" s="33"/>
      <c r="E2" s="33"/>
      <c r="F2" s="33"/>
      <c r="G2" s="33"/>
      <c r="H2" s="33"/>
    </row>
    <row r="3" spans="1:9" ht="6" customHeight="1" x14ac:dyDescent="0.25">
      <c r="A3" s="238"/>
      <c r="B3" s="238"/>
      <c r="C3" s="37"/>
      <c r="D3" s="37"/>
      <c r="E3" s="33"/>
      <c r="F3" s="33"/>
      <c r="G3" s="33"/>
      <c r="H3" s="33"/>
    </row>
    <row r="4" spans="1:9" ht="21.75" customHeight="1" x14ac:dyDescent="0.25">
      <c r="A4" s="197"/>
      <c r="B4" s="197"/>
      <c r="C4" s="198" t="s">
        <v>55</v>
      </c>
      <c r="D4" s="197"/>
      <c r="E4" s="197"/>
      <c r="F4" s="198" t="s">
        <v>56</v>
      </c>
      <c r="G4" s="197"/>
      <c r="H4" s="198" t="s">
        <v>8</v>
      </c>
    </row>
    <row r="6" spans="1:9" ht="15.75" x14ac:dyDescent="0.25">
      <c r="A6" s="15" t="s">
        <v>115</v>
      </c>
      <c r="B6" s="3"/>
      <c r="C6" s="187">
        <v>1388257</v>
      </c>
      <c r="D6" s="133"/>
      <c r="E6" s="187"/>
      <c r="F6" s="187">
        <v>193</v>
      </c>
      <c r="G6" s="133"/>
      <c r="H6" s="187">
        <v>1388450</v>
      </c>
      <c r="I6" s="462"/>
    </row>
    <row r="7" spans="1:9" ht="15.75" x14ac:dyDescent="0.25">
      <c r="A7" s="15" t="s">
        <v>116</v>
      </c>
      <c r="B7" s="3"/>
      <c r="C7" s="187">
        <v>1169380</v>
      </c>
      <c r="D7" s="133"/>
      <c r="E7" s="187"/>
      <c r="F7" s="187">
        <v>2400</v>
      </c>
      <c r="G7" s="133"/>
      <c r="H7" s="187">
        <v>1171780</v>
      </c>
      <c r="I7" s="462"/>
    </row>
    <row r="8" spans="1:9" ht="15.75" x14ac:dyDescent="0.25">
      <c r="A8" s="15" t="s">
        <v>420</v>
      </c>
      <c r="B8" s="3"/>
      <c r="C8" s="187">
        <v>612850</v>
      </c>
      <c r="D8" s="133"/>
      <c r="E8" s="187"/>
      <c r="F8" s="187">
        <v>3049</v>
      </c>
      <c r="G8" s="133"/>
      <c r="H8" s="187">
        <v>615899</v>
      </c>
      <c r="I8" s="462"/>
    </row>
    <row r="9" spans="1:9" ht="15.75" x14ac:dyDescent="0.25">
      <c r="A9" s="15" t="s">
        <v>117</v>
      </c>
      <c r="B9" s="3"/>
      <c r="C9" s="187">
        <v>597387</v>
      </c>
      <c r="D9" s="133"/>
      <c r="E9" s="187"/>
      <c r="F9" s="187">
        <v>18397</v>
      </c>
      <c r="G9" s="133"/>
      <c r="H9" s="187">
        <v>615784</v>
      </c>
      <c r="I9" s="462"/>
    </row>
    <row r="10" spans="1:9" ht="15.75" x14ac:dyDescent="0.25">
      <c r="A10" s="15" t="s">
        <v>114</v>
      </c>
      <c r="B10" s="3"/>
      <c r="C10" s="187">
        <v>509336</v>
      </c>
      <c r="D10" s="133"/>
      <c r="E10" s="187"/>
      <c r="F10" s="187">
        <v>98450</v>
      </c>
      <c r="G10" s="133"/>
      <c r="H10" s="187">
        <v>607786</v>
      </c>
      <c r="I10" s="462"/>
    </row>
    <row r="11" spans="1:9" ht="15.75" x14ac:dyDescent="0.25">
      <c r="A11" s="15" t="s">
        <v>118</v>
      </c>
      <c r="B11" s="3"/>
      <c r="C11" s="187">
        <v>489749</v>
      </c>
      <c r="D11" s="133"/>
      <c r="E11" s="187"/>
      <c r="F11" s="187">
        <v>20617</v>
      </c>
      <c r="G11" s="133"/>
      <c r="H11" s="187">
        <v>510366</v>
      </c>
      <c r="I11" s="462"/>
    </row>
    <row r="12" spans="1:9" ht="15.75" x14ac:dyDescent="0.25">
      <c r="A12" s="15" t="s">
        <v>405</v>
      </c>
      <c r="B12" s="3"/>
      <c r="C12" s="187">
        <v>495602</v>
      </c>
      <c r="D12" s="133"/>
      <c r="E12" s="187"/>
      <c r="F12" s="187">
        <v>630</v>
      </c>
      <c r="G12" s="133"/>
      <c r="H12" s="187">
        <v>496232</v>
      </c>
      <c r="I12" s="462"/>
    </row>
    <row r="13" spans="1:9" ht="15.75" x14ac:dyDescent="0.25">
      <c r="A13" s="15" t="s">
        <v>113</v>
      </c>
      <c r="B13" s="3"/>
      <c r="C13" s="187">
        <v>388065</v>
      </c>
      <c r="D13" s="133"/>
      <c r="E13" s="187"/>
      <c r="F13" s="187">
        <v>104749</v>
      </c>
      <c r="G13" s="133"/>
      <c r="H13" s="187">
        <v>492814</v>
      </c>
      <c r="I13" s="462"/>
    </row>
    <row r="14" spans="1:9" ht="15.75" x14ac:dyDescent="0.25">
      <c r="A14" s="15" t="s">
        <v>544</v>
      </c>
      <c r="B14" s="3"/>
      <c r="C14" s="187">
        <v>325921</v>
      </c>
      <c r="D14" s="133"/>
      <c r="E14" s="187"/>
      <c r="F14" s="187">
        <v>520</v>
      </c>
      <c r="G14" s="133"/>
      <c r="H14" s="187">
        <v>326441</v>
      </c>
      <c r="I14" s="462"/>
    </row>
    <row r="15" spans="1:9" x14ac:dyDescent="0.2">
      <c r="A15" s="195" t="s">
        <v>688</v>
      </c>
      <c r="B15" s="195"/>
      <c r="C15" s="440">
        <v>321228</v>
      </c>
      <c r="D15" s="180"/>
      <c r="E15" s="440"/>
      <c r="F15" s="440">
        <v>3587</v>
      </c>
      <c r="G15" s="180"/>
      <c r="H15" s="440">
        <v>324815</v>
      </c>
      <c r="I15" s="462"/>
    </row>
    <row r="16" spans="1:9" ht="6" customHeight="1" x14ac:dyDescent="0.2">
      <c r="H16" s="33"/>
    </row>
    <row r="17" spans="1:20" s="49" customFormat="1" ht="11.25" customHeight="1" x14ac:dyDescent="0.2">
      <c r="A17" s="171" t="s">
        <v>466</v>
      </c>
      <c r="H17" s="55"/>
    </row>
    <row r="18" spans="1:20" s="49" customFormat="1" ht="12.75" x14ac:dyDescent="0.2">
      <c r="A18" s="49" t="s">
        <v>410</v>
      </c>
      <c r="H18" s="55"/>
    </row>
    <row r="19" spans="1:20" x14ac:dyDescent="0.2">
      <c r="H19" s="33"/>
    </row>
    <row r="21" spans="1:20" ht="15.75" x14ac:dyDescent="0.25">
      <c r="A21" s="37" t="s">
        <v>706</v>
      </c>
      <c r="B21" s="33"/>
      <c r="C21" s="33"/>
      <c r="D21" s="33"/>
      <c r="E21" s="33"/>
      <c r="F21" s="33"/>
      <c r="G21" s="33"/>
      <c r="H21" s="33"/>
      <c r="I21" s="33"/>
      <c r="J21" s="33"/>
      <c r="K21" s="33"/>
      <c r="L21" s="33"/>
      <c r="M21" s="33"/>
      <c r="N21" s="33"/>
    </row>
    <row r="22" spans="1:20" ht="52.5" customHeight="1" x14ac:dyDescent="0.2">
      <c r="A22" s="247"/>
      <c r="B22" s="245" t="s">
        <v>34</v>
      </c>
      <c r="C22" s="245" t="s">
        <v>540</v>
      </c>
      <c r="D22" s="248" t="s">
        <v>89</v>
      </c>
      <c r="E22" s="245"/>
      <c r="F22" s="245" t="s">
        <v>35</v>
      </c>
      <c r="G22" s="245" t="s">
        <v>36</v>
      </c>
      <c r="H22" s="245" t="s">
        <v>37</v>
      </c>
      <c r="I22" s="248" t="s">
        <v>90</v>
      </c>
      <c r="J22" s="246" t="s">
        <v>8</v>
      </c>
      <c r="K22" s="239"/>
      <c r="L22" s="239"/>
      <c r="M22" s="240"/>
      <c r="N22" s="240"/>
      <c r="O22" s="45"/>
    </row>
    <row r="23" spans="1:20" ht="21" customHeight="1" x14ac:dyDescent="0.2">
      <c r="A23" s="15" t="s">
        <v>38</v>
      </c>
      <c r="B23" s="43">
        <v>306302</v>
      </c>
      <c r="C23" s="43">
        <v>1445604</v>
      </c>
      <c r="D23" s="43">
        <v>381492</v>
      </c>
      <c r="E23" s="43"/>
      <c r="F23" s="43">
        <v>49903</v>
      </c>
      <c r="G23" s="43">
        <v>874437</v>
      </c>
      <c r="H23" s="43">
        <v>0</v>
      </c>
      <c r="I23" s="43">
        <v>0</v>
      </c>
      <c r="J23" s="44">
        <f t="shared" ref="J23:J49" si="0">SUM(B23:I23)</f>
        <v>3057738</v>
      </c>
      <c r="K23" s="240"/>
      <c r="L23" s="240"/>
      <c r="M23" s="240"/>
      <c r="N23" s="240"/>
      <c r="O23" s="63"/>
    </row>
    <row r="24" spans="1:20" ht="15" customHeight="1" x14ac:dyDescent="0.2">
      <c r="A24" s="15" t="s">
        <v>84</v>
      </c>
      <c r="B24" s="43">
        <v>14706</v>
      </c>
      <c r="C24" s="43">
        <v>0</v>
      </c>
      <c r="D24" s="43">
        <v>0</v>
      </c>
      <c r="E24" s="43"/>
      <c r="F24" s="43">
        <v>0</v>
      </c>
      <c r="G24" s="43">
        <v>0</v>
      </c>
      <c r="H24" s="43">
        <v>0</v>
      </c>
      <c r="I24" s="43">
        <v>0</v>
      </c>
      <c r="J24" s="44">
        <f t="shared" si="0"/>
        <v>14706</v>
      </c>
      <c r="K24" s="240"/>
      <c r="L24" s="240"/>
      <c r="M24" s="240"/>
    </row>
    <row r="25" spans="1:20" x14ac:dyDescent="0.2">
      <c r="A25" s="15" t="s">
        <v>39</v>
      </c>
      <c r="B25" s="43">
        <v>35404</v>
      </c>
      <c r="C25" s="43">
        <v>0</v>
      </c>
      <c r="D25" s="43">
        <v>0</v>
      </c>
      <c r="E25" s="43"/>
      <c r="F25" s="43">
        <v>0</v>
      </c>
      <c r="G25" s="43">
        <v>0</v>
      </c>
      <c r="H25" s="43">
        <v>0</v>
      </c>
      <c r="I25" s="43">
        <v>0</v>
      </c>
      <c r="J25" s="44">
        <f t="shared" si="0"/>
        <v>35404</v>
      </c>
      <c r="K25" s="240"/>
      <c r="L25" s="240"/>
    </row>
    <row r="26" spans="1:20" x14ac:dyDescent="0.2">
      <c r="A26" s="15" t="s">
        <v>41</v>
      </c>
      <c r="B26" s="43">
        <v>8472</v>
      </c>
      <c r="C26" s="43">
        <v>0</v>
      </c>
      <c r="D26" s="43">
        <v>0</v>
      </c>
      <c r="E26" s="43"/>
      <c r="F26" s="43">
        <v>0</v>
      </c>
      <c r="G26" s="43">
        <v>0</v>
      </c>
      <c r="H26" s="43">
        <v>0</v>
      </c>
      <c r="I26" s="43">
        <v>0</v>
      </c>
      <c r="J26" s="44">
        <f t="shared" si="0"/>
        <v>8472</v>
      </c>
      <c r="K26" s="240"/>
      <c r="L26" s="240"/>
    </row>
    <row r="27" spans="1:20" x14ac:dyDescent="0.2">
      <c r="A27" s="15" t="s">
        <v>42</v>
      </c>
      <c r="B27" s="43">
        <v>21</v>
      </c>
      <c r="C27" s="43">
        <v>20566</v>
      </c>
      <c r="D27" s="43">
        <v>0</v>
      </c>
      <c r="E27" s="43"/>
      <c r="F27" s="43">
        <v>0</v>
      </c>
      <c r="G27" s="43">
        <v>0</v>
      </c>
      <c r="H27" s="43">
        <v>0</v>
      </c>
      <c r="I27" s="43">
        <v>0</v>
      </c>
      <c r="J27" s="44">
        <f t="shared" si="0"/>
        <v>20587</v>
      </c>
      <c r="K27" s="240"/>
      <c r="L27" s="240"/>
    </row>
    <row r="28" spans="1:20" x14ac:dyDescent="0.2">
      <c r="A28" s="15" t="s">
        <v>531</v>
      </c>
      <c r="B28" s="43">
        <v>523</v>
      </c>
      <c r="C28" s="43">
        <v>0</v>
      </c>
      <c r="D28" s="43">
        <v>0</v>
      </c>
      <c r="E28" s="43"/>
      <c r="F28" s="43">
        <v>0</v>
      </c>
      <c r="G28" s="43">
        <v>0</v>
      </c>
      <c r="H28" s="43">
        <v>0</v>
      </c>
      <c r="I28" s="43">
        <v>0</v>
      </c>
      <c r="J28" s="44">
        <f t="shared" si="0"/>
        <v>523</v>
      </c>
      <c r="K28" s="240"/>
      <c r="L28" s="240"/>
    </row>
    <row r="29" spans="1:20" x14ac:dyDescent="0.2">
      <c r="A29" s="15" t="s">
        <v>43</v>
      </c>
      <c r="B29" s="43">
        <v>121318</v>
      </c>
      <c r="C29" s="43">
        <v>5249246</v>
      </c>
      <c r="D29" s="43">
        <v>0</v>
      </c>
      <c r="E29" s="43"/>
      <c r="F29" s="43">
        <v>735374</v>
      </c>
      <c r="G29" s="43">
        <v>7428417</v>
      </c>
      <c r="H29" s="43">
        <v>466192</v>
      </c>
      <c r="I29" s="43">
        <v>290755</v>
      </c>
      <c r="J29" s="44">
        <f t="shared" si="0"/>
        <v>14291302</v>
      </c>
      <c r="K29" s="240"/>
      <c r="L29" s="240"/>
    </row>
    <row r="30" spans="1:20" x14ac:dyDescent="0.2">
      <c r="A30" s="15" t="s">
        <v>532</v>
      </c>
      <c r="B30" s="43">
        <v>2921</v>
      </c>
      <c r="C30" s="43">
        <v>0</v>
      </c>
      <c r="D30" s="43">
        <v>0</v>
      </c>
      <c r="E30" s="43"/>
      <c r="F30" s="43">
        <v>0</v>
      </c>
      <c r="G30" s="43">
        <v>0</v>
      </c>
      <c r="H30" s="43">
        <v>0</v>
      </c>
      <c r="I30" s="43">
        <v>0</v>
      </c>
      <c r="J30" s="44">
        <f t="shared" si="0"/>
        <v>2921</v>
      </c>
      <c r="K30" s="240"/>
      <c r="L30" s="240"/>
    </row>
    <row r="31" spans="1:20" x14ac:dyDescent="0.2">
      <c r="A31" s="15" t="s">
        <v>533</v>
      </c>
      <c r="B31" s="43">
        <v>1176</v>
      </c>
      <c r="C31" s="43">
        <v>0</v>
      </c>
      <c r="D31" s="43">
        <v>0</v>
      </c>
      <c r="E31" s="43"/>
      <c r="F31" s="43">
        <v>0</v>
      </c>
      <c r="G31" s="43">
        <v>0</v>
      </c>
      <c r="H31" s="43">
        <v>0</v>
      </c>
      <c r="I31" s="43">
        <v>0</v>
      </c>
      <c r="J31" s="44">
        <f t="shared" si="0"/>
        <v>1176</v>
      </c>
      <c r="K31" s="240"/>
      <c r="L31" s="240"/>
    </row>
    <row r="32" spans="1:20" x14ac:dyDescent="0.2">
      <c r="A32" s="15" t="s">
        <v>44</v>
      </c>
      <c r="B32" s="43">
        <v>221892</v>
      </c>
      <c r="C32" s="43">
        <v>4010938</v>
      </c>
      <c r="D32" s="43">
        <v>0</v>
      </c>
      <c r="E32" s="43"/>
      <c r="F32" s="43">
        <v>528197</v>
      </c>
      <c r="G32" s="43">
        <v>3938800</v>
      </c>
      <c r="H32" s="43">
        <v>397396</v>
      </c>
      <c r="I32" s="43">
        <v>553734</v>
      </c>
      <c r="J32" s="44">
        <f t="shared" si="0"/>
        <v>9650957</v>
      </c>
      <c r="K32" s="240"/>
      <c r="L32" s="240"/>
      <c r="Q32" s="33"/>
      <c r="R32" s="33"/>
      <c r="S32" s="33"/>
      <c r="T32" s="33"/>
    </row>
    <row r="33" spans="1:21" x14ac:dyDescent="0.2">
      <c r="A33" s="15" t="s">
        <v>45</v>
      </c>
      <c r="B33" s="43">
        <v>50620</v>
      </c>
      <c r="C33" s="43">
        <v>739682</v>
      </c>
      <c r="D33" s="43">
        <v>0</v>
      </c>
      <c r="E33" s="43"/>
      <c r="F33" s="43">
        <v>12881</v>
      </c>
      <c r="G33" s="43">
        <v>84125</v>
      </c>
      <c r="H33" s="43">
        <v>0</v>
      </c>
      <c r="I33" s="43">
        <v>0</v>
      </c>
      <c r="J33" s="44">
        <f>SUM(B33:I33)</f>
        <v>887308</v>
      </c>
      <c r="K33" s="240"/>
      <c r="L33" s="240"/>
    </row>
    <row r="34" spans="1:21" x14ac:dyDescent="0.2">
      <c r="A34" s="15" t="s">
        <v>46</v>
      </c>
      <c r="B34" s="43">
        <v>33019</v>
      </c>
      <c r="C34" s="43">
        <v>364</v>
      </c>
      <c r="D34" s="43">
        <v>0</v>
      </c>
      <c r="E34" s="43"/>
      <c r="F34" s="43">
        <v>0</v>
      </c>
      <c r="G34" s="43">
        <v>0</v>
      </c>
      <c r="H34" s="43">
        <v>0</v>
      </c>
      <c r="I34" s="43">
        <v>0</v>
      </c>
      <c r="J34" s="44">
        <f t="shared" si="0"/>
        <v>33383</v>
      </c>
      <c r="K34" s="240"/>
      <c r="L34" s="240"/>
      <c r="N34" s="240"/>
      <c r="O34" s="63"/>
    </row>
    <row r="35" spans="1:21" x14ac:dyDescent="0.2">
      <c r="A35" s="15" t="s">
        <v>47</v>
      </c>
      <c r="B35" s="43">
        <v>180163</v>
      </c>
      <c r="C35" s="43">
        <v>1097</v>
      </c>
      <c r="D35" s="43">
        <v>19</v>
      </c>
      <c r="E35" s="43"/>
      <c r="F35" s="43">
        <v>0</v>
      </c>
      <c r="G35" s="43">
        <v>410</v>
      </c>
      <c r="H35" s="43">
        <v>0</v>
      </c>
      <c r="I35" s="43">
        <v>0</v>
      </c>
      <c r="J35" s="44">
        <f t="shared" si="0"/>
        <v>181689</v>
      </c>
      <c r="K35" s="240"/>
      <c r="L35" s="240"/>
      <c r="M35" s="240"/>
      <c r="N35" s="240"/>
      <c r="O35" s="63"/>
    </row>
    <row r="36" spans="1:21" x14ac:dyDescent="0.2">
      <c r="A36" s="15" t="s">
        <v>87</v>
      </c>
      <c r="B36" s="43">
        <v>3880</v>
      </c>
      <c r="C36" s="43">
        <v>1</v>
      </c>
      <c r="D36" s="43">
        <v>0</v>
      </c>
      <c r="E36" s="43"/>
      <c r="F36" s="43">
        <v>0</v>
      </c>
      <c r="G36" s="43">
        <v>0</v>
      </c>
      <c r="H36" s="43">
        <v>0</v>
      </c>
      <c r="I36" s="43">
        <v>0</v>
      </c>
      <c r="J36" s="44">
        <f t="shared" si="0"/>
        <v>3881</v>
      </c>
      <c r="K36" s="240"/>
      <c r="L36" s="240"/>
      <c r="M36" s="240"/>
      <c r="N36" s="240"/>
      <c r="O36" s="63"/>
    </row>
    <row r="37" spans="1:21" x14ac:dyDescent="0.2">
      <c r="A37" s="15" t="s">
        <v>534</v>
      </c>
      <c r="B37" s="43">
        <v>5953</v>
      </c>
      <c r="C37" s="43">
        <v>0</v>
      </c>
      <c r="D37" s="43">
        <v>0</v>
      </c>
      <c r="E37" s="43"/>
      <c r="F37" s="43">
        <v>0</v>
      </c>
      <c r="G37" s="43">
        <v>0</v>
      </c>
      <c r="H37" s="43">
        <v>0</v>
      </c>
      <c r="I37" s="43">
        <v>0</v>
      </c>
      <c r="J37" s="44">
        <f t="shared" si="0"/>
        <v>5953</v>
      </c>
      <c r="K37" s="240"/>
      <c r="L37" s="240"/>
      <c r="M37" s="240"/>
      <c r="N37" s="240"/>
      <c r="O37" s="63"/>
    </row>
    <row r="38" spans="1:21" x14ac:dyDescent="0.2">
      <c r="A38" s="15" t="s">
        <v>690</v>
      </c>
      <c r="B38" s="43">
        <v>677</v>
      </c>
      <c r="C38" s="43">
        <v>0</v>
      </c>
      <c r="D38" s="43">
        <v>0</v>
      </c>
      <c r="E38" s="43"/>
      <c r="F38" s="43">
        <v>0</v>
      </c>
      <c r="G38" s="43">
        <v>0</v>
      </c>
      <c r="H38" s="43">
        <v>0</v>
      </c>
      <c r="I38" s="43">
        <v>0</v>
      </c>
      <c r="J38" s="44">
        <f t="shared" si="0"/>
        <v>677</v>
      </c>
      <c r="K38" s="240"/>
      <c r="L38" s="240"/>
      <c r="M38" s="240"/>
      <c r="N38" s="240"/>
      <c r="O38" s="63"/>
    </row>
    <row r="39" spans="1:21" x14ac:dyDescent="0.2">
      <c r="A39" s="15" t="s">
        <v>535</v>
      </c>
      <c r="B39" s="43">
        <v>30</v>
      </c>
      <c r="C39" s="43">
        <v>0</v>
      </c>
      <c r="D39" s="43">
        <v>0</v>
      </c>
      <c r="E39" s="43"/>
      <c r="F39" s="43">
        <v>0</v>
      </c>
      <c r="G39" s="43">
        <v>0</v>
      </c>
      <c r="H39" s="43">
        <v>0</v>
      </c>
      <c r="I39" s="43">
        <v>0</v>
      </c>
      <c r="J39" s="44">
        <f t="shared" si="0"/>
        <v>30</v>
      </c>
      <c r="K39" s="240"/>
      <c r="L39" s="240"/>
      <c r="M39" s="240"/>
      <c r="N39" s="240"/>
      <c r="O39" s="63"/>
    </row>
    <row r="40" spans="1:21" x14ac:dyDescent="0.2">
      <c r="A40" s="15" t="s">
        <v>536</v>
      </c>
      <c r="B40" s="43">
        <v>4885</v>
      </c>
      <c r="C40" s="43">
        <v>0</v>
      </c>
      <c r="D40" s="43">
        <v>0</v>
      </c>
      <c r="E40" s="43"/>
      <c r="F40" s="43">
        <v>0</v>
      </c>
      <c r="G40" s="43">
        <v>0</v>
      </c>
      <c r="H40" s="43">
        <v>0</v>
      </c>
      <c r="I40" s="43">
        <v>0</v>
      </c>
      <c r="J40" s="44">
        <f t="shared" si="0"/>
        <v>4885</v>
      </c>
      <c r="K40" s="240"/>
      <c r="L40" s="240"/>
      <c r="M40" s="240"/>
      <c r="N40" s="240"/>
      <c r="O40" s="63"/>
    </row>
    <row r="41" spans="1:21" x14ac:dyDescent="0.2">
      <c r="A41" s="15" t="s">
        <v>406</v>
      </c>
      <c r="B41" s="43">
        <v>420</v>
      </c>
      <c r="C41" s="43">
        <v>318</v>
      </c>
      <c r="D41" s="43">
        <v>0</v>
      </c>
      <c r="E41" s="43"/>
      <c r="F41" s="43">
        <v>0</v>
      </c>
      <c r="G41" s="43">
        <v>678139</v>
      </c>
      <c r="H41" s="43">
        <v>0</v>
      </c>
      <c r="I41" s="43">
        <v>630</v>
      </c>
      <c r="J41" s="44">
        <f t="shared" si="0"/>
        <v>679507</v>
      </c>
      <c r="K41" s="240"/>
      <c r="L41" s="240"/>
      <c r="M41" s="240"/>
      <c r="N41" s="240"/>
      <c r="O41" s="63"/>
    </row>
    <row r="42" spans="1:21" x14ac:dyDescent="0.2">
      <c r="A42" s="15" t="s">
        <v>537</v>
      </c>
      <c r="B42" s="43">
        <v>2994</v>
      </c>
      <c r="C42" s="43">
        <v>0</v>
      </c>
      <c r="D42" s="43">
        <v>0</v>
      </c>
      <c r="E42" s="43"/>
      <c r="F42" s="43">
        <v>0</v>
      </c>
      <c r="G42" s="43">
        <v>0</v>
      </c>
      <c r="H42" s="43">
        <v>0</v>
      </c>
      <c r="I42" s="43">
        <v>0</v>
      </c>
      <c r="J42" s="44">
        <f t="shared" si="0"/>
        <v>2994</v>
      </c>
      <c r="K42" s="240"/>
      <c r="L42" s="240"/>
      <c r="M42" s="240"/>
      <c r="N42" s="240"/>
      <c r="O42" s="63"/>
    </row>
    <row r="43" spans="1:21" x14ac:dyDescent="0.2">
      <c r="A43" s="15" t="s">
        <v>48</v>
      </c>
      <c r="B43" s="43">
        <v>94066</v>
      </c>
      <c r="C43" s="43">
        <v>0</v>
      </c>
      <c r="D43" s="43">
        <v>81575</v>
      </c>
      <c r="E43" s="43"/>
      <c r="F43" s="43">
        <v>0</v>
      </c>
      <c r="G43" s="43">
        <v>0</v>
      </c>
      <c r="H43" s="43">
        <v>0</v>
      </c>
      <c r="I43" s="43">
        <v>0</v>
      </c>
      <c r="J43" s="44">
        <f t="shared" si="0"/>
        <v>175641</v>
      </c>
      <c r="K43" s="240"/>
      <c r="L43" s="240"/>
      <c r="M43" s="240"/>
      <c r="N43" s="240"/>
      <c r="O43" s="63"/>
    </row>
    <row r="44" spans="1:21" x14ac:dyDescent="0.2">
      <c r="A44" s="15" t="s">
        <v>49</v>
      </c>
      <c r="B44" s="43">
        <v>136665</v>
      </c>
      <c r="C44" s="43">
        <v>778</v>
      </c>
      <c r="D44" s="43">
        <v>0</v>
      </c>
      <c r="E44" s="43"/>
      <c r="F44" s="43">
        <v>0</v>
      </c>
      <c r="G44" s="43">
        <v>0</v>
      </c>
      <c r="H44" s="43">
        <v>0</v>
      </c>
      <c r="I44" s="43">
        <v>0</v>
      </c>
      <c r="J44" s="44">
        <f t="shared" si="0"/>
        <v>137443</v>
      </c>
      <c r="K44" s="240"/>
      <c r="L44" s="240"/>
      <c r="M44" s="240"/>
      <c r="N44" s="240"/>
      <c r="O44" s="63"/>
    </row>
    <row r="45" spans="1:21" x14ac:dyDescent="0.2">
      <c r="A45" s="15" t="s">
        <v>538</v>
      </c>
      <c r="B45" s="43">
        <v>3527</v>
      </c>
      <c r="C45" s="43">
        <v>0</v>
      </c>
      <c r="D45" s="43">
        <v>0</v>
      </c>
      <c r="E45" s="43"/>
      <c r="F45" s="43">
        <v>0</v>
      </c>
      <c r="G45" s="43">
        <v>0</v>
      </c>
      <c r="H45" s="43">
        <v>0</v>
      </c>
      <c r="I45" s="43">
        <v>0</v>
      </c>
      <c r="J45" s="44">
        <f t="shared" si="0"/>
        <v>3527</v>
      </c>
      <c r="K45" s="240"/>
      <c r="L45" s="240"/>
      <c r="M45" s="240"/>
      <c r="N45" s="240"/>
      <c r="O45" s="63"/>
    </row>
    <row r="46" spans="1:21" x14ac:dyDescent="0.2">
      <c r="A46" s="15" t="s">
        <v>50</v>
      </c>
      <c r="B46" s="43">
        <v>227251</v>
      </c>
      <c r="C46" s="43">
        <v>802</v>
      </c>
      <c r="D46" s="43">
        <v>24110</v>
      </c>
      <c r="E46" s="43"/>
      <c r="F46" s="43">
        <v>0</v>
      </c>
      <c r="G46" s="43">
        <v>1367</v>
      </c>
      <c r="H46" s="43">
        <v>0</v>
      </c>
      <c r="I46" s="43">
        <v>0</v>
      </c>
      <c r="J46" s="44">
        <f t="shared" si="0"/>
        <v>253530</v>
      </c>
      <c r="K46" s="240"/>
      <c r="L46" s="240"/>
      <c r="M46" s="240"/>
      <c r="N46" s="240"/>
      <c r="O46" s="63"/>
    </row>
    <row r="47" spans="1:21" x14ac:dyDescent="0.2">
      <c r="A47" s="15" t="s">
        <v>51</v>
      </c>
      <c r="B47" s="43">
        <v>12265</v>
      </c>
      <c r="C47" s="43">
        <v>489</v>
      </c>
      <c r="D47" s="43">
        <v>0</v>
      </c>
      <c r="E47" s="43"/>
      <c r="F47" s="43">
        <v>0</v>
      </c>
      <c r="G47" s="43">
        <v>0</v>
      </c>
      <c r="H47" s="43">
        <v>0</v>
      </c>
      <c r="I47" s="43">
        <v>0</v>
      </c>
      <c r="J47" s="44">
        <f t="shared" si="0"/>
        <v>12754</v>
      </c>
      <c r="K47" s="240"/>
      <c r="L47" s="240"/>
      <c r="M47" s="240"/>
      <c r="N47" s="240"/>
      <c r="O47" s="240"/>
      <c r="P47" s="240"/>
      <c r="Q47" s="240"/>
      <c r="R47" s="240"/>
      <c r="S47" s="240"/>
      <c r="T47" s="240"/>
      <c r="U47" s="383"/>
    </row>
    <row r="48" spans="1:21" x14ac:dyDescent="0.2">
      <c r="A48" s="15" t="s">
        <v>539</v>
      </c>
      <c r="B48" s="43">
        <v>3542</v>
      </c>
      <c r="C48" s="43">
        <v>0</v>
      </c>
      <c r="D48" s="43">
        <v>0</v>
      </c>
      <c r="E48" s="43"/>
      <c r="F48" s="43">
        <v>0</v>
      </c>
      <c r="G48" s="43">
        <v>0</v>
      </c>
      <c r="H48" s="43">
        <v>0</v>
      </c>
      <c r="I48" s="43">
        <v>0</v>
      </c>
      <c r="J48" s="44">
        <f t="shared" si="0"/>
        <v>3542</v>
      </c>
      <c r="K48" s="240"/>
      <c r="L48" s="240"/>
      <c r="M48" s="240"/>
      <c r="N48" s="46"/>
    </row>
    <row r="49" spans="1:24" x14ac:dyDescent="0.2">
      <c r="A49" s="15" t="s">
        <v>545</v>
      </c>
      <c r="B49" s="43">
        <v>17116</v>
      </c>
      <c r="C49" s="43">
        <v>0</v>
      </c>
      <c r="D49" s="43">
        <v>0</v>
      </c>
      <c r="E49" s="43"/>
      <c r="F49" s="43">
        <v>0</v>
      </c>
      <c r="G49" s="43">
        <v>0</v>
      </c>
      <c r="H49" s="43">
        <v>0</v>
      </c>
      <c r="I49" s="43">
        <v>0</v>
      </c>
      <c r="J49" s="44">
        <f t="shared" si="0"/>
        <v>17116</v>
      </c>
      <c r="K49" s="240"/>
      <c r="L49" s="240"/>
      <c r="M49" s="46"/>
      <c r="N49" s="395"/>
    </row>
    <row r="50" spans="1:24" x14ac:dyDescent="0.2">
      <c r="B50" s="47"/>
      <c r="C50" s="47"/>
      <c r="D50" s="47"/>
      <c r="E50" s="47"/>
      <c r="F50" s="47"/>
      <c r="G50" s="47"/>
      <c r="H50" s="47"/>
      <c r="I50" s="47"/>
      <c r="J50" s="43"/>
      <c r="K50" s="240"/>
      <c r="L50" s="240"/>
      <c r="M50" s="395"/>
    </row>
    <row r="51" spans="1:24" x14ac:dyDescent="0.2">
      <c r="A51" s="195" t="s">
        <v>8</v>
      </c>
      <c r="B51" s="249">
        <f>SUM(B23:B49)</f>
        <v>1489808</v>
      </c>
      <c r="C51" s="249">
        <f>SUM(C23:C49)</f>
        <v>11469885</v>
      </c>
      <c r="D51" s="249">
        <f>SUM(D23:D49)</f>
        <v>487196</v>
      </c>
      <c r="E51" s="249"/>
      <c r="F51" s="249">
        <f>SUM(F23:F49)</f>
        <v>1326355</v>
      </c>
      <c r="G51" s="249">
        <f>SUM(G23:G49)</f>
        <v>13005695</v>
      </c>
      <c r="H51" s="249">
        <f>SUM(H23:H49)</f>
        <v>863588</v>
      </c>
      <c r="I51" s="249">
        <f>SUM(I23:I49)</f>
        <v>845119</v>
      </c>
      <c r="J51" s="250">
        <f>SUM(J23:J49)</f>
        <v>29487646</v>
      </c>
      <c r="K51" s="395"/>
      <c r="L51" s="395"/>
      <c r="M51" s="46"/>
    </row>
    <row r="52" spans="1:24" ht="6" customHeight="1" x14ac:dyDescent="0.2">
      <c r="J52" s="33"/>
      <c r="K52" s="33"/>
      <c r="L52" s="33"/>
      <c r="M52" s="33"/>
      <c r="N52" s="33"/>
    </row>
    <row r="53" spans="1:24" s="49" customFormat="1" ht="15" customHeight="1" x14ac:dyDescent="0.2">
      <c r="A53" s="171" t="s">
        <v>466</v>
      </c>
      <c r="H53" s="444"/>
      <c r="I53" s="444"/>
      <c r="J53" s="55"/>
      <c r="K53" s="55"/>
      <c r="L53" s="55"/>
      <c r="M53" s="55"/>
      <c r="N53" s="55"/>
    </row>
    <row r="54" spans="1:24" s="49" customFormat="1" ht="30.75" customHeight="1" x14ac:dyDescent="0.2">
      <c r="A54" s="469" t="s">
        <v>541</v>
      </c>
      <c r="B54" s="470"/>
      <c r="C54" s="470"/>
      <c r="D54" s="470"/>
      <c r="E54" s="470"/>
      <c r="F54" s="470"/>
      <c r="G54" s="470"/>
      <c r="H54" s="470"/>
      <c r="I54" s="470"/>
      <c r="J54" s="470"/>
      <c r="K54" s="55"/>
      <c r="L54" s="55"/>
      <c r="M54" s="55"/>
      <c r="N54" s="55"/>
    </row>
    <row r="55" spans="1:24" x14ac:dyDescent="0.2">
      <c r="J55" s="33"/>
      <c r="K55" s="33"/>
      <c r="L55" s="33"/>
      <c r="M55" s="33"/>
      <c r="N55" s="33"/>
    </row>
    <row r="56" spans="1:24" ht="15.75" x14ac:dyDescent="0.25">
      <c r="A56" s="3"/>
    </row>
    <row r="57" spans="1:24" ht="15.75" x14ac:dyDescent="0.25">
      <c r="A57" s="37" t="s">
        <v>707</v>
      </c>
      <c r="B57" s="33"/>
      <c r="C57" s="33"/>
      <c r="D57" s="33"/>
      <c r="E57" s="33"/>
      <c r="F57" s="33"/>
      <c r="G57" s="33"/>
      <c r="H57" s="33"/>
      <c r="I57" s="33"/>
      <c r="J57" s="241"/>
      <c r="K57" s="242"/>
      <c r="L57" s="242"/>
      <c r="M57" s="242"/>
      <c r="N57" s="242"/>
    </row>
    <row r="58" spans="1:24" ht="21.75" customHeight="1" x14ac:dyDescent="0.25">
      <c r="A58" s="467" t="s">
        <v>53</v>
      </c>
      <c r="B58" s="256" t="s">
        <v>54</v>
      </c>
      <c r="C58" s="256"/>
      <c r="D58" s="256"/>
      <c r="E58" s="251"/>
      <c r="F58" s="256" t="s">
        <v>634</v>
      </c>
      <c r="G58" s="256"/>
      <c r="H58" s="256"/>
      <c r="I58" s="252" t="s">
        <v>8</v>
      </c>
      <c r="J58" s="30"/>
      <c r="K58" s="242"/>
      <c r="L58" s="242"/>
      <c r="M58" s="242"/>
      <c r="N58" s="242"/>
    </row>
    <row r="59" spans="1:24" ht="19.5" customHeight="1" x14ac:dyDescent="0.25">
      <c r="A59" s="468"/>
      <c r="B59" s="254" t="s">
        <v>55</v>
      </c>
      <c r="C59" s="254" t="s">
        <v>56</v>
      </c>
      <c r="D59" s="254" t="s">
        <v>8</v>
      </c>
      <c r="E59" s="254"/>
      <c r="F59" s="254" t="s">
        <v>55</v>
      </c>
      <c r="G59" s="254" t="s">
        <v>56</v>
      </c>
      <c r="H59" s="254" t="s">
        <v>8</v>
      </c>
      <c r="I59" s="255"/>
      <c r="K59"/>
      <c r="L59"/>
      <c r="M59"/>
      <c r="N59"/>
      <c r="O59"/>
      <c r="P59"/>
      <c r="Q59"/>
      <c r="R59"/>
      <c r="S59"/>
      <c r="T59"/>
      <c r="U59"/>
      <c r="V59"/>
      <c r="W59"/>
      <c r="X59"/>
    </row>
    <row r="60" spans="1:24" ht="21" customHeight="1" x14ac:dyDescent="0.2">
      <c r="A60" s="15" t="s">
        <v>38</v>
      </c>
      <c r="B60" s="187">
        <v>819668</v>
      </c>
      <c r="C60" s="187">
        <v>486093</v>
      </c>
      <c r="D60" s="463">
        <v>1305761</v>
      </c>
      <c r="E60" s="44"/>
      <c r="F60" s="187">
        <v>1614144</v>
      </c>
      <c r="G60" s="187">
        <v>136090</v>
      </c>
      <c r="H60" s="43">
        <v>1750234</v>
      </c>
      <c r="I60" s="43">
        <v>3055995</v>
      </c>
      <c r="J60" s="450"/>
      <c r="K60"/>
      <c r="L60"/>
      <c r="M60"/>
      <c r="N60"/>
      <c r="O60"/>
      <c r="P60"/>
      <c r="Q60"/>
      <c r="R60"/>
      <c r="S60"/>
      <c r="T60"/>
      <c r="U60"/>
      <c r="V60"/>
      <c r="W60"/>
      <c r="X60"/>
    </row>
    <row r="61" spans="1:24" ht="15" customHeight="1" x14ac:dyDescent="0.2">
      <c r="A61" s="15" t="s">
        <v>84</v>
      </c>
      <c r="B61" s="43" t="s">
        <v>717</v>
      </c>
      <c r="C61" s="43" t="s">
        <v>717</v>
      </c>
      <c r="D61" s="43" t="s">
        <v>717</v>
      </c>
      <c r="E61" s="44"/>
      <c r="F61" s="187">
        <v>14706</v>
      </c>
      <c r="G61" s="43">
        <v>0</v>
      </c>
      <c r="H61" s="43">
        <v>14706</v>
      </c>
      <c r="I61" s="43">
        <v>14706</v>
      </c>
      <c r="J61" s="446"/>
      <c r="K61"/>
      <c r="L61"/>
      <c r="M61"/>
      <c r="N61"/>
      <c r="O61"/>
      <c r="P61"/>
      <c r="Q61"/>
      <c r="R61"/>
      <c r="S61"/>
      <c r="T61"/>
      <c r="U61"/>
      <c r="V61"/>
      <c r="W61"/>
      <c r="X61"/>
    </row>
    <row r="62" spans="1:24" x14ac:dyDescent="0.2">
      <c r="A62" s="15" t="s">
        <v>39</v>
      </c>
      <c r="B62" s="43" t="s">
        <v>717</v>
      </c>
      <c r="C62" s="43" t="s">
        <v>717</v>
      </c>
      <c r="D62" s="43" t="s">
        <v>717</v>
      </c>
      <c r="E62" s="44"/>
      <c r="F62" s="187">
        <v>35404</v>
      </c>
      <c r="G62" s="43">
        <v>0</v>
      </c>
      <c r="H62" s="43">
        <v>35404</v>
      </c>
      <c r="I62" s="43">
        <v>35404</v>
      </c>
      <c r="J62" s="446"/>
      <c r="K62"/>
      <c r="L62"/>
      <c r="M62"/>
      <c r="N62"/>
      <c r="O62"/>
      <c r="P62"/>
      <c r="Q62"/>
      <c r="R62"/>
      <c r="S62"/>
      <c r="T62"/>
      <c r="U62"/>
      <c r="V62"/>
      <c r="W62"/>
      <c r="X62"/>
    </row>
    <row r="63" spans="1:24" x14ac:dyDescent="0.2">
      <c r="A63" s="15" t="s">
        <v>41</v>
      </c>
      <c r="B63" s="43" t="s">
        <v>717</v>
      </c>
      <c r="C63" s="43" t="s">
        <v>717</v>
      </c>
      <c r="D63" s="43" t="s">
        <v>717</v>
      </c>
      <c r="E63" s="43"/>
      <c r="F63" s="187">
        <v>8472</v>
      </c>
      <c r="G63" s="43">
        <v>0</v>
      </c>
      <c r="H63" s="43">
        <v>8472</v>
      </c>
      <c r="I63" s="43">
        <v>8472</v>
      </c>
      <c r="J63" s="446"/>
      <c r="K63"/>
      <c r="L63"/>
      <c r="M63"/>
      <c r="N63"/>
      <c r="O63"/>
      <c r="P63"/>
      <c r="Q63"/>
      <c r="R63"/>
      <c r="S63"/>
      <c r="T63"/>
      <c r="U63"/>
      <c r="V63"/>
      <c r="W63"/>
      <c r="X63"/>
    </row>
    <row r="64" spans="1:24" x14ac:dyDescent="0.2">
      <c r="A64" s="15" t="s">
        <v>42</v>
      </c>
      <c r="B64" s="43">
        <v>0</v>
      </c>
      <c r="C64" s="187">
        <v>562</v>
      </c>
      <c r="D64" s="463">
        <v>562</v>
      </c>
      <c r="E64" s="44"/>
      <c r="F64" s="187">
        <v>20478</v>
      </c>
      <c r="G64" s="187">
        <v>145</v>
      </c>
      <c r="H64" s="43">
        <v>20623</v>
      </c>
      <c r="I64" s="43">
        <v>21185</v>
      </c>
      <c r="J64" s="446"/>
      <c r="K64"/>
      <c r="L64"/>
      <c r="M64"/>
      <c r="N64"/>
      <c r="O64"/>
      <c r="P64"/>
      <c r="Q64"/>
      <c r="R64"/>
      <c r="S64"/>
      <c r="T64"/>
      <c r="U64"/>
      <c r="V64"/>
      <c r="W64"/>
      <c r="X64"/>
    </row>
    <row r="65" spans="1:24" x14ac:dyDescent="0.2">
      <c r="A65" s="15" t="s">
        <v>43</v>
      </c>
      <c r="B65" s="187">
        <v>8676426</v>
      </c>
      <c r="C65" s="187">
        <v>243058</v>
      </c>
      <c r="D65" s="463">
        <v>8919484</v>
      </c>
      <c r="E65" s="44"/>
      <c r="F65" s="187">
        <v>5370506</v>
      </c>
      <c r="G65" s="187">
        <v>1819</v>
      </c>
      <c r="H65" s="43">
        <v>5372325</v>
      </c>
      <c r="I65" s="43">
        <v>14291809</v>
      </c>
      <c r="J65" s="446"/>
      <c r="K65"/>
      <c r="L65"/>
      <c r="M65"/>
      <c r="N65"/>
      <c r="O65"/>
      <c r="P65"/>
      <c r="Q65"/>
      <c r="R65"/>
      <c r="S65"/>
      <c r="T65"/>
      <c r="U65"/>
      <c r="V65"/>
      <c r="W65"/>
      <c r="X65"/>
    </row>
    <row r="66" spans="1:24" x14ac:dyDescent="0.2">
      <c r="A66" s="15" t="s">
        <v>44</v>
      </c>
      <c r="B66" s="187">
        <v>4981880</v>
      </c>
      <c r="C66" s="187">
        <v>434364</v>
      </c>
      <c r="D66" s="463">
        <v>5416244</v>
      </c>
      <c r="E66" s="44"/>
      <c r="F66" s="187">
        <v>4234119</v>
      </c>
      <c r="G66" s="187">
        <v>2153</v>
      </c>
      <c r="H66" s="43">
        <v>4236272</v>
      </c>
      <c r="I66" s="43">
        <v>9652516</v>
      </c>
      <c r="J66" s="446"/>
      <c r="K66"/>
      <c r="L66"/>
      <c r="M66"/>
      <c r="N66"/>
      <c r="O66"/>
      <c r="P66"/>
      <c r="Q66"/>
      <c r="R66"/>
      <c r="S66"/>
      <c r="T66"/>
      <c r="U66"/>
      <c r="V66"/>
      <c r="W66"/>
      <c r="X66"/>
    </row>
    <row r="67" spans="1:24" x14ac:dyDescent="0.2">
      <c r="A67" s="15" t="s">
        <v>406</v>
      </c>
      <c r="B67" s="187">
        <v>676652</v>
      </c>
      <c r="C67" s="187">
        <v>3575</v>
      </c>
      <c r="D67" s="463">
        <v>680227</v>
      </c>
      <c r="E67" s="44"/>
      <c r="F67" s="187">
        <v>0</v>
      </c>
      <c r="G67" s="43">
        <v>731</v>
      </c>
      <c r="H67" s="43">
        <v>731</v>
      </c>
      <c r="I67" s="43">
        <v>680958</v>
      </c>
      <c r="J67" s="446"/>
      <c r="K67"/>
      <c r="L67"/>
      <c r="M67"/>
      <c r="N67"/>
      <c r="O67"/>
      <c r="P67"/>
      <c r="Q67"/>
      <c r="R67"/>
      <c r="S67"/>
      <c r="T67"/>
      <c r="U67"/>
      <c r="V67"/>
      <c r="W67"/>
      <c r="X67"/>
    </row>
    <row r="68" spans="1:24" x14ac:dyDescent="0.2">
      <c r="A68" s="15" t="s">
        <v>45</v>
      </c>
      <c r="B68" s="187">
        <v>97090</v>
      </c>
      <c r="C68" s="187">
        <v>5011</v>
      </c>
      <c r="D68" s="463">
        <v>102101</v>
      </c>
      <c r="E68" s="44"/>
      <c r="F68" s="187">
        <v>789720</v>
      </c>
      <c r="G68" s="187">
        <v>1150</v>
      </c>
      <c r="H68" s="43">
        <v>790870</v>
      </c>
      <c r="I68" s="43">
        <v>892971</v>
      </c>
      <c r="J68" s="446"/>
      <c r="K68"/>
      <c r="L68"/>
      <c r="M68"/>
      <c r="N68"/>
      <c r="O68"/>
      <c r="P68"/>
      <c r="Q68"/>
      <c r="R68"/>
      <c r="S68"/>
      <c r="T68"/>
      <c r="U68"/>
      <c r="V68"/>
      <c r="W68"/>
      <c r="X68"/>
    </row>
    <row r="69" spans="1:24" x14ac:dyDescent="0.2">
      <c r="A69" s="15" t="s">
        <v>46</v>
      </c>
      <c r="B69" s="43" t="s">
        <v>717</v>
      </c>
      <c r="C69" s="43" t="s">
        <v>717</v>
      </c>
      <c r="D69" s="43" t="s">
        <v>717</v>
      </c>
      <c r="E69" s="44"/>
      <c r="F69" s="187">
        <v>32508</v>
      </c>
      <c r="G69" s="43">
        <v>0</v>
      </c>
      <c r="H69" s="43">
        <v>32508</v>
      </c>
      <c r="I69" s="43">
        <v>32508</v>
      </c>
      <c r="J69" s="446"/>
      <c r="K69"/>
      <c r="L69"/>
      <c r="M69"/>
      <c r="N69"/>
      <c r="O69"/>
      <c r="P69"/>
      <c r="Q69"/>
      <c r="R69"/>
      <c r="S69"/>
      <c r="T69"/>
      <c r="U69"/>
      <c r="V69"/>
      <c r="W69"/>
      <c r="X69"/>
    </row>
    <row r="70" spans="1:24" x14ac:dyDescent="0.2">
      <c r="A70" s="15" t="s">
        <v>47</v>
      </c>
      <c r="B70" s="43">
        <v>410</v>
      </c>
      <c r="C70" s="187">
        <v>103</v>
      </c>
      <c r="D70" s="463">
        <v>513</v>
      </c>
      <c r="E70" s="44"/>
      <c r="F70" s="187">
        <v>168761</v>
      </c>
      <c r="G70" s="187">
        <v>409</v>
      </c>
      <c r="H70" s="43">
        <v>169170</v>
      </c>
      <c r="I70" s="43">
        <v>169683</v>
      </c>
      <c r="J70" s="446"/>
      <c r="K70"/>
      <c r="L70"/>
      <c r="M70"/>
      <c r="N70"/>
      <c r="O70"/>
      <c r="P70"/>
      <c r="Q70"/>
      <c r="R70"/>
      <c r="S70"/>
      <c r="T70"/>
      <c r="U70"/>
      <c r="V70"/>
      <c r="W70"/>
      <c r="X70"/>
    </row>
    <row r="71" spans="1:24" x14ac:dyDescent="0.2">
      <c r="A71" s="15" t="s">
        <v>87</v>
      </c>
      <c r="B71" s="43" t="s">
        <v>717</v>
      </c>
      <c r="C71" s="43" t="s">
        <v>717</v>
      </c>
      <c r="D71" s="43" t="s">
        <v>717</v>
      </c>
      <c r="E71" s="44"/>
      <c r="F71" s="187">
        <v>3881</v>
      </c>
      <c r="G71" s="43">
        <v>0</v>
      </c>
      <c r="H71" s="43">
        <v>3881</v>
      </c>
      <c r="I71" s="43">
        <v>3881</v>
      </c>
      <c r="J71" s="446"/>
      <c r="K71"/>
      <c r="L71"/>
      <c r="M71"/>
      <c r="N71"/>
      <c r="O71"/>
      <c r="P71"/>
      <c r="Q71"/>
      <c r="R71"/>
      <c r="S71"/>
      <c r="T71"/>
      <c r="U71"/>
      <c r="V71"/>
      <c r="W71"/>
      <c r="X71"/>
    </row>
    <row r="72" spans="1:24" x14ac:dyDescent="0.2">
      <c r="A72" s="15" t="s">
        <v>48</v>
      </c>
      <c r="B72" s="43">
        <v>0</v>
      </c>
      <c r="C72" s="187">
        <v>81575</v>
      </c>
      <c r="D72" s="463">
        <v>81575</v>
      </c>
      <c r="E72" s="44"/>
      <c r="F72" s="43">
        <v>0</v>
      </c>
      <c r="G72" s="187">
        <v>93306</v>
      </c>
      <c r="H72" s="43">
        <v>93306</v>
      </c>
      <c r="I72" s="43">
        <v>174881</v>
      </c>
      <c r="J72" s="446"/>
      <c r="K72"/>
      <c r="L72"/>
      <c r="M72"/>
      <c r="N72"/>
      <c r="O72"/>
      <c r="P72"/>
      <c r="Q72"/>
      <c r="R72"/>
      <c r="S72"/>
      <c r="T72"/>
      <c r="U72"/>
      <c r="V72"/>
      <c r="W72"/>
      <c r="X72"/>
    </row>
    <row r="73" spans="1:24" x14ac:dyDescent="0.2">
      <c r="A73" s="15" t="s">
        <v>49</v>
      </c>
      <c r="B73" s="43">
        <v>0</v>
      </c>
      <c r="C73" s="43">
        <v>8</v>
      </c>
      <c r="D73" s="43">
        <v>8</v>
      </c>
      <c r="E73" s="44"/>
      <c r="F73" s="187">
        <v>133309</v>
      </c>
      <c r="G73" s="188">
        <v>58</v>
      </c>
      <c r="H73" s="43">
        <v>133367</v>
      </c>
      <c r="I73" s="43">
        <v>133375</v>
      </c>
      <c r="J73" s="446"/>
      <c r="K73"/>
      <c r="L73"/>
      <c r="M73"/>
      <c r="N73"/>
      <c r="O73"/>
      <c r="P73"/>
      <c r="Q73"/>
      <c r="R73"/>
      <c r="S73"/>
      <c r="T73"/>
      <c r="U73"/>
      <c r="V73"/>
      <c r="W73"/>
      <c r="X73"/>
    </row>
    <row r="74" spans="1:24" x14ac:dyDescent="0.2">
      <c r="A74" s="15" t="s">
        <v>50</v>
      </c>
      <c r="B74" s="188">
        <v>1367</v>
      </c>
      <c r="C74" s="187">
        <v>24772</v>
      </c>
      <c r="D74" s="463">
        <v>26139</v>
      </c>
      <c r="E74" s="44"/>
      <c r="F74" s="187">
        <v>172434</v>
      </c>
      <c r="G74" s="187">
        <v>47193</v>
      </c>
      <c r="H74" s="43">
        <v>219627</v>
      </c>
      <c r="I74" s="43">
        <v>245766</v>
      </c>
      <c r="J74" s="446"/>
      <c r="K74"/>
      <c r="L74"/>
      <c r="M74"/>
      <c r="N74"/>
      <c r="O74"/>
      <c r="P74"/>
      <c r="Q74"/>
      <c r="R74"/>
      <c r="S74"/>
      <c r="T74"/>
      <c r="U74"/>
      <c r="V74"/>
      <c r="W74"/>
      <c r="X74"/>
    </row>
    <row r="75" spans="1:24" x14ac:dyDescent="0.2">
      <c r="A75" s="15" t="s">
        <v>51</v>
      </c>
      <c r="B75" s="43" t="s">
        <v>717</v>
      </c>
      <c r="C75" s="43" t="s">
        <v>717</v>
      </c>
      <c r="D75" s="43" t="s">
        <v>717</v>
      </c>
      <c r="E75" s="44"/>
      <c r="F75" s="187">
        <v>12285</v>
      </c>
      <c r="G75" s="43">
        <v>0</v>
      </c>
      <c r="H75" s="43">
        <v>12285</v>
      </c>
      <c r="I75" s="43">
        <v>12285</v>
      </c>
      <c r="J75" s="446"/>
      <c r="K75"/>
      <c r="L75"/>
      <c r="M75"/>
      <c r="N75"/>
      <c r="O75"/>
      <c r="P75"/>
      <c r="Q75"/>
      <c r="R75"/>
      <c r="S75"/>
      <c r="T75"/>
      <c r="U75"/>
      <c r="V75"/>
      <c r="W75"/>
      <c r="X75"/>
    </row>
    <row r="76" spans="1:24" x14ac:dyDescent="0.2">
      <c r="A76" s="15" t="s">
        <v>545</v>
      </c>
      <c r="B76" s="43">
        <v>0</v>
      </c>
      <c r="C76" s="187">
        <v>0</v>
      </c>
      <c r="D76" s="463" t="s">
        <v>717</v>
      </c>
      <c r="E76" s="44"/>
      <c r="F76" s="187">
        <v>16680</v>
      </c>
      <c r="G76" s="43">
        <v>76</v>
      </c>
      <c r="H76" s="43">
        <v>16756</v>
      </c>
      <c r="I76" s="43">
        <v>16756</v>
      </c>
      <c r="J76" s="446"/>
      <c r="X76"/>
    </row>
    <row r="77" spans="1:24" x14ac:dyDescent="0.2">
      <c r="B77" s="43"/>
      <c r="C77" s="43"/>
      <c r="D77" s="43"/>
      <c r="E77" s="43"/>
      <c r="F77" s="43"/>
      <c r="G77" s="43"/>
      <c r="H77" s="43"/>
      <c r="I77" s="44"/>
    </row>
    <row r="78" spans="1:24" x14ac:dyDescent="0.2">
      <c r="A78" s="195" t="s">
        <v>8</v>
      </c>
      <c r="B78" s="250">
        <f>SUM(B60:B76)</f>
        <v>15253493</v>
      </c>
      <c r="C78" s="250">
        <f>SUM(C60:C76)</f>
        <v>1279121</v>
      </c>
      <c r="D78" s="250">
        <f>SUM(D60:D76)</f>
        <v>16532614</v>
      </c>
      <c r="E78" s="250"/>
      <c r="F78" s="250">
        <f>SUM(F60:F76)</f>
        <v>12627407</v>
      </c>
      <c r="G78" s="250">
        <f>SUM(G60:G76)</f>
        <v>283130</v>
      </c>
      <c r="H78" s="250">
        <f>SUM(H60:H76)</f>
        <v>12910537</v>
      </c>
      <c r="I78" s="250">
        <f>SUM(I60:I76)</f>
        <v>29443151</v>
      </c>
    </row>
    <row r="79" spans="1:24" ht="6.75" customHeight="1" x14ac:dyDescent="0.2">
      <c r="B79" s="29"/>
      <c r="C79" s="29"/>
      <c r="D79" s="29"/>
      <c r="E79" s="29"/>
      <c r="F79" s="29"/>
      <c r="G79" s="29"/>
      <c r="H79" s="29"/>
      <c r="I79" s="28"/>
    </row>
    <row r="80" spans="1:24" s="49" customFormat="1" ht="12.75" customHeight="1" x14ac:dyDescent="0.2">
      <c r="A80" s="171" t="s">
        <v>466</v>
      </c>
      <c r="B80" s="318"/>
      <c r="C80" s="318"/>
      <c r="D80" s="318"/>
      <c r="E80" s="318"/>
      <c r="F80" s="318"/>
      <c r="G80" s="318"/>
      <c r="H80" s="318"/>
      <c r="I80" s="319"/>
    </row>
    <row r="81" spans="1:7" s="49" customFormat="1" ht="12.75" x14ac:dyDescent="0.2">
      <c r="A81" s="49" t="s">
        <v>633</v>
      </c>
      <c r="B81" s="320"/>
      <c r="C81" s="320"/>
      <c r="D81" s="320"/>
      <c r="E81" s="320"/>
      <c r="F81" s="320"/>
      <c r="G81" s="320"/>
    </row>
    <row r="82" spans="1:7" s="49" customFormat="1" ht="12.75" x14ac:dyDescent="0.2">
      <c r="A82" s="49" t="s">
        <v>367</v>
      </c>
      <c r="B82" s="55"/>
      <c r="C82" s="55"/>
      <c r="D82" s="55"/>
      <c r="E82" s="55"/>
      <c r="F82" s="55"/>
      <c r="G82" s="55"/>
    </row>
    <row r="83" spans="1:7" s="49" customFormat="1" ht="12.75" x14ac:dyDescent="0.2">
      <c r="B83" s="55"/>
      <c r="C83" s="55"/>
      <c r="D83" s="55"/>
      <c r="E83" s="55"/>
      <c r="F83" s="55"/>
      <c r="G83" s="55"/>
    </row>
    <row r="84" spans="1:7" s="49" customFormat="1" ht="12.75" x14ac:dyDescent="0.2">
      <c r="A84" s="49" t="s">
        <v>368</v>
      </c>
      <c r="B84" s="55"/>
      <c r="C84" s="55"/>
      <c r="D84" s="55"/>
      <c r="E84" s="55"/>
      <c r="F84" s="55"/>
      <c r="G84" s="55"/>
    </row>
  </sheetData>
  <mergeCells count="2">
    <mergeCell ref="A58:A59"/>
    <mergeCell ref="A54:J54"/>
  </mergeCells>
  <phoneticPr fontId="0" type="noConversion"/>
  <pageMargins left="0.75" right="0.75" top="1" bottom="1" header="0.5" footer="0.5"/>
  <pageSetup paperSize="9" scale="54" orientation="portrait" horizontalDpi="96" verticalDpi="300" r:id="rId1"/>
  <headerFooter alignWithMargins="0">
    <oddHeader>&amp;R&amp;"Arial,Bold"&amp;16AIR TRANSPORT</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T402"/>
  <sheetViews>
    <sheetView topLeftCell="A345" workbookViewId="0">
      <selection activeCell="C400" sqref="C400"/>
    </sheetView>
  </sheetViews>
  <sheetFormatPr defaultRowHeight="12.75" outlineLevelRow="1" x14ac:dyDescent="0.2"/>
  <cols>
    <col min="1" max="1" width="19.7109375" style="73" customWidth="1"/>
    <col min="2" max="2" width="1.5703125" style="72" customWidth="1"/>
    <col min="3" max="3" width="20.5703125" style="73" customWidth="1"/>
    <col min="4" max="4" width="1.42578125" style="73" hidden="1" customWidth="1"/>
    <col min="5" max="5" width="0.5703125" style="73" hidden="1" customWidth="1"/>
    <col min="6" max="6" width="10" style="74" hidden="1" customWidth="1"/>
    <col min="7" max="7" width="0" style="75" hidden="1" customWidth="1"/>
    <col min="8" max="8" width="0.140625" style="75" hidden="1" customWidth="1"/>
    <col min="9" max="10" width="0.5703125" style="73" hidden="1" customWidth="1"/>
    <col min="11" max="11" width="9.5703125" style="74" hidden="1" customWidth="1"/>
    <col min="12" max="12" width="0" style="75" hidden="1" customWidth="1"/>
    <col min="13" max="13" width="8.7109375" style="75" hidden="1" customWidth="1"/>
    <col min="14" max="15" width="0.5703125" style="73" hidden="1" customWidth="1"/>
    <col min="16" max="16" width="9.5703125" style="74" customWidth="1"/>
    <col min="17" max="17" width="9.28515625" style="75" hidden="1" customWidth="1"/>
    <col min="18" max="18" width="8.7109375" style="75" hidden="1" customWidth="1"/>
    <col min="19" max="20" width="0.5703125" style="73" hidden="1" customWidth="1"/>
    <col min="21" max="21" width="9.5703125" style="74" customWidth="1"/>
    <col min="22" max="22" width="9.28515625" style="75" hidden="1" customWidth="1"/>
    <col min="23" max="23" width="0" style="75" hidden="1" customWidth="1"/>
    <col min="24" max="25" width="0.5703125" style="73" hidden="1" customWidth="1"/>
    <col min="26" max="26" width="9.5703125" style="74" customWidth="1"/>
    <col min="27" max="27" width="0" style="75" hidden="1" customWidth="1"/>
    <col min="28" max="28" width="8.85546875" style="75" hidden="1" customWidth="1"/>
    <col min="29" max="30" width="0.5703125" style="73" hidden="1" customWidth="1"/>
    <col min="31" max="31" width="9.5703125" style="74" customWidth="1"/>
    <col min="32" max="32" width="0" style="75" hidden="1" customWidth="1"/>
    <col min="33" max="33" width="9" style="75" hidden="1" customWidth="1"/>
    <col min="34" max="35" width="0.5703125" style="73" hidden="1" customWidth="1"/>
    <col min="36" max="36" width="9.5703125" style="74" customWidth="1"/>
    <col min="37" max="37" width="9.28515625" style="75" hidden="1" customWidth="1"/>
    <col min="38" max="38" width="9" style="75" hidden="1" customWidth="1"/>
    <col min="39" max="40" width="0.5703125" style="73" hidden="1" customWidth="1"/>
    <col min="41" max="41" width="9.5703125" style="74" customWidth="1"/>
    <col min="42" max="42" width="9.28515625" style="75" hidden="1" customWidth="1"/>
    <col min="43" max="43" width="8.85546875" style="75" hidden="1" customWidth="1"/>
    <col min="44" max="45" width="0.5703125" style="73" hidden="1" customWidth="1"/>
    <col min="46" max="46" width="9.5703125" style="74" customWidth="1"/>
    <col min="47" max="47" width="9.28515625" style="75" hidden="1" customWidth="1"/>
    <col min="48" max="48" width="8.7109375" style="75" hidden="1" customWidth="1"/>
    <col min="49" max="50" width="0.5703125" style="73" hidden="1" customWidth="1"/>
    <col min="51" max="51" width="9.5703125" style="74" customWidth="1"/>
    <col min="52" max="52" width="9.28515625" style="75" hidden="1" customWidth="1"/>
    <col min="53" max="53" width="8.85546875" style="75" hidden="1" customWidth="1"/>
    <col min="54" max="55" width="0.5703125" style="73" hidden="1" customWidth="1"/>
    <col min="56" max="56" width="9.5703125" style="74" customWidth="1"/>
    <col min="57" max="57" width="9.28515625" style="75" hidden="1" customWidth="1"/>
    <col min="58" max="58" width="8.7109375" style="75" hidden="1" customWidth="1"/>
    <col min="59" max="60" width="0.5703125" style="73" hidden="1" customWidth="1"/>
    <col min="61" max="61" width="9.5703125" style="74" customWidth="1"/>
    <col min="62" max="62" width="9.28515625" style="75" hidden="1" customWidth="1"/>
    <col min="63" max="63" width="9" style="75" hidden="1" customWidth="1"/>
    <col min="64" max="65" width="0.5703125" style="73" hidden="1" customWidth="1"/>
    <col min="66" max="66" width="9.5703125" style="73" customWidth="1"/>
    <col min="67" max="67" width="9.28515625" style="73" hidden="1" customWidth="1"/>
    <col min="68" max="68" width="9" style="73" hidden="1" customWidth="1"/>
    <col min="69" max="69" width="12.140625" style="73" customWidth="1"/>
    <col min="70" max="70" width="7.28515625" style="75" customWidth="1"/>
    <col min="71" max="71" width="5.42578125" style="75" customWidth="1"/>
    <col min="72" max="72" width="4.42578125" style="75" customWidth="1"/>
    <col min="76" max="76" width="27.140625" style="75" customWidth="1"/>
    <col min="77" max="77" width="26.5703125" style="75" customWidth="1"/>
    <col min="78" max="78" width="26" style="73" customWidth="1"/>
    <col min="79" max="16384" width="9.140625" style="73"/>
  </cols>
  <sheetData>
    <row r="1" spans="1:77" x14ac:dyDescent="0.2">
      <c r="A1" s="71" t="s">
        <v>131</v>
      </c>
      <c r="BR1" s="76"/>
      <c r="BS1" s="76"/>
      <c r="BX1" s="76"/>
    </row>
    <row r="2" spans="1:77" x14ac:dyDescent="0.2">
      <c r="A2" s="71" t="s">
        <v>132</v>
      </c>
      <c r="BR2" s="76"/>
      <c r="BS2" s="76"/>
      <c r="BX2" s="76"/>
    </row>
    <row r="3" spans="1:77" x14ac:dyDescent="0.2">
      <c r="A3" s="71" t="s">
        <v>133</v>
      </c>
      <c r="BR3" s="76"/>
      <c r="BS3" s="76"/>
      <c r="BX3" s="76"/>
    </row>
    <row r="4" spans="1:77" x14ac:dyDescent="0.2">
      <c r="A4" s="77"/>
      <c r="BR4" s="76"/>
      <c r="BS4" s="76"/>
      <c r="BX4" s="76"/>
    </row>
    <row r="5" spans="1:77" x14ac:dyDescent="0.2">
      <c r="A5" s="71"/>
      <c r="Q5" s="86"/>
      <c r="R5" s="86"/>
      <c r="S5" s="88"/>
      <c r="T5" s="88"/>
      <c r="V5" s="86"/>
      <c r="W5" s="86"/>
      <c r="X5" s="88"/>
      <c r="Y5" s="88"/>
      <c r="AA5" s="86"/>
      <c r="AB5" s="86"/>
      <c r="AC5" s="88"/>
      <c r="AD5" s="88"/>
      <c r="AF5" s="86"/>
      <c r="AG5" s="86"/>
      <c r="AH5" s="88"/>
      <c r="AI5" s="88"/>
      <c r="AK5" s="86"/>
      <c r="AL5" s="86"/>
      <c r="AM5" s="88"/>
      <c r="AN5" s="88"/>
      <c r="AP5" s="86"/>
      <c r="AQ5" s="86"/>
      <c r="AR5" s="88"/>
      <c r="AS5" s="88"/>
      <c r="AU5" s="86"/>
      <c r="AV5" s="86"/>
      <c r="AW5" s="88"/>
      <c r="AX5" s="88"/>
      <c r="AZ5" s="86"/>
      <c r="BA5" s="86"/>
      <c r="BB5" s="88"/>
      <c r="BC5" s="88"/>
      <c r="BE5" s="86"/>
      <c r="BF5" s="86"/>
      <c r="BG5" s="88"/>
      <c r="BH5" s="88"/>
      <c r="BJ5" s="86"/>
      <c r="BK5" s="86"/>
      <c r="BL5" s="88"/>
      <c r="BM5" s="88"/>
      <c r="BR5" s="76"/>
      <c r="BS5" s="76"/>
      <c r="BX5" s="76"/>
    </row>
    <row r="6" spans="1:77" x14ac:dyDescent="0.2">
      <c r="A6" s="78" t="s">
        <v>134</v>
      </c>
      <c r="F6" s="111">
        <v>1988</v>
      </c>
      <c r="H6" s="112"/>
      <c r="I6" s="113"/>
      <c r="J6" s="113"/>
      <c r="K6" s="111">
        <v>1989</v>
      </c>
      <c r="M6" s="112"/>
      <c r="N6" s="113"/>
      <c r="O6" s="113"/>
      <c r="P6" s="117">
        <v>1990</v>
      </c>
      <c r="R6" s="112"/>
      <c r="S6" s="113"/>
      <c r="T6" s="113"/>
      <c r="U6" s="117">
        <v>1991</v>
      </c>
      <c r="W6" s="112"/>
      <c r="X6" s="113"/>
      <c r="Y6" s="113"/>
      <c r="Z6" s="117">
        <v>1992</v>
      </c>
      <c r="AB6" s="112"/>
      <c r="AC6" s="113"/>
      <c r="AD6" s="113"/>
      <c r="AE6" s="117">
        <v>1993</v>
      </c>
      <c r="AG6" s="112"/>
      <c r="AH6" s="113"/>
      <c r="AI6" s="113"/>
      <c r="AJ6" s="117">
        <v>1994</v>
      </c>
      <c r="AL6" s="112"/>
      <c r="AM6" s="113"/>
      <c r="AN6" s="113"/>
      <c r="AO6" s="117">
        <v>1995</v>
      </c>
      <c r="AQ6" s="112"/>
      <c r="AR6" s="113"/>
      <c r="AS6" s="113"/>
      <c r="AT6" s="117">
        <v>1996</v>
      </c>
      <c r="AV6" s="112"/>
      <c r="AW6" s="113"/>
      <c r="AX6" s="113"/>
      <c r="AY6" s="117">
        <v>1997</v>
      </c>
      <c r="BA6" s="112"/>
      <c r="BB6" s="113"/>
      <c r="BC6" s="113"/>
      <c r="BD6" s="117">
        <v>1998</v>
      </c>
      <c r="BF6" s="112"/>
      <c r="BG6" s="113"/>
      <c r="BH6" s="113"/>
      <c r="BI6" s="117">
        <v>1999</v>
      </c>
      <c r="BK6" s="112"/>
      <c r="BL6" s="113"/>
      <c r="BM6" s="113"/>
      <c r="BN6" s="88">
        <v>2000</v>
      </c>
      <c r="BP6" s="112"/>
      <c r="BQ6" s="113"/>
      <c r="BR6" s="79"/>
      <c r="BS6" s="79"/>
      <c r="BT6" s="80"/>
      <c r="BX6" s="79"/>
      <c r="BY6" s="80"/>
    </row>
    <row r="7" spans="1:77" x14ac:dyDescent="0.2">
      <c r="A7" s="81" t="s">
        <v>135</v>
      </c>
      <c r="B7" s="82" t="s">
        <v>40</v>
      </c>
      <c r="C7" s="81" t="s">
        <v>136</v>
      </c>
      <c r="D7" s="81"/>
      <c r="E7" s="81"/>
      <c r="F7" s="114" t="s">
        <v>137</v>
      </c>
      <c r="G7" s="115" t="s">
        <v>55</v>
      </c>
      <c r="H7" s="115" t="s">
        <v>138</v>
      </c>
      <c r="I7" s="116"/>
      <c r="J7" s="116"/>
      <c r="K7" s="114" t="s">
        <v>137</v>
      </c>
      <c r="L7" s="115" t="s">
        <v>55</v>
      </c>
      <c r="M7" s="115" t="s">
        <v>138</v>
      </c>
      <c r="N7" s="116"/>
      <c r="O7" s="116"/>
      <c r="P7" s="114"/>
      <c r="Q7" s="115" t="s">
        <v>55</v>
      </c>
      <c r="R7" s="115" t="s">
        <v>138</v>
      </c>
      <c r="S7" s="116"/>
      <c r="T7" s="116"/>
      <c r="U7" s="114"/>
      <c r="V7" s="115" t="s">
        <v>55</v>
      </c>
      <c r="W7" s="115" t="s">
        <v>138</v>
      </c>
      <c r="X7" s="116"/>
      <c r="Y7" s="116"/>
      <c r="Z7" s="114"/>
      <c r="AA7" s="115" t="s">
        <v>55</v>
      </c>
      <c r="AB7" s="115" t="s">
        <v>138</v>
      </c>
      <c r="AC7" s="116"/>
      <c r="AD7" s="116"/>
      <c r="AE7" s="114"/>
      <c r="AF7" s="115" t="s">
        <v>55</v>
      </c>
      <c r="AG7" s="115" t="s">
        <v>138</v>
      </c>
      <c r="AH7" s="116"/>
      <c r="AI7" s="116"/>
      <c r="AJ7" s="114"/>
      <c r="AK7" s="115" t="s">
        <v>55</v>
      </c>
      <c r="AL7" s="115" t="s">
        <v>138</v>
      </c>
      <c r="AM7" s="116"/>
      <c r="AN7" s="116"/>
      <c r="AO7" s="114"/>
      <c r="AP7" s="115" t="s">
        <v>55</v>
      </c>
      <c r="AQ7" s="115" t="s">
        <v>138</v>
      </c>
      <c r="AR7" s="116"/>
      <c r="AS7" s="116"/>
      <c r="AT7" s="114"/>
      <c r="AU7" s="115" t="s">
        <v>55</v>
      </c>
      <c r="AV7" s="115" t="s">
        <v>138</v>
      </c>
      <c r="AW7" s="116"/>
      <c r="AX7" s="116"/>
      <c r="AY7" s="114"/>
      <c r="AZ7" s="115" t="s">
        <v>55</v>
      </c>
      <c r="BA7" s="115" t="s">
        <v>138</v>
      </c>
      <c r="BB7" s="116"/>
      <c r="BC7" s="116"/>
      <c r="BD7" s="114"/>
      <c r="BE7" s="115" t="s">
        <v>55</v>
      </c>
      <c r="BF7" s="115" t="s">
        <v>138</v>
      </c>
      <c r="BG7" s="116"/>
      <c r="BH7" s="116"/>
      <c r="BI7" s="114"/>
      <c r="BJ7" s="115" t="s">
        <v>55</v>
      </c>
      <c r="BK7" s="115" t="s">
        <v>138</v>
      </c>
      <c r="BL7" s="116"/>
      <c r="BM7" s="116"/>
      <c r="BN7" s="114"/>
      <c r="BO7" s="115" t="s">
        <v>55</v>
      </c>
      <c r="BP7" s="115" t="s">
        <v>138</v>
      </c>
      <c r="BQ7" s="116"/>
      <c r="BR7" s="83"/>
      <c r="BS7" s="83"/>
      <c r="BT7" s="84"/>
      <c r="BX7" s="85"/>
      <c r="BY7" s="86"/>
    </row>
    <row r="8" spans="1:77" s="88" customFormat="1" ht="11.25" x14ac:dyDescent="0.2">
      <c r="A8" s="78" t="s">
        <v>139</v>
      </c>
      <c r="B8" s="87"/>
      <c r="F8" s="89"/>
      <c r="G8" s="89"/>
      <c r="H8" s="89"/>
      <c r="K8" s="89"/>
      <c r="L8" s="89"/>
      <c r="M8" s="89"/>
      <c r="P8" s="89"/>
      <c r="Q8" s="89"/>
      <c r="R8" s="89"/>
      <c r="U8" s="89"/>
      <c r="V8" s="89"/>
      <c r="W8" s="89"/>
      <c r="Z8" s="89"/>
      <c r="AA8" s="89"/>
      <c r="AB8" s="89"/>
      <c r="AE8" s="89"/>
      <c r="AF8" s="89"/>
      <c r="AG8" s="89"/>
      <c r="AJ8" s="89"/>
      <c r="AK8" s="89"/>
      <c r="AL8" s="89"/>
      <c r="AO8" s="89"/>
      <c r="AP8" s="89"/>
      <c r="AQ8" s="89"/>
      <c r="AT8" s="89"/>
      <c r="AU8" s="89"/>
      <c r="AV8" s="89"/>
      <c r="AY8" s="89"/>
      <c r="AZ8" s="89"/>
      <c r="BA8" s="89"/>
      <c r="BD8" s="89"/>
      <c r="BE8" s="89"/>
      <c r="BF8" s="89"/>
      <c r="BI8" s="89"/>
      <c r="BJ8" s="89"/>
      <c r="BK8" s="89"/>
      <c r="BN8" s="70"/>
      <c r="BO8" s="70"/>
      <c r="BP8" s="70"/>
      <c r="BQ8" s="70"/>
      <c r="BR8" s="90"/>
      <c r="BS8" s="90"/>
      <c r="BT8" s="89"/>
      <c r="BX8" s="85"/>
      <c r="BY8" s="86"/>
    </row>
    <row r="9" spans="1:77" s="88" customFormat="1" ht="11.25" hidden="1" outlineLevel="1" x14ac:dyDescent="0.2">
      <c r="A9" s="71" t="s">
        <v>140</v>
      </c>
      <c r="B9" s="87"/>
      <c r="F9" s="89"/>
      <c r="G9" s="89"/>
      <c r="H9" s="89"/>
      <c r="K9" s="89"/>
      <c r="L9" s="89"/>
      <c r="M9" s="89"/>
      <c r="P9" s="89"/>
      <c r="Q9" s="89"/>
      <c r="R9" s="89"/>
      <c r="U9" s="89"/>
      <c r="V9" s="89"/>
      <c r="W9" s="89"/>
      <c r="Z9" s="89"/>
      <c r="AA9" s="89"/>
      <c r="AB9" s="89"/>
      <c r="AE9" s="89"/>
      <c r="AF9" s="89"/>
      <c r="AG9" s="89"/>
      <c r="AJ9" s="89"/>
      <c r="AK9" s="89"/>
      <c r="AL9" s="89"/>
      <c r="AO9" s="89"/>
      <c r="AP9" s="89"/>
      <c r="AQ9" s="89"/>
      <c r="AT9" s="89"/>
      <c r="AU9" s="89"/>
      <c r="AV9" s="89"/>
      <c r="AY9" s="89"/>
      <c r="AZ9" s="89"/>
      <c r="BA9" s="89"/>
      <c r="BD9" s="89"/>
      <c r="BE9" s="89"/>
      <c r="BF9" s="89"/>
      <c r="BI9" s="89"/>
      <c r="BJ9" s="89"/>
      <c r="BK9" s="89"/>
      <c r="BN9" s="70"/>
      <c r="BO9" s="70"/>
      <c r="BP9" s="70"/>
      <c r="BQ9" s="70"/>
      <c r="BR9" s="90"/>
      <c r="BS9" s="90"/>
      <c r="BT9" s="89"/>
      <c r="BX9" s="85"/>
      <c r="BY9" s="86"/>
    </row>
    <row r="10" spans="1:77" hidden="1" outlineLevel="1" x14ac:dyDescent="0.2">
      <c r="A10" s="73" t="s">
        <v>141</v>
      </c>
      <c r="B10" s="72" t="s">
        <v>40</v>
      </c>
      <c r="C10" s="73" t="s">
        <v>142</v>
      </c>
      <c r="F10" s="91">
        <v>0</v>
      </c>
      <c r="G10" s="91">
        <v>0</v>
      </c>
      <c r="H10" s="91">
        <v>0</v>
      </c>
      <c r="K10" s="91">
        <v>0</v>
      </c>
      <c r="L10" s="91">
        <v>0</v>
      </c>
      <c r="M10" s="91">
        <v>0</v>
      </c>
      <c r="P10" s="91">
        <v>0</v>
      </c>
      <c r="Q10" s="91">
        <v>0</v>
      </c>
      <c r="R10" s="91">
        <v>0</v>
      </c>
      <c r="U10" s="91">
        <v>0</v>
      </c>
      <c r="V10" s="91">
        <v>0</v>
      </c>
      <c r="W10" s="91">
        <v>0</v>
      </c>
      <c r="Z10" s="91">
        <v>0</v>
      </c>
      <c r="AA10" s="91">
        <v>0</v>
      </c>
      <c r="AB10" s="91">
        <v>0</v>
      </c>
      <c r="AE10" s="91">
        <v>0</v>
      </c>
      <c r="AF10" s="91">
        <v>0</v>
      </c>
      <c r="AG10" s="91">
        <v>0</v>
      </c>
      <c r="AJ10" s="91">
        <v>0</v>
      </c>
      <c r="AK10" s="91">
        <v>0</v>
      </c>
      <c r="AL10" s="91">
        <v>0</v>
      </c>
      <c r="AO10" s="91">
        <v>0</v>
      </c>
      <c r="AP10" s="91">
        <v>0</v>
      </c>
      <c r="AQ10" s="91">
        <v>0</v>
      </c>
      <c r="AT10" s="91">
        <v>0</v>
      </c>
      <c r="AU10" s="91">
        <v>0</v>
      </c>
      <c r="AV10" s="91">
        <v>0</v>
      </c>
      <c r="AY10" s="91">
        <v>0</v>
      </c>
      <c r="AZ10" s="91">
        <v>0</v>
      </c>
      <c r="BA10" s="91">
        <v>0</v>
      </c>
      <c r="BD10" s="91">
        <v>0</v>
      </c>
      <c r="BE10" s="91">
        <v>0</v>
      </c>
      <c r="BF10" s="91">
        <v>0</v>
      </c>
      <c r="BI10" s="91">
        <v>8825</v>
      </c>
      <c r="BJ10" s="91">
        <v>6965</v>
      </c>
      <c r="BK10" s="91">
        <v>1860</v>
      </c>
      <c r="BN10" s="91">
        <v>7618</v>
      </c>
      <c r="BO10" s="91">
        <v>7139</v>
      </c>
      <c r="BP10" s="91">
        <v>479</v>
      </c>
      <c r="BQ10" s="92"/>
      <c r="BR10" s="93"/>
      <c r="BS10" s="93"/>
      <c r="BT10" s="91"/>
      <c r="BX10" s="76"/>
    </row>
    <row r="11" spans="1:77" hidden="1" outlineLevel="1" x14ac:dyDescent="0.2">
      <c r="A11" s="73" t="s">
        <v>143</v>
      </c>
      <c r="B11" s="72" t="s">
        <v>40</v>
      </c>
      <c r="C11" s="73" t="s">
        <v>144</v>
      </c>
      <c r="F11" s="91">
        <v>11573</v>
      </c>
      <c r="G11" s="91">
        <v>0</v>
      </c>
      <c r="H11" s="91">
        <v>11573</v>
      </c>
      <c r="K11" s="91">
        <v>22146</v>
      </c>
      <c r="L11" s="91">
        <v>0</v>
      </c>
      <c r="M11" s="91">
        <v>22146</v>
      </c>
      <c r="P11" s="91">
        <v>19677</v>
      </c>
      <c r="Q11" s="91">
        <v>0</v>
      </c>
      <c r="R11" s="91">
        <v>19677</v>
      </c>
      <c r="U11" s="91">
        <v>14968</v>
      </c>
      <c r="V11" s="91">
        <v>0</v>
      </c>
      <c r="W11" s="91">
        <v>14968</v>
      </c>
      <c r="Z11" s="91">
        <v>22845</v>
      </c>
      <c r="AA11" s="91">
        <v>0</v>
      </c>
      <c r="AB11" s="91">
        <v>22845</v>
      </c>
      <c r="AE11" s="91">
        <v>23431</v>
      </c>
      <c r="AF11" s="91">
        <v>0</v>
      </c>
      <c r="AG11" s="91">
        <v>23431</v>
      </c>
      <c r="AJ11" s="91">
        <v>23838</v>
      </c>
      <c r="AK11" s="91">
        <v>0</v>
      </c>
      <c r="AL11" s="91">
        <v>23838</v>
      </c>
      <c r="AO11" s="91">
        <v>18849</v>
      </c>
      <c r="AP11" s="91">
        <v>0</v>
      </c>
      <c r="AQ11" s="91">
        <v>18849</v>
      </c>
      <c r="AT11" s="91">
        <v>14528</v>
      </c>
      <c r="AU11" s="91">
        <v>0</v>
      </c>
      <c r="AV11" s="91">
        <v>14528</v>
      </c>
      <c r="AY11" s="91">
        <v>16219</v>
      </c>
      <c r="AZ11" s="91">
        <v>0</v>
      </c>
      <c r="BA11" s="91">
        <v>16219</v>
      </c>
      <c r="BD11" s="91">
        <v>11716</v>
      </c>
      <c r="BE11" s="91">
        <v>0</v>
      </c>
      <c r="BF11" s="91">
        <v>11716</v>
      </c>
      <c r="BI11" s="91">
        <v>11741</v>
      </c>
      <c r="BJ11" s="91">
        <v>0</v>
      </c>
      <c r="BK11" s="91">
        <v>11741</v>
      </c>
      <c r="BN11" s="91">
        <v>13492</v>
      </c>
      <c r="BO11" s="91">
        <v>0</v>
      </c>
      <c r="BP11" s="91">
        <v>13492</v>
      </c>
      <c r="BQ11" s="92"/>
      <c r="BR11" s="93"/>
      <c r="BS11" s="93"/>
      <c r="BT11" s="91"/>
      <c r="BX11" s="76"/>
    </row>
    <row r="12" spans="1:77" hidden="1" outlineLevel="1" x14ac:dyDescent="0.2">
      <c r="F12" s="91"/>
      <c r="G12" s="91"/>
      <c r="H12" s="91"/>
      <c r="K12" s="91"/>
      <c r="L12" s="91"/>
      <c r="M12" s="91"/>
      <c r="P12" s="91"/>
      <c r="Q12" s="91"/>
      <c r="R12" s="91"/>
      <c r="U12" s="91"/>
      <c r="V12" s="91"/>
      <c r="W12" s="91"/>
      <c r="Z12" s="91"/>
      <c r="AA12" s="91"/>
      <c r="AB12" s="91"/>
      <c r="AE12" s="91"/>
      <c r="AF12" s="91"/>
      <c r="AG12" s="91"/>
      <c r="AJ12" s="91"/>
      <c r="AK12" s="91"/>
      <c r="AL12" s="91"/>
      <c r="AO12" s="91"/>
      <c r="AP12" s="91"/>
      <c r="AQ12" s="91"/>
      <c r="AT12" s="91"/>
      <c r="AU12" s="91"/>
      <c r="AV12" s="91"/>
      <c r="AY12" s="91"/>
      <c r="AZ12" s="91"/>
      <c r="BA12" s="91"/>
      <c r="BD12" s="91"/>
      <c r="BE12" s="91"/>
      <c r="BF12" s="91"/>
      <c r="BI12" s="91"/>
      <c r="BJ12" s="91"/>
      <c r="BK12" s="91"/>
      <c r="BN12" s="92"/>
      <c r="BO12" s="92"/>
      <c r="BP12" s="92"/>
      <c r="BQ12" s="92"/>
      <c r="BR12" s="93"/>
      <c r="BS12" s="93"/>
      <c r="BT12" s="91"/>
      <c r="BX12" s="76"/>
    </row>
    <row r="13" spans="1:77" s="88" customFormat="1" ht="11.25" collapsed="1" x14ac:dyDescent="0.2">
      <c r="A13" s="88" t="s">
        <v>145</v>
      </c>
      <c r="B13" s="87" t="s">
        <v>146</v>
      </c>
      <c r="C13" s="88" t="s">
        <v>82</v>
      </c>
      <c r="F13" s="94">
        <f>SUM(F10:F11)</f>
        <v>11573</v>
      </c>
      <c r="G13" s="94">
        <f>SUM(G10:G11)</f>
        <v>0</v>
      </c>
      <c r="H13" s="94">
        <f>SUM(H10:H11)</f>
        <v>11573</v>
      </c>
      <c r="K13" s="94">
        <f>SUM(K10:K11)</f>
        <v>22146</v>
      </c>
      <c r="L13" s="94">
        <f>SUM(L10:L11)</f>
        <v>0</v>
      </c>
      <c r="M13" s="94">
        <f>SUM(M10:M11)</f>
        <v>22146</v>
      </c>
      <c r="P13" s="94">
        <f>SUM(P10:P11)</f>
        <v>19677</v>
      </c>
      <c r="Q13" s="94">
        <f>SUM(Q10:Q11)</f>
        <v>0</v>
      </c>
      <c r="R13" s="94">
        <f>SUM(R10:R11)</f>
        <v>19677</v>
      </c>
      <c r="U13" s="94">
        <f>SUM(U10:U11)</f>
        <v>14968</v>
      </c>
      <c r="V13" s="94">
        <f>SUM(V10:V11)</f>
        <v>0</v>
      </c>
      <c r="W13" s="94">
        <f>SUM(W10:W11)</f>
        <v>14968</v>
      </c>
      <c r="Z13" s="94">
        <f>SUM(Z10:Z11)</f>
        <v>22845</v>
      </c>
      <c r="AA13" s="94">
        <f>SUM(AA10:AA11)</f>
        <v>0</v>
      </c>
      <c r="AB13" s="94">
        <f>SUM(AB10:AB11)</f>
        <v>22845</v>
      </c>
      <c r="AE13" s="94">
        <f>SUM(AE10:AE11)</f>
        <v>23431</v>
      </c>
      <c r="AF13" s="94">
        <f>SUM(AF10:AF11)</f>
        <v>0</v>
      </c>
      <c r="AG13" s="94">
        <f>SUM(AG10:AG11)</f>
        <v>23431</v>
      </c>
      <c r="AJ13" s="94">
        <f>SUM(AJ10:AJ11)</f>
        <v>23838</v>
      </c>
      <c r="AK13" s="94">
        <f>SUM(AK10:AK11)</f>
        <v>0</v>
      </c>
      <c r="AL13" s="94">
        <f>SUM(AL10:AL11)</f>
        <v>23838</v>
      </c>
      <c r="AO13" s="94">
        <f>SUM(AO10:AO11)</f>
        <v>18849</v>
      </c>
      <c r="AP13" s="94">
        <f>SUM(AP10:AP11)</f>
        <v>0</v>
      </c>
      <c r="AQ13" s="94">
        <f>SUM(AQ10:AQ11)</f>
        <v>18849</v>
      </c>
      <c r="AT13" s="94">
        <f>SUM(AT10:AT11)</f>
        <v>14528</v>
      </c>
      <c r="AU13" s="94">
        <f>SUM(AU10:AU11)</f>
        <v>0</v>
      </c>
      <c r="AV13" s="94">
        <f>SUM(AV10:AV11)</f>
        <v>14528</v>
      </c>
      <c r="AY13" s="94">
        <f>SUM(AY10:AY11)</f>
        <v>16219</v>
      </c>
      <c r="AZ13" s="94">
        <f>SUM(AZ10:AZ11)</f>
        <v>0</v>
      </c>
      <c r="BA13" s="94">
        <f>SUM(BA10:BA11)</f>
        <v>16219</v>
      </c>
      <c r="BD13" s="94">
        <f>SUM(BD10:BD11)</f>
        <v>11716</v>
      </c>
      <c r="BE13" s="94">
        <f>SUM(BE10:BE11)</f>
        <v>0</v>
      </c>
      <c r="BF13" s="94">
        <f>SUM(BF10:BF11)</f>
        <v>11716</v>
      </c>
      <c r="BI13" s="94">
        <f>SUM(BI10:BI11)</f>
        <v>20566</v>
      </c>
      <c r="BJ13" s="94">
        <f>SUM(BJ10:BJ11)</f>
        <v>6965</v>
      </c>
      <c r="BK13" s="94">
        <f>SUM(BK10:BK11)</f>
        <v>13601</v>
      </c>
      <c r="BN13" s="94">
        <f t="shared" ref="BN13:BT13" si="0">SUM(BN10:BN11)</f>
        <v>21110</v>
      </c>
      <c r="BO13" s="94">
        <f t="shared" si="0"/>
        <v>7139</v>
      </c>
      <c r="BP13" s="94">
        <f t="shared" si="0"/>
        <v>13971</v>
      </c>
      <c r="BQ13" s="94">
        <f t="shared" si="0"/>
        <v>0</v>
      </c>
      <c r="BR13" s="94">
        <f t="shared" si="0"/>
        <v>0</v>
      </c>
      <c r="BS13" s="94">
        <f t="shared" si="0"/>
        <v>0</v>
      </c>
      <c r="BT13" s="94">
        <f t="shared" si="0"/>
        <v>0</v>
      </c>
      <c r="BX13" s="85"/>
      <c r="BY13" s="86"/>
    </row>
    <row r="14" spans="1:77" s="88" customFormat="1" ht="11.25" hidden="1" outlineLevel="1" x14ac:dyDescent="0.2">
      <c r="B14" s="87"/>
      <c r="F14" s="89"/>
      <c r="G14" s="89"/>
      <c r="H14" s="89"/>
      <c r="K14" s="89"/>
      <c r="L14" s="89"/>
      <c r="M14" s="89"/>
      <c r="P14" s="89"/>
      <c r="Q14" s="89"/>
      <c r="R14" s="89"/>
      <c r="U14" s="89"/>
      <c r="V14" s="89"/>
      <c r="W14" s="89"/>
      <c r="Z14" s="89"/>
      <c r="AA14" s="89"/>
      <c r="AB14" s="89"/>
      <c r="AE14" s="89"/>
      <c r="AF14" s="89"/>
      <c r="AG14" s="89"/>
      <c r="AJ14" s="89"/>
      <c r="AK14" s="89"/>
      <c r="AL14" s="89"/>
      <c r="AO14" s="89"/>
      <c r="AP14" s="89"/>
      <c r="AQ14" s="89"/>
      <c r="AT14" s="89"/>
      <c r="AU14" s="89"/>
      <c r="AV14" s="89"/>
      <c r="AY14" s="89"/>
      <c r="AZ14" s="89"/>
      <c r="BA14" s="89"/>
      <c r="BD14" s="89"/>
      <c r="BE14" s="89"/>
      <c r="BF14" s="89"/>
      <c r="BI14" s="89"/>
      <c r="BJ14" s="89"/>
      <c r="BK14" s="89"/>
      <c r="BN14" s="70"/>
      <c r="BO14" s="70"/>
      <c r="BP14" s="70"/>
      <c r="BQ14" s="70"/>
      <c r="BR14" s="90"/>
      <c r="BS14" s="90"/>
      <c r="BT14" s="89"/>
      <c r="BX14" s="85"/>
      <c r="BY14" s="86"/>
    </row>
    <row r="15" spans="1:77" s="88" customFormat="1" ht="11.25" hidden="1" outlineLevel="1" x14ac:dyDescent="0.2">
      <c r="A15" s="71" t="s">
        <v>147</v>
      </c>
      <c r="B15" s="87"/>
      <c r="F15" s="89"/>
      <c r="G15" s="89"/>
      <c r="H15" s="89"/>
      <c r="K15" s="89"/>
      <c r="L15" s="89"/>
      <c r="M15" s="89"/>
      <c r="P15" s="89"/>
      <c r="Q15" s="89"/>
      <c r="R15" s="89"/>
      <c r="U15" s="89"/>
      <c r="V15" s="89"/>
      <c r="W15" s="89"/>
      <c r="Z15" s="89"/>
      <c r="AA15" s="89"/>
      <c r="AB15" s="89"/>
      <c r="AE15" s="89"/>
      <c r="AF15" s="89"/>
      <c r="AG15" s="89"/>
      <c r="AJ15" s="89"/>
      <c r="AK15" s="89"/>
      <c r="AL15" s="89"/>
      <c r="AO15" s="89"/>
      <c r="AP15" s="89"/>
      <c r="AQ15" s="89"/>
      <c r="AT15" s="89"/>
      <c r="AU15" s="89"/>
      <c r="AV15" s="89"/>
      <c r="AY15" s="89"/>
      <c r="AZ15" s="89"/>
      <c r="BA15" s="89"/>
      <c r="BD15" s="89"/>
      <c r="BE15" s="89"/>
      <c r="BF15" s="89"/>
      <c r="BI15" s="89"/>
      <c r="BJ15" s="89"/>
      <c r="BK15" s="89"/>
      <c r="BN15" s="70"/>
      <c r="BO15" s="70"/>
      <c r="BP15" s="70"/>
      <c r="BQ15" s="70"/>
      <c r="BR15" s="90"/>
      <c r="BS15" s="90"/>
      <c r="BT15" s="89"/>
      <c r="BX15" s="85"/>
      <c r="BY15" s="86"/>
    </row>
    <row r="16" spans="1:77" hidden="1" outlineLevel="1" x14ac:dyDescent="0.2">
      <c r="A16" s="73" t="s">
        <v>141</v>
      </c>
      <c r="B16" s="72" t="s">
        <v>40</v>
      </c>
      <c r="C16" s="73" t="s">
        <v>148</v>
      </c>
      <c r="F16" s="91">
        <v>0</v>
      </c>
      <c r="G16" s="91">
        <v>0</v>
      </c>
      <c r="H16" s="91">
        <v>0</v>
      </c>
      <c r="K16" s="91">
        <v>8790</v>
      </c>
      <c r="L16" s="91">
        <v>7326</v>
      </c>
      <c r="M16" s="91">
        <v>1464</v>
      </c>
      <c r="P16" s="91">
        <v>12147</v>
      </c>
      <c r="Q16" s="91">
        <v>12054</v>
      </c>
      <c r="R16" s="91">
        <v>93</v>
      </c>
      <c r="U16" s="91">
        <v>18783</v>
      </c>
      <c r="V16" s="91">
        <v>18768</v>
      </c>
      <c r="W16" s="91">
        <v>15</v>
      </c>
      <c r="Z16" s="91">
        <v>27773</v>
      </c>
      <c r="AA16" s="91">
        <v>26741</v>
      </c>
      <c r="AB16" s="91">
        <v>1032</v>
      </c>
      <c r="AE16" s="91">
        <v>31408</v>
      </c>
      <c r="AF16" s="91">
        <v>30944</v>
      </c>
      <c r="AG16" s="91">
        <v>464</v>
      </c>
      <c r="AJ16" s="91">
        <v>34549</v>
      </c>
      <c r="AK16" s="91">
        <v>34549</v>
      </c>
      <c r="AL16" s="91">
        <v>0</v>
      </c>
      <c r="AO16" s="91">
        <v>53592</v>
      </c>
      <c r="AP16" s="91">
        <v>53088</v>
      </c>
      <c r="AQ16" s="91">
        <v>504</v>
      </c>
      <c r="AT16" s="91">
        <v>58344</v>
      </c>
      <c r="AU16" s="91">
        <v>57663</v>
      </c>
      <c r="AV16" s="91">
        <v>681</v>
      </c>
      <c r="AY16" s="91">
        <v>88817</v>
      </c>
      <c r="AZ16" s="91">
        <v>88413</v>
      </c>
      <c r="BA16" s="91">
        <v>404</v>
      </c>
      <c r="BD16" s="91">
        <v>141272</v>
      </c>
      <c r="BE16" s="91">
        <v>140819</v>
      </c>
      <c r="BF16" s="91">
        <v>453</v>
      </c>
      <c r="BI16" s="91">
        <v>144827</v>
      </c>
      <c r="BJ16" s="91">
        <v>144466</v>
      </c>
      <c r="BK16" s="91">
        <v>361</v>
      </c>
      <c r="BN16" s="91">
        <v>155876</v>
      </c>
      <c r="BO16" s="91">
        <v>155114</v>
      </c>
      <c r="BP16" s="91">
        <v>762</v>
      </c>
      <c r="BQ16" s="92"/>
      <c r="BR16" s="93"/>
      <c r="BS16" s="93"/>
      <c r="BT16" s="91"/>
      <c r="BX16" s="76"/>
    </row>
    <row r="17" spans="1:77" hidden="1" outlineLevel="1" x14ac:dyDescent="0.2">
      <c r="A17" s="73" t="s">
        <v>143</v>
      </c>
      <c r="B17" s="72" t="s">
        <v>40</v>
      </c>
      <c r="C17" s="73" t="s">
        <v>148</v>
      </c>
      <c r="F17" s="91">
        <v>1115</v>
      </c>
      <c r="G17" s="91">
        <v>492</v>
      </c>
      <c r="H17" s="91">
        <v>623</v>
      </c>
      <c r="K17" s="91">
        <v>12317</v>
      </c>
      <c r="L17" s="91">
        <v>12246</v>
      </c>
      <c r="M17" s="91">
        <v>71</v>
      </c>
      <c r="P17" s="91">
        <v>9997</v>
      </c>
      <c r="Q17" s="91">
        <v>9701</v>
      </c>
      <c r="R17" s="91">
        <v>296</v>
      </c>
      <c r="U17" s="91">
        <v>14374</v>
      </c>
      <c r="V17" s="91">
        <v>13398</v>
      </c>
      <c r="W17" s="91">
        <v>976</v>
      </c>
      <c r="Z17" s="91">
        <v>18927</v>
      </c>
      <c r="AA17" s="91">
        <v>18349</v>
      </c>
      <c r="AB17" s="91">
        <v>578</v>
      </c>
      <c r="AE17" s="91">
        <v>22794</v>
      </c>
      <c r="AF17" s="91">
        <v>22633</v>
      </c>
      <c r="AG17" s="91">
        <v>161</v>
      </c>
      <c r="AJ17" s="91">
        <v>28344</v>
      </c>
      <c r="AK17" s="91">
        <v>28127</v>
      </c>
      <c r="AL17" s="91">
        <v>217</v>
      </c>
      <c r="AO17" s="91">
        <v>43838</v>
      </c>
      <c r="AP17" s="91">
        <v>43838</v>
      </c>
      <c r="AQ17" s="91">
        <v>0</v>
      </c>
      <c r="AT17" s="91">
        <v>49451</v>
      </c>
      <c r="AU17" s="91">
        <v>49278</v>
      </c>
      <c r="AV17" s="91">
        <v>173</v>
      </c>
      <c r="AY17" s="91">
        <v>87994</v>
      </c>
      <c r="AZ17" s="91">
        <v>87994</v>
      </c>
      <c r="BA17" s="91">
        <v>0</v>
      </c>
      <c r="BD17" s="91">
        <v>119723</v>
      </c>
      <c r="BE17" s="91">
        <v>119585</v>
      </c>
      <c r="BF17" s="91">
        <v>138</v>
      </c>
      <c r="BI17" s="91">
        <v>129866</v>
      </c>
      <c r="BJ17" s="91">
        <v>129420</v>
      </c>
      <c r="BK17" s="91">
        <v>446</v>
      </c>
      <c r="BN17" s="91">
        <v>134674</v>
      </c>
      <c r="BO17" s="91">
        <v>134399</v>
      </c>
      <c r="BP17" s="91">
        <v>275</v>
      </c>
      <c r="BQ17" s="92"/>
      <c r="BR17" s="93"/>
      <c r="BS17" s="93"/>
      <c r="BT17" s="91"/>
      <c r="BX17" s="76"/>
    </row>
    <row r="18" spans="1:77" hidden="1" outlineLevel="1" x14ac:dyDescent="0.2">
      <c r="F18" s="91"/>
      <c r="G18" s="91"/>
      <c r="H18" s="91"/>
      <c r="K18" s="91"/>
      <c r="L18" s="91"/>
      <c r="M18" s="91"/>
      <c r="P18" s="91"/>
      <c r="Q18" s="91"/>
      <c r="R18" s="91"/>
      <c r="U18" s="91"/>
      <c r="V18" s="91"/>
      <c r="W18" s="91"/>
      <c r="Z18" s="91"/>
      <c r="AA18" s="91"/>
      <c r="AB18" s="91"/>
      <c r="AE18" s="91"/>
      <c r="AF18" s="91"/>
      <c r="AG18" s="91"/>
      <c r="AJ18" s="91"/>
      <c r="AK18" s="91"/>
      <c r="AL18" s="91"/>
      <c r="AO18" s="91"/>
      <c r="AP18" s="91"/>
      <c r="AQ18" s="91"/>
      <c r="AT18" s="91"/>
      <c r="AU18" s="91"/>
      <c r="AV18" s="91"/>
      <c r="AY18" s="91"/>
      <c r="AZ18" s="91"/>
      <c r="BA18" s="91"/>
      <c r="BD18" s="91"/>
      <c r="BE18" s="91"/>
      <c r="BF18" s="91"/>
      <c r="BI18" s="91"/>
      <c r="BJ18" s="91"/>
      <c r="BK18" s="91"/>
      <c r="BN18" s="92"/>
      <c r="BO18" s="92"/>
      <c r="BP18" s="92"/>
      <c r="BQ18" s="92"/>
      <c r="BR18" s="93"/>
      <c r="BS18" s="93"/>
      <c r="BT18" s="91"/>
      <c r="BX18" s="76"/>
    </row>
    <row r="19" spans="1:77" s="88" customFormat="1" ht="11.25" collapsed="1" x14ac:dyDescent="0.2">
      <c r="A19" s="88" t="s">
        <v>149</v>
      </c>
      <c r="B19" s="87" t="s">
        <v>146</v>
      </c>
      <c r="C19" s="88" t="s">
        <v>82</v>
      </c>
      <c r="F19" s="94">
        <f>SUM(F16:F17)</f>
        <v>1115</v>
      </c>
      <c r="G19" s="94">
        <f>SUM(G16:G17)</f>
        <v>492</v>
      </c>
      <c r="H19" s="94">
        <f>SUM(H16:H17)</f>
        <v>623</v>
      </c>
      <c r="K19" s="94">
        <f>SUM(K16:K17)</f>
        <v>21107</v>
      </c>
      <c r="L19" s="94">
        <f>SUM(L16:L17)</f>
        <v>19572</v>
      </c>
      <c r="M19" s="94">
        <f>SUM(M16:M17)</f>
        <v>1535</v>
      </c>
      <c r="P19" s="94">
        <f>SUM(P16:P17)</f>
        <v>22144</v>
      </c>
      <c r="Q19" s="94">
        <f>SUM(Q16:Q17)</f>
        <v>21755</v>
      </c>
      <c r="R19" s="94">
        <f>SUM(R16:R17)</f>
        <v>389</v>
      </c>
      <c r="U19" s="94">
        <f>SUM(U16:U17)</f>
        <v>33157</v>
      </c>
      <c r="V19" s="94">
        <f>SUM(V16:V17)</f>
        <v>32166</v>
      </c>
      <c r="W19" s="94">
        <f>SUM(W16:W17)</f>
        <v>991</v>
      </c>
      <c r="Z19" s="94">
        <f>SUM(Z16:Z17)</f>
        <v>46700</v>
      </c>
      <c r="AA19" s="94">
        <f>SUM(AA16:AA17)</f>
        <v>45090</v>
      </c>
      <c r="AB19" s="94">
        <f>SUM(AB16:AB17)</f>
        <v>1610</v>
      </c>
      <c r="AE19" s="94">
        <f>SUM(AE16:AE17)</f>
        <v>54202</v>
      </c>
      <c r="AF19" s="94">
        <f>SUM(AF16:AF17)</f>
        <v>53577</v>
      </c>
      <c r="AG19" s="94">
        <f>SUM(AG16:AG17)</f>
        <v>625</v>
      </c>
      <c r="AJ19" s="94">
        <f>SUM(AJ16:AJ17)</f>
        <v>62893</v>
      </c>
      <c r="AK19" s="94">
        <f>SUM(AK16:AK17)</f>
        <v>62676</v>
      </c>
      <c r="AL19" s="94">
        <f>SUM(AL16:AL17)</f>
        <v>217</v>
      </c>
      <c r="AO19" s="94">
        <f>SUM(AO16:AO17)</f>
        <v>97430</v>
      </c>
      <c r="AP19" s="94">
        <f>SUM(AP16:AP17)</f>
        <v>96926</v>
      </c>
      <c r="AQ19" s="94">
        <f>SUM(AQ16:AQ17)</f>
        <v>504</v>
      </c>
      <c r="AT19" s="94">
        <f>SUM(AT16:AT17)</f>
        <v>107795</v>
      </c>
      <c r="AU19" s="94">
        <f>SUM(AU16:AU17)</f>
        <v>106941</v>
      </c>
      <c r="AV19" s="94">
        <f>SUM(AV16:AV17)</f>
        <v>854</v>
      </c>
      <c r="AY19" s="94">
        <f>SUM(AY16:AY17)</f>
        <v>176811</v>
      </c>
      <c r="AZ19" s="94">
        <f>SUM(AZ16:AZ17)</f>
        <v>176407</v>
      </c>
      <c r="BA19" s="94">
        <f>SUM(BA16:BA17)</f>
        <v>404</v>
      </c>
      <c r="BD19" s="94">
        <f>SUM(BD16:BD17)</f>
        <v>260995</v>
      </c>
      <c r="BE19" s="94">
        <f>SUM(BE16:BE17)</f>
        <v>260404</v>
      </c>
      <c r="BF19" s="94">
        <f>SUM(BF16:BF17)</f>
        <v>591</v>
      </c>
      <c r="BI19" s="94">
        <f>SUM(BI16:BI17)</f>
        <v>274693</v>
      </c>
      <c r="BJ19" s="94">
        <f>SUM(BJ16:BJ17)</f>
        <v>273886</v>
      </c>
      <c r="BK19" s="94">
        <f>SUM(BK16:BK17)</f>
        <v>807</v>
      </c>
      <c r="BN19" s="94">
        <f t="shared" ref="BN19:BT19" si="1">SUM(BN16:BN17)</f>
        <v>290550</v>
      </c>
      <c r="BO19" s="94">
        <f t="shared" si="1"/>
        <v>289513</v>
      </c>
      <c r="BP19" s="94">
        <f t="shared" si="1"/>
        <v>1037</v>
      </c>
      <c r="BQ19" s="94">
        <f t="shared" si="1"/>
        <v>0</v>
      </c>
      <c r="BR19" s="94">
        <f t="shared" si="1"/>
        <v>0</v>
      </c>
      <c r="BS19" s="94">
        <f t="shared" si="1"/>
        <v>0</v>
      </c>
      <c r="BT19" s="94">
        <f t="shared" si="1"/>
        <v>0</v>
      </c>
      <c r="BX19" s="85"/>
      <c r="BY19" s="86"/>
    </row>
    <row r="20" spans="1:77" s="88" customFormat="1" ht="11.25" hidden="1" outlineLevel="1" x14ac:dyDescent="0.2">
      <c r="B20" s="87"/>
      <c r="F20" s="89"/>
      <c r="G20" s="89"/>
      <c r="H20" s="89"/>
      <c r="K20" s="89"/>
      <c r="L20" s="89"/>
      <c r="M20" s="89"/>
      <c r="P20" s="89"/>
      <c r="Q20" s="89"/>
      <c r="R20" s="89"/>
      <c r="U20" s="89"/>
      <c r="V20" s="89"/>
      <c r="W20" s="89"/>
      <c r="Z20" s="89"/>
      <c r="AA20" s="89"/>
      <c r="AB20" s="89"/>
      <c r="AE20" s="89"/>
      <c r="AF20" s="89"/>
      <c r="AG20" s="89"/>
      <c r="AJ20" s="89"/>
      <c r="AK20" s="89"/>
      <c r="AL20" s="89"/>
      <c r="AO20" s="89"/>
      <c r="AP20" s="89"/>
      <c r="AQ20" s="89"/>
      <c r="AT20" s="89"/>
      <c r="AU20" s="89"/>
      <c r="AV20" s="89"/>
      <c r="AY20" s="89"/>
      <c r="AZ20" s="89"/>
      <c r="BA20" s="89"/>
      <c r="BD20" s="89"/>
      <c r="BE20" s="89"/>
      <c r="BF20" s="89"/>
      <c r="BI20" s="89"/>
      <c r="BJ20" s="89"/>
      <c r="BK20" s="89"/>
      <c r="BN20" s="70"/>
      <c r="BO20" s="70"/>
      <c r="BP20" s="70"/>
      <c r="BQ20" s="70"/>
      <c r="BR20" s="90"/>
      <c r="BS20" s="90"/>
      <c r="BT20" s="89"/>
      <c r="BX20" s="85"/>
      <c r="BY20" s="86"/>
    </row>
    <row r="21" spans="1:77" s="88" customFormat="1" ht="11.25" hidden="1" outlineLevel="1" x14ac:dyDescent="0.2">
      <c r="A21" s="71" t="s">
        <v>150</v>
      </c>
      <c r="B21" s="87"/>
      <c r="F21" s="89"/>
      <c r="G21" s="89"/>
      <c r="H21" s="89"/>
      <c r="K21" s="89"/>
      <c r="L21" s="89"/>
      <c r="M21" s="89"/>
      <c r="P21" s="89"/>
      <c r="Q21" s="89"/>
      <c r="R21" s="89"/>
      <c r="U21" s="89"/>
      <c r="V21" s="89"/>
      <c r="W21" s="89"/>
      <c r="Z21" s="89"/>
      <c r="AA21" s="89"/>
      <c r="AB21" s="89"/>
      <c r="AE21" s="89"/>
      <c r="AF21" s="89"/>
      <c r="AG21" s="89"/>
      <c r="AJ21" s="89"/>
      <c r="AK21" s="89"/>
      <c r="AL21" s="89"/>
      <c r="AO21" s="89"/>
      <c r="AP21" s="89"/>
      <c r="AQ21" s="89"/>
      <c r="AT21" s="89"/>
      <c r="AU21" s="89"/>
      <c r="AV21" s="89"/>
      <c r="AY21" s="89"/>
      <c r="AZ21" s="89"/>
      <c r="BA21" s="89"/>
      <c r="BD21" s="89"/>
      <c r="BE21" s="89"/>
      <c r="BF21" s="89"/>
      <c r="BI21" s="89"/>
      <c r="BJ21" s="89"/>
      <c r="BK21" s="89"/>
      <c r="BN21" s="70"/>
      <c r="BO21" s="70"/>
      <c r="BP21" s="70"/>
      <c r="BQ21" s="70"/>
      <c r="BR21" s="90"/>
      <c r="BS21" s="90"/>
      <c r="BT21" s="89"/>
      <c r="BX21" s="85"/>
      <c r="BY21" s="86"/>
    </row>
    <row r="22" spans="1:77" hidden="1" outlineLevel="1" x14ac:dyDescent="0.2">
      <c r="A22" s="73" t="s">
        <v>151</v>
      </c>
      <c r="B22" s="72" t="s">
        <v>40</v>
      </c>
      <c r="C22" s="73" t="s">
        <v>152</v>
      </c>
      <c r="F22" s="91">
        <v>1820</v>
      </c>
      <c r="G22" s="91">
        <v>1776</v>
      </c>
      <c r="H22" s="91">
        <v>44</v>
      </c>
      <c r="K22" s="91">
        <v>8859</v>
      </c>
      <c r="L22" s="91">
        <v>8859</v>
      </c>
      <c r="M22" s="91">
        <v>0</v>
      </c>
      <c r="P22" s="91">
        <v>15044</v>
      </c>
      <c r="Q22" s="91">
        <v>14997</v>
      </c>
      <c r="R22" s="91">
        <v>47</v>
      </c>
      <c r="U22" s="91">
        <v>13560</v>
      </c>
      <c r="V22" s="91">
        <v>13285</v>
      </c>
      <c r="W22" s="91">
        <v>275</v>
      </c>
      <c r="Z22" s="91">
        <v>7095</v>
      </c>
      <c r="AA22" s="91">
        <v>7008</v>
      </c>
      <c r="AB22" s="91">
        <v>87</v>
      </c>
      <c r="AE22" s="91">
        <v>2883</v>
      </c>
      <c r="AF22" s="91">
        <v>2881</v>
      </c>
      <c r="AG22" s="91">
        <v>2</v>
      </c>
      <c r="AJ22" s="91">
        <v>1079</v>
      </c>
      <c r="AK22" s="91">
        <v>705</v>
      </c>
      <c r="AL22" s="91">
        <v>374</v>
      </c>
      <c r="AO22" s="91">
        <v>4770</v>
      </c>
      <c r="AP22" s="91">
        <v>4743</v>
      </c>
      <c r="AQ22" s="91">
        <v>27</v>
      </c>
      <c r="AT22" s="91">
        <v>0</v>
      </c>
      <c r="AU22" s="91">
        <v>0</v>
      </c>
      <c r="AV22" s="91">
        <v>0</v>
      </c>
      <c r="AY22" s="91">
        <v>0</v>
      </c>
      <c r="AZ22" s="91">
        <v>0</v>
      </c>
      <c r="BA22" s="91">
        <v>0</v>
      </c>
      <c r="BD22" s="91">
        <v>0</v>
      </c>
      <c r="BE22" s="91">
        <v>0</v>
      </c>
      <c r="BF22" s="91">
        <v>0</v>
      </c>
      <c r="BI22" s="91">
        <v>0</v>
      </c>
      <c r="BJ22" s="91">
        <v>0</v>
      </c>
      <c r="BK22" s="91">
        <v>0</v>
      </c>
      <c r="BN22" s="91">
        <v>1890</v>
      </c>
      <c r="BO22" s="91">
        <v>1817</v>
      </c>
      <c r="BP22" s="91">
        <v>73</v>
      </c>
      <c r="BQ22" s="92"/>
      <c r="BR22" s="93"/>
      <c r="BS22" s="93"/>
      <c r="BT22" s="91"/>
      <c r="BX22" s="76"/>
    </row>
    <row r="23" spans="1:77" hidden="1" outlineLevel="1" x14ac:dyDescent="0.2">
      <c r="A23" s="73" t="s">
        <v>151</v>
      </c>
      <c r="B23" s="72" t="s">
        <v>40</v>
      </c>
      <c r="C23" s="73" t="s">
        <v>153</v>
      </c>
      <c r="F23" s="91">
        <v>1056</v>
      </c>
      <c r="G23" s="91">
        <v>568</v>
      </c>
      <c r="H23" s="91">
        <v>488</v>
      </c>
      <c r="K23" s="91">
        <v>1240</v>
      </c>
      <c r="L23" s="91">
        <v>1025</v>
      </c>
      <c r="M23" s="91">
        <v>215</v>
      </c>
      <c r="P23" s="91">
        <v>1618</v>
      </c>
      <c r="Q23" s="91">
        <v>772</v>
      </c>
      <c r="R23" s="91">
        <v>846</v>
      </c>
      <c r="U23" s="91">
        <v>3491</v>
      </c>
      <c r="V23" s="91">
        <v>2803</v>
      </c>
      <c r="W23" s="91">
        <v>688</v>
      </c>
      <c r="Z23" s="91">
        <v>5709</v>
      </c>
      <c r="AA23" s="91">
        <v>5398</v>
      </c>
      <c r="AB23" s="91">
        <v>311</v>
      </c>
      <c r="AE23" s="91">
        <v>7826</v>
      </c>
      <c r="AF23" s="91">
        <v>7341</v>
      </c>
      <c r="AG23" s="91">
        <v>485</v>
      </c>
      <c r="AJ23" s="91">
        <v>7978</v>
      </c>
      <c r="AK23" s="91">
        <v>7817</v>
      </c>
      <c r="AL23" s="91">
        <v>161</v>
      </c>
      <c r="AO23" s="91">
        <v>8735</v>
      </c>
      <c r="AP23" s="91">
        <v>8692</v>
      </c>
      <c r="AQ23" s="91">
        <v>43</v>
      </c>
      <c r="AT23" s="91">
        <v>8450</v>
      </c>
      <c r="AU23" s="91">
        <v>8249</v>
      </c>
      <c r="AV23" s="91">
        <v>201</v>
      </c>
      <c r="AY23" s="91">
        <v>7333</v>
      </c>
      <c r="AZ23" s="91">
        <v>7293</v>
      </c>
      <c r="BA23" s="91">
        <v>40</v>
      </c>
      <c r="BD23" s="91">
        <v>9126</v>
      </c>
      <c r="BE23" s="91">
        <v>9086</v>
      </c>
      <c r="BF23" s="91">
        <v>40</v>
      </c>
      <c r="BI23" s="91">
        <v>10381</v>
      </c>
      <c r="BJ23" s="91">
        <v>10072</v>
      </c>
      <c r="BK23" s="91">
        <v>309</v>
      </c>
      <c r="BN23" s="91">
        <v>10501</v>
      </c>
      <c r="BO23" s="91">
        <v>10480</v>
      </c>
      <c r="BP23" s="91">
        <v>21</v>
      </c>
      <c r="BQ23" s="92"/>
      <c r="BR23" s="93"/>
      <c r="BS23" s="93"/>
      <c r="BT23" s="91"/>
      <c r="BX23" s="76"/>
    </row>
    <row r="24" spans="1:77" hidden="1" outlineLevel="1" x14ac:dyDescent="0.2">
      <c r="A24" s="73" t="s">
        <v>151</v>
      </c>
      <c r="B24" s="72" t="s">
        <v>40</v>
      </c>
      <c r="C24" s="73" t="s">
        <v>154</v>
      </c>
      <c r="F24" s="91">
        <v>2787</v>
      </c>
      <c r="G24" s="91">
        <v>2786</v>
      </c>
      <c r="H24" s="91">
        <v>1</v>
      </c>
      <c r="K24" s="91">
        <v>3548</v>
      </c>
      <c r="L24" s="91">
        <v>3540</v>
      </c>
      <c r="M24" s="91">
        <v>8</v>
      </c>
      <c r="P24" s="91">
        <v>2249</v>
      </c>
      <c r="Q24" s="91">
        <v>528</v>
      </c>
      <c r="R24" s="91">
        <v>1721</v>
      </c>
      <c r="U24" s="91">
        <v>74</v>
      </c>
      <c r="V24" s="91">
        <v>57</v>
      </c>
      <c r="W24" s="91">
        <v>17</v>
      </c>
      <c r="Z24" s="91">
        <v>0</v>
      </c>
      <c r="AA24" s="91">
        <v>0</v>
      </c>
      <c r="AB24" s="91">
        <v>0</v>
      </c>
      <c r="AE24" s="91">
        <v>0</v>
      </c>
      <c r="AF24" s="91">
        <v>0</v>
      </c>
      <c r="AG24" s="91">
        <v>0</v>
      </c>
      <c r="AJ24" s="91">
        <v>0</v>
      </c>
      <c r="AK24" s="91">
        <v>0</v>
      </c>
      <c r="AL24" s="91">
        <v>0</v>
      </c>
      <c r="AO24" s="91">
        <v>0</v>
      </c>
      <c r="AP24" s="91">
        <v>0</v>
      </c>
      <c r="AQ24" s="91">
        <v>0</v>
      </c>
      <c r="AT24" s="91">
        <v>0</v>
      </c>
      <c r="AU24" s="91">
        <v>0</v>
      </c>
      <c r="AV24" s="91">
        <v>0</v>
      </c>
      <c r="AY24" s="91">
        <v>0</v>
      </c>
      <c r="AZ24" s="91">
        <v>0</v>
      </c>
      <c r="BA24" s="91">
        <v>0</v>
      </c>
      <c r="BD24" s="91">
        <v>0</v>
      </c>
      <c r="BE24" s="91">
        <v>0</v>
      </c>
      <c r="BF24" s="91">
        <v>0</v>
      </c>
      <c r="BI24" s="91">
        <v>0</v>
      </c>
      <c r="BJ24" s="91">
        <v>0</v>
      </c>
      <c r="BK24" s="91">
        <v>0</v>
      </c>
      <c r="BN24" s="92"/>
      <c r="BO24" s="92"/>
      <c r="BP24" s="92"/>
      <c r="BQ24" s="92"/>
      <c r="BR24" s="93"/>
      <c r="BS24" s="93"/>
      <c r="BT24" s="91"/>
      <c r="BX24" s="76"/>
    </row>
    <row r="25" spans="1:77" hidden="1" outlineLevel="1" x14ac:dyDescent="0.2">
      <c r="A25" s="73" t="s">
        <v>141</v>
      </c>
      <c r="B25" s="72" t="s">
        <v>40</v>
      </c>
      <c r="C25" s="73" t="s">
        <v>152</v>
      </c>
      <c r="F25" s="91">
        <v>0</v>
      </c>
      <c r="G25" s="91">
        <v>0</v>
      </c>
      <c r="H25" s="91">
        <v>0</v>
      </c>
      <c r="K25" s="91">
        <v>0</v>
      </c>
      <c r="L25" s="91">
        <v>0</v>
      </c>
      <c r="M25" s="91">
        <v>0</v>
      </c>
      <c r="P25" s="91">
        <v>0</v>
      </c>
      <c r="Q25" s="91">
        <v>0</v>
      </c>
      <c r="R25" s="91">
        <v>0</v>
      </c>
      <c r="U25" s="91">
        <v>0</v>
      </c>
      <c r="V25" s="91">
        <v>0</v>
      </c>
      <c r="W25" s="91">
        <v>0</v>
      </c>
      <c r="Z25" s="91">
        <v>0</v>
      </c>
      <c r="AA25" s="91">
        <v>0</v>
      </c>
      <c r="AB25" s="91">
        <v>0</v>
      </c>
      <c r="AE25" s="91">
        <v>0</v>
      </c>
      <c r="AF25" s="91">
        <v>0</v>
      </c>
      <c r="AG25" s="91">
        <v>0</v>
      </c>
      <c r="AJ25" s="91">
        <v>0</v>
      </c>
      <c r="AK25" s="91">
        <v>0</v>
      </c>
      <c r="AL25" s="91">
        <v>0</v>
      </c>
      <c r="AO25" s="91">
        <v>21471</v>
      </c>
      <c r="AP25" s="91">
        <v>21440</v>
      </c>
      <c r="AQ25" s="91">
        <v>31</v>
      </c>
      <c r="AT25" s="91">
        <v>29065</v>
      </c>
      <c r="AU25" s="91">
        <v>28494</v>
      </c>
      <c r="AV25" s="91">
        <v>571</v>
      </c>
      <c r="AY25" s="91">
        <v>28255</v>
      </c>
      <c r="AZ25" s="91">
        <v>27964</v>
      </c>
      <c r="BA25" s="91">
        <v>291</v>
      </c>
      <c r="BD25" s="91">
        <v>38856</v>
      </c>
      <c r="BE25" s="91">
        <v>38577</v>
      </c>
      <c r="BF25" s="91">
        <v>279</v>
      </c>
      <c r="BI25" s="91">
        <v>45719</v>
      </c>
      <c r="BJ25" s="91">
        <v>45694</v>
      </c>
      <c r="BK25" s="91">
        <v>25</v>
      </c>
      <c r="BN25" s="91">
        <v>44897</v>
      </c>
      <c r="BO25" s="91">
        <v>44897</v>
      </c>
      <c r="BP25" s="91">
        <v>0</v>
      </c>
      <c r="BQ25" s="92"/>
      <c r="BR25" s="93"/>
      <c r="BS25" s="93"/>
      <c r="BT25" s="91"/>
      <c r="BX25" s="76"/>
    </row>
    <row r="26" spans="1:77" hidden="1" outlineLevel="1" x14ac:dyDescent="0.2">
      <c r="A26" s="73" t="s">
        <v>143</v>
      </c>
      <c r="B26" s="72" t="s">
        <v>40</v>
      </c>
      <c r="C26" s="73" t="s">
        <v>152</v>
      </c>
      <c r="F26" s="91">
        <v>29515</v>
      </c>
      <c r="G26" s="91">
        <v>29497</v>
      </c>
      <c r="H26" s="91">
        <v>18</v>
      </c>
      <c r="K26" s="91">
        <v>33978</v>
      </c>
      <c r="L26" s="91">
        <v>33857</v>
      </c>
      <c r="M26" s="91">
        <v>121</v>
      </c>
      <c r="P26" s="91">
        <v>39556</v>
      </c>
      <c r="Q26" s="91">
        <v>39556</v>
      </c>
      <c r="R26" s="91">
        <v>0</v>
      </c>
      <c r="U26" s="91">
        <v>34877</v>
      </c>
      <c r="V26" s="91">
        <v>34747</v>
      </c>
      <c r="W26" s="91">
        <v>130</v>
      </c>
      <c r="Z26" s="91">
        <v>42253</v>
      </c>
      <c r="AA26" s="91">
        <v>41075</v>
      </c>
      <c r="AB26" s="91">
        <v>1178</v>
      </c>
      <c r="AE26" s="91">
        <v>38411</v>
      </c>
      <c r="AF26" s="91">
        <v>38258</v>
      </c>
      <c r="AG26" s="91">
        <v>153</v>
      </c>
      <c r="AJ26" s="91">
        <v>52173</v>
      </c>
      <c r="AK26" s="91">
        <v>52166</v>
      </c>
      <c r="AL26" s="91">
        <v>7</v>
      </c>
      <c r="AO26" s="91">
        <v>53891</v>
      </c>
      <c r="AP26" s="91">
        <v>53860</v>
      </c>
      <c r="AQ26" s="91">
        <v>31</v>
      </c>
      <c r="AT26" s="91">
        <v>50326</v>
      </c>
      <c r="AU26" s="91">
        <v>50218</v>
      </c>
      <c r="AV26" s="91">
        <v>108</v>
      </c>
      <c r="AY26" s="91">
        <v>48404</v>
      </c>
      <c r="AZ26" s="91">
        <v>48374</v>
      </c>
      <c r="BA26" s="91">
        <v>30</v>
      </c>
      <c r="BD26" s="91">
        <v>34078</v>
      </c>
      <c r="BE26" s="91">
        <v>34008</v>
      </c>
      <c r="BF26" s="91">
        <v>70</v>
      </c>
      <c r="BI26" s="91">
        <v>28821</v>
      </c>
      <c r="BJ26" s="91">
        <v>28597</v>
      </c>
      <c r="BK26" s="91">
        <v>224</v>
      </c>
      <c r="BN26" s="91">
        <v>28875</v>
      </c>
      <c r="BO26" s="91">
        <v>28474</v>
      </c>
      <c r="BP26" s="91">
        <v>401</v>
      </c>
      <c r="BQ26" s="92"/>
      <c r="BR26" s="93"/>
      <c r="BS26" s="93"/>
      <c r="BT26" s="91"/>
      <c r="BX26" s="76"/>
    </row>
    <row r="27" spans="1:77" hidden="1" outlineLevel="1" x14ac:dyDescent="0.2">
      <c r="F27" s="91"/>
      <c r="G27" s="91"/>
      <c r="H27" s="91"/>
      <c r="K27" s="91"/>
      <c r="L27" s="91"/>
      <c r="M27" s="91"/>
      <c r="P27" s="91"/>
      <c r="Q27" s="91"/>
      <c r="R27" s="91"/>
      <c r="U27" s="91"/>
      <c r="V27" s="91"/>
      <c r="W27" s="91"/>
      <c r="Z27" s="91"/>
      <c r="AA27" s="91"/>
      <c r="AB27" s="91"/>
      <c r="AE27" s="91"/>
      <c r="AF27" s="91"/>
      <c r="AG27" s="91"/>
      <c r="AJ27" s="91"/>
      <c r="AK27" s="91"/>
      <c r="AL27" s="91"/>
      <c r="AO27" s="91"/>
      <c r="AP27" s="91"/>
      <c r="AQ27" s="91"/>
      <c r="AT27" s="91"/>
      <c r="AU27" s="91"/>
      <c r="AV27" s="91"/>
      <c r="AY27" s="91"/>
      <c r="AZ27" s="91"/>
      <c r="BA27" s="91"/>
      <c r="BD27" s="91"/>
      <c r="BE27" s="91"/>
      <c r="BF27" s="91"/>
      <c r="BI27" s="91"/>
      <c r="BJ27" s="91"/>
      <c r="BK27" s="91"/>
      <c r="BN27" s="92"/>
      <c r="BO27" s="92"/>
      <c r="BP27" s="92"/>
      <c r="BQ27" s="92"/>
      <c r="BR27" s="93"/>
      <c r="BS27" s="93"/>
      <c r="BT27" s="91"/>
      <c r="BX27" s="76"/>
    </row>
    <row r="28" spans="1:77" s="88" customFormat="1" ht="11.25" collapsed="1" x14ac:dyDescent="0.2">
      <c r="A28" s="88" t="s">
        <v>155</v>
      </c>
      <c r="B28" s="87" t="s">
        <v>146</v>
      </c>
      <c r="C28" s="88" t="s">
        <v>82</v>
      </c>
      <c r="F28" s="94">
        <f>SUM(F22:F26)</f>
        <v>35178</v>
      </c>
      <c r="G28" s="94">
        <f>SUM(G22:G26)</f>
        <v>34627</v>
      </c>
      <c r="H28" s="94">
        <f>SUM(H22:H26)</f>
        <v>551</v>
      </c>
      <c r="K28" s="94">
        <f>SUM(K22:K26)</f>
        <v>47625</v>
      </c>
      <c r="L28" s="94">
        <f>SUM(L22:L26)</f>
        <v>47281</v>
      </c>
      <c r="M28" s="94">
        <f>SUM(M22:M26)</f>
        <v>344</v>
      </c>
      <c r="P28" s="94">
        <f>SUM(P22:P26)</f>
        <v>58467</v>
      </c>
      <c r="Q28" s="94">
        <f>SUM(Q22:Q26)</f>
        <v>55853</v>
      </c>
      <c r="R28" s="94">
        <f>SUM(R22:R26)</f>
        <v>2614</v>
      </c>
      <c r="U28" s="94">
        <f>SUM(U22:U26)</f>
        <v>52002</v>
      </c>
      <c r="V28" s="94">
        <f>SUM(V22:V26)</f>
        <v>50892</v>
      </c>
      <c r="W28" s="94">
        <f>SUM(W22:W26)</f>
        <v>1110</v>
      </c>
      <c r="Z28" s="94">
        <f>SUM(Z22:Z26)</f>
        <v>55057</v>
      </c>
      <c r="AA28" s="94">
        <f>SUM(AA22:AA26)</f>
        <v>53481</v>
      </c>
      <c r="AB28" s="94">
        <f>SUM(AB22:AB26)</f>
        <v>1576</v>
      </c>
      <c r="AE28" s="94">
        <f>SUM(AE22:AE26)</f>
        <v>49120</v>
      </c>
      <c r="AF28" s="94">
        <f>SUM(AF22:AF26)</f>
        <v>48480</v>
      </c>
      <c r="AG28" s="94">
        <f>SUM(AG22:AG26)</f>
        <v>640</v>
      </c>
      <c r="AJ28" s="94">
        <f>SUM(AJ22:AJ26)</f>
        <v>61230</v>
      </c>
      <c r="AK28" s="94">
        <f>SUM(AK22:AK26)</f>
        <v>60688</v>
      </c>
      <c r="AL28" s="94">
        <f>SUM(AL22:AL26)</f>
        <v>542</v>
      </c>
      <c r="AO28" s="94">
        <f>SUM(AO22:AO26)</f>
        <v>88867</v>
      </c>
      <c r="AP28" s="94">
        <f>SUM(AP22:AP26)</f>
        <v>88735</v>
      </c>
      <c r="AQ28" s="94">
        <f>SUM(AQ22:AQ26)</f>
        <v>132</v>
      </c>
      <c r="AT28" s="94">
        <f>SUM(AT22:AT26)</f>
        <v>87841</v>
      </c>
      <c r="AU28" s="94">
        <f>SUM(AU22:AU26)</f>
        <v>86961</v>
      </c>
      <c r="AV28" s="94">
        <f>SUM(AV22:AV26)</f>
        <v>880</v>
      </c>
      <c r="AY28" s="94">
        <f>SUM(AY22:AY26)</f>
        <v>83992</v>
      </c>
      <c r="AZ28" s="94">
        <f>SUM(AZ22:AZ26)</f>
        <v>83631</v>
      </c>
      <c r="BA28" s="94">
        <f>SUM(BA22:BA26)</f>
        <v>361</v>
      </c>
      <c r="BD28" s="94">
        <f>SUM(BD22:BD26)</f>
        <v>82060</v>
      </c>
      <c r="BE28" s="94">
        <f>SUM(BE22:BE26)</f>
        <v>81671</v>
      </c>
      <c r="BF28" s="94">
        <f>SUM(BF22:BF26)</f>
        <v>389</v>
      </c>
      <c r="BI28" s="94">
        <f>SUM(BI22:BI26)</f>
        <v>84921</v>
      </c>
      <c r="BJ28" s="94">
        <f>SUM(BJ22:BJ26)</f>
        <v>84363</v>
      </c>
      <c r="BK28" s="94">
        <f>SUM(BK22:BK26)</f>
        <v>558</v>
      </c>
      <c r="BN28" s="94">
        <f t="shared" ref="BN28:BT28" si="2">SUM(BN22:BN26)</f>
        <v>86163</v>
      </c>
      <c r="BO28" s="94">
        <f t="shared" si="2"/>
        <v>85668</v>
      </c>
      <c r="BP28" s="94">
        <f t="shared" si="2"/>
        <v>495</v>
      </c>
      <c r="BQ28" s="94">
        <f t="shared" si="2"/>
        <v>0</v>
      </c>
      <c r="BR28" s="94">
        <f t="shared" si="2"/>
        <v>0</v>
      </c>
      <c r="BS28" s="94">
        <f t="shared" si="2"/>
        <v>0</v>
      </c>
      <c r="BT28" s="94">
        <f t="shared" si="2"/>
        <v>0</v>
      </c>
      <c r="BX28" s="85"/>
      <c r="BY28" s="86"/>
    </row>
    <row r="29" spans="1:77" s="88" customFormat="1" ht="11.25" hidden="1" outlineLevel="1" x14ac:dyDescent="0.2">
      <c r="B29" s="87"/>
      <c r="F29" s="89"/>
      <c r="G29" s="89"/>
      <c r="H29" s="89"/>
      <c r="K29" s="89"/>
      <c r="L29" s="89"/>
      <c r="M29" s="89"/>
      <c r="P29" s="89"/>
      <c r="Q29" s="89"/>
      <c r="R29" s="89"/>
      <c r="U29" s="89"/>
      <c r="V29" s="89"/>
      <c r="W29" s="89"/>
      <c r="Z29" s="89"/>
      <c r="AA29" s="89"/>
      <c r="AB29" s="89"/>
      <c r="AE29" s="89"/>
      <c r="AF29" s="89"/>
      <c r="AG29" s="89"/>
      <c r="AJ29" s="89"/>
      <c r="AK29" s="89"/>
      <c r="AL29" s="89"/>
      <c r="AO29" s="89"/>
      <c r="AP29" s="89"/>
      <c r="AQ29" s="89"/>
      <c r="AT29" s="89"/>
      <c r="AU29" s="89"/>
      <c r="AV29" s="89"/>
      <c r="AY29" s="89"/>
      <c r="AZ29" s="89"/>
      <c r="BA29" s="89"/>
      <c r="BD29" s="89"/>
      <c r="BE29" s="89"/>
      <c r="BF29" s="89"/>
      <c r="BI29" s="89"/>
      <c r="BJ29" s="89"/>
      <c r="BK29" s="89"/>
      <c r="BN29" s="70"/>
      <c r="BO29" s="70"/>
      <c r="BP29" s="70"/>
      <c r="BQ29" s="70"/>
      <c r="BR29" s="90"/>
      <c r="BS29" s="90"/>
      <c r="BT29" s="89"/>
      <c r="BX29" s="85"/>
      <c r="BY29" s="86"/>
    </row>
    <row r="30" spans="1:77" hidden="1" outlineLevel="1" x14ac:dyDescent="0.2">
      <c r="F30" s="91"/>
      <c r="G30" s="91"/>
      <c r="H30" s="91"/>
      <c r="K30" s="91"/>
      <c r="L30" s="91"/>
      <c r="M30" s="91"/>
      <c r="P30" s="91"/>
      <c r="Q30" s="91"/>
      <c r="R30" s="91"/>
      <c r="U30" s="91"/>
      <c r="V30" s="91"/>
      <c r="W30" s="91"/>
      <c r="Z30" s="91"/>
      <c r="AA30" s="91"/>
      <c r="AB30" s="91"/>
      <c r="AE30" s="91"/>
      <c r="AF30" s="91"/>
      <c r="AG30" s="91"/>
      <c r="AJ30" s="91"/>
      <c r="AK30" s="91"/>
      <c r="AL30" s="91"/>
      <c r="AO30" s="91"/>
      <c r="AP30" s="91"/>
      <c r="AQ30" s="91"/>
      <c r="AT30" s="91"/>
      <c r="AU30" s="91"/>
      <c r="AV30" s="91"/>
      <c r="AY30" s="91"/>
      <c r="AZ30" s="91"/>
      <c r="BA30" s="91"/>
      <c r="BD30" s="91"/>
      <c r="BE30" s="91"/>
      <c r="BF30" s="91"/>
      <c r="BI30" s="91"/>
      <c r="BJ30" s="91"/>
      <c r="BK30" s="91"/>
      <c r="BN30" s="92"/>
      <c r="BO30" s="92"/>
      <c r="BP30" s="92"/>
      <c r="BQ30" s="92"/>
      <c r="BR30" s="93"/>
      <c r="BS30" s="93"/>
      <c r="BT30" s="91"/>
      <c r="BX30" s="76"/>
    </row>
    <row r="31" spans="1:77" s="88" customFormat="1" ht="11.25" hidden="1" outlineLevel="1" x14ac:dyDescent="0.2">
      <c r="A31" s="71" t="s">
        <v>156</v>
      </c>
      <c r="B31" s="87"/>
      <c r="F31" s="89"/>
      <c r="G31" s="89"/>
      <c r="H31" s="89"/>
      <c r="K31" s="89"/>
      <c r="L31" s="89"/>
      <c r="M31" s="89"/>
      <c r="P31" s="89"/>
      <c r="Q31" s="89"/>
      <c r="R31" s="89"/>
      <c r="U31" s="89"/>
      <c r="V31" s="89"/>
      <c r="W31" s="89"/>
      <c r="Z31" s="89"/>
      <c r="AA31" s="89"/>
      <c r="AB31" s="89"/>
      <c r="AE31" s="89"/>
      <c r="AF31" s="89"/>
      <c r="AG31" s="89"/>
      <c r="AJ31" s="89"/>
      <c r="AK31" s="89"/>
      <c r="AL31" s="89"/>
      <c r="AO31" s="89"/>
      <c r="AP31" s="89"/>
      <c r="AQ31" s="89"/>
      <c r="AT31" s="89"/>
      <c r="AU31" s="89"/>
      <c r="AV31" s="89"/>
      <c r="AY31" s="89"/>
      <c r="AZ31" s="89"/>
      <c r="BA31" s="89"/>
      <c r="BD31" s="89"/>
      <c r="BE31" s="89"/>
      <c r="BF31" s="89"/>
      <c r="BI31" s="89"/>
      <c r="BJ31" s="89"/>
      <c r="BK31" s="89"/>
      <c r="BN31" s="70"/>
      <c r="BO31" s="70"/>
      <c r="BP31" s="70"/>
      <c r="BQ31" s="70"/>
      <c r="BR31" s="90"/>
      <c r="BS31" s="90"/>
      <c r="BT31" s="89"/>
      <c r="BX31" s="85"/>
      <c r="BY31" s="86"/>
    </row>
    <row r="32" spans="1:77" hidden="1" outlineLevel="1" x14ac:dyDescent="0.2">
      <c r="A32" s="73" t="s">
        <v>151</v>
      </c>
      <c r="B32" s="72" t="s">
        <v>40</v>
      </c>
      <c r="C32" s="73" t="s">
        <v>157</v>
      </c>
      <c r="F32" s="91">
        <v>11506</v>
      </c>
      <c r="G32" s="91">
        <v>11338</v>
      </c>
      <c r="H32" s="91">
        <v>168</v>
      </c>
      <c r="K32" s="91">
        <v>15052</v>
      </c>
      <c r="L32" s="91">
        <v>15045</v>
      </c>
      <c r="M32" s="91">
        <v>7</v>
      </c>
      <c r="P32" s="91">
        <v>16564</v>
      </c>
      <c r="Q32" s="91">
        <v>16558</v>
      </c>
      <c r="R32" s="91">
        <v>6</v>
      </c>
      <c r="U32" s="91">
        <v>16253</v>
      </c>
      <c r="V32" s="91">
        <v>16253</v>
      </c>
      <c r="W32" s="91">
        <v>0</v>
      </c>
      <c r="Z32" s="91">
        <v>9288</v>
      </c>
      <c r="AA32" s="91">
        <v>9288</v>
      </c>
      <c r="AB32" s="91">
        <v>0</v>
      </c>
      <c r="AE32" s="91">
        <v>3602</v>
      </c>
      <c r="AF32" s="91">
        <v>3529</v>
      </c>
      <c r="AG32" s="91">
        <v>73</v>
      </c>
      <c r="AJ32" s="91">
        <v>5973</v>
      </c>
      <c r="AK32" s="91">
        <v>5211</v>
      </c>
      <c r="AL32" s="91">
        <v>762</v>
      </c>
      <c r="AO32" s="91">
        <v>0</v>
      </c>
      <c r="AP32" s="91">
        <v>0</v>
      </c>
      <c r="AQ32" s="91">
        <v>0</v>
      </c>
      <c r="AT32" s="91">
        <v>1449</v>
      </c>
      <c r="AU32" s="91">
        <v>1257</v>
      </c>
      <c r="AV32" s="91">
        <v>192</v>
      </c>
      <c r="AY32" s="91">
        <v>728</v>
      </c>
      <c r="AZ32" s="91">
        <v>626</v>
      </c>
      <c r="BA32" s="91">
        <v>102</v>
      </c>
      <c r="BD32" s="91">
        <v>2643</v>
      </c>
      <c r="BE32" s="91">
        <v>2552</v>
      </c>
      <c r="BF32" s="91">
        <v>91</v>
      </c>
      <c r="BI32" s="91">
        <v>2395</v>
      </c>
      <c r="BJ32" s="91">
        <v>2395</v>
      </c>
      <c r="BK32" s="91">
        <v>0</v>
      </c>
      <c r="BN32" s="91">
        <v>2829</v>
      </c>
      <c r="BO32" s="91">
        <v>2621</v>
      </c>
      <c r="BP32" s="91">
        <v>208</v>
      </c>
      <c r="BQ32" s="92"/>
      <c r="BR32" s="93"/>
      <c r="BS32" s="93"/>
      <c r="BT32" s="91"/>
      <c r="BX32" s="76"/>
    </row>
    <row r="33" spans="1:77" hidden="1" outlineLevel="1" x14ac:dyDescent="0.2">
      <c r="A33" s="73" t="s">
        <v>141</v>
      </c>
      <c r="B33" s="72" t="s">
        <v>40</v>
      </c>
      <c r="C33" s="73" t="s">
        <v>158</v>
      </c>
      <c r="F33" s="91">
        <v>0</v>
      </c>
      <c r="G33" s="91">
        <v>0</v>
      </c>
      <c r="H33" s="91">
        <v>0</v>
      </c>
      <c r="K33" s="91">
        <v>0</v>
      </c>
      <c r="L33" s="91">
        <v>0</v>
      </c>
      <c r="M33" s="91">
        <v>0</v>
      </c>
      <c r="P33" s="91">
        <v>0</v>
      </c>
      <c r="Q33" s="91">
        <v>0</v>
      </c>
      <c r="R33" s="91">
        <v>0</v>
      </c>
      <c r="U33" s="91">
        <v>0</v>
      </c>
      <c r="V33" s="91">
        <v>0</v>
      </c>
      <c r="W33" s="91">
        <v>0</v>
      </c>
      <c r="Z33" s="91">
        <v>0</v>
      </c>
      <c r="AA33" s="91">
        <v>0</v>
      </c>
      <c r="AB33" s="91">
        <v>0</v>
      </c>
      <c r="AE33" s="91">
        <v>0</v>
      </c>
      <c r="AF33" s="91">
        <v>0</v>
      </c>
      <c r="AG33" s="91">
        <v>0</v>
      </c>
      <c r="AJ33" s="91">
        <v>0</v>
      </c>
      <c r="AK33" s="91">
        <v>0</v>
      </c>
      <c r="AL33" s="91">
        <v>0</v>
      </c>
      <c r="AO33" s="91">
        <v>2290</v>
      </c>
      <c r="AP33" s="91">
        <v>641</v>
      </c>
      <c r="AQ33" s="91">
        <v>1649</v>
      </c>
      <c r="AT33" s="91">
        <v>0</v>
      </c>
      <c r="AU33" s="91">
        <v>0</v>
      </c>
      <c r="AV33" s="91">
        <v>0</v>
      </c>
      <c r="AY33" s="91">
        <v>0</v>
      </c>
      <c r="AZ33" s="91">
        <v>0</v>
      </c>
      <c r="BA33" s="91">
        <v>0</v>
      </c>
      <c r="BD33" s="91">
        <v>0</v>
      </c>
      <c r="BE33" s="91">
        <v>0</v>
      </c>
      <c r="BF33" s="91">
        <v>0</v>
      </c>
      <c r="BI33" s="91">
        <v>0</v>
      </c>
      <c r="BJ33" s="91">
        <v>0</v>
      </c>
      <c r="BK33" s="91">
        <v>0</v>
      </c>
      <c r="BN33" s="91">
        <v>0</v>
      </c>
      <c r="BO33" s="91">
        <v>0</v>
      </c>
      <c r="BP33" s="91">
        <v>0</v>
      </c>
      <c r="BQ33" s="92"/>
      <c r="BR33" s="93"/>
      <c r="BS33" s="93"/>
      <c r="BT33" s="91"/>
      <c r="BX33" s="76"/>
    </row>
    <row r="34" spans="1:77" hidden="1" outlineLevel="1" x14ac:dyDescent="0.2">
      <c r="A34" s="73" t="s">
        <v>141</v>
      </c>
      <c r="B34" s="72" t="s">
        <v>40</v>
      </c>
      <c r="C34" s="73" t="s">
        <v>157</v>
      </c>
      <c r="F34" s="91">
        <v>34241</v>
      </c>
      <c r="G34" s="91">
        <v>32804</v>
      </c>
      <c r="H34" s="91">
        <v>1437</v>
      </c>
      <c r="K34" s="91">
        <v>42456</v>
      </c>
      <c r="L34" s="91">
        <v>42326</v>
      </c>
      <c r="M34" s="91">
        <v>130</v>
      </c>
      <c r="P34" s="91">
        <v>56284</v>
      </c>
      <c r="Q34" s="91">
        <v>54017</v>
      </c>
      <c r="R34" s="91">
        <v>2267</v>
      </c>
      <c r="U34" s="91">
        <v>84460</v>
      </c>
      <c r="V34" s="91">
        <v>84188</v>
      </c>
      <c r="W34" s="91">
        <v>272</v>
      </c>
      <c r="Z34" s="91">
        <v>91673</v>
      </c>
      <c r="AA34" s="91">
        <v>89943</v>
      </c>
      <c r="AB34" s="91">
        <v>1730</v>
      </c>
      <c r="AE34" s="91">
        <v>86948</v>
      </c>
      <c r="AF34" s="91">
        <v>84965</v>
      </c>
      <c r="AG34" s="91">
        <v>1983</v>
      </c>
      <c r="AJ34" s="91">
        <v>95986</v>
      </c>
      <c r="AK34" s="91">
        <v>92543</v>
      </c>
      <c r="AL34" s="91">
        <v>3443</v>
      </c>
      <c r="AO34" s="91">
        <v>93755</v>
      </c>
      <c r="AP34" s="91">
        <v>91376</v>
      </c>
      <c r="AQ34" s="91">
        <v>2379</v>
      </c>
      <c r="AT34" s="91">
        <v>102462</v>
      </c>
      <c r="AU34" s="91">
        <v>100210</v>
      </c>
      <c r="AV34" s="91">
        <v>2252</v>
      </c>
      <c r="AY34" s="91">
        <v>103618</v>
      </c>
      <c r="AZ34" s="91">
        <v>101685</v>
      </c>
      <c r="BA34" s="91">
        <v>1933</v>
      </c>
      <c r="BD34" s="91">
        <v>98287</v>
      </c>
      <c r="BE34" s="91">
        <v>97315</v>
      </c>
      <c r="BF34" s="91">
        <v>972</v>
      </c>
      <c r="BI34" s="91">
        <v>166898</v>
      </c>
      <c r="BJ34" s="91">
        <v>165213</v>
      </c>
      <c r="BK34" s="91">
        <v>1685</v>
      </c>
      <c r="BN34" s="91">
        <v>192804</v>
      </c>
      <c r="BO34" s="91">
        <v>188217</v>
      </c>
      <c r="BP34" s="91">
        <v>4587</v>
      </c>
      <c r="BQ34" s="92"/>
      <c r="BR34" s="93"/>
      <c r="BS34" s="93"/>
      <c r="BT34" s="91"/>
      <c r="BX34" s="76"/>
    </row>
    <row r="35" spans="1:77" hidden="1" outlineLevel="1" x14ac:dyDescent="0.2">
      <c r="A35" s="73" t="s">
        <v>141</v>
      </c>
      <c r="B35" s="72" t="s">
        <v>40</v>
      </c>
      <c r="C35" s="73" t="s">
        <v>159</v>
      </c>
      <c r="F35" s="91">
        <v>6170</v>
      </c>
      <c r="G35" s="91">
        <v>0</v>
      </c>
      <c r="H35" s="91">
        <v>6170</v>
      </c>
      <c r="K35" s="91">
        <v>0</v>
      </c>
      <c r="L35" s="91">
        <v>0</v>
      </c>
      <c r="M35" s="91">
        <v>0</v>
      </c>
      <c r="P35" s="91">
        <v>8041</v>
      </c>
      <c r="Q35" s="91">
        <v>0</v>
      </c>
      <c r="R35" s="91">
        <v>8041</v>
      </c>
      <c r="U35" s="91">
        <v>0</v>
      </c>
      <c r="V35" s="91">
        <v>0</v>
      </c>
      <c r="W35" s="91">
        <v>0</v>
      </c>
      <c r="Z35" s="91">
        <v>6143</v>
      </c>
      <c r="AA35" s="91">
        <v>0</v>
      </c>
      <c r="AB35" s="91">
        <v>6143</v>
      </c>
      <c r="AE35" s="91">
        <v>0</v>
      </c>
      <c r="AF35" s="91">
        <v>0</v>
      </c>
      <c r="AG35" s="91">
        <v>0</v>
      </c>
      <c r="AJ35" s="91">
        <v>6358</v>
      </c>
      <c r="AK35" s="91">
        <v>0</v>
      </c>
      <c r="AL35" s="91">
        <v>6358</v>
      </c>
      <c r="AO35" s="91">
        <v>0</v>
      </c>
      <c r="AP35" s="91">
        <v>0</v>
      </c>
      <c r="AQ35" s="91">
        <v>0</v>
      </c>
      <c r="AT35" s="91">
        <v>0</v>
      </c>
      <c r="AU35" s="91">
        <v>0</v>
      </c>
      <c r="AV35" s="91">
        <v>0</v>
      </c>
      <c r="AY35" s="91">
        <v>0</v>
      </c>
      <c r="AZ35" s="91">
        <v>0</v>
      </c>
      <c r="BA35" s="91">
        <v>0</v>
      </c>
      <c r="BD35" s="91">
        <v>5496</v>
      </c>
      <c r="BE35" s="91">
        <v>0</v>
      </c>
      <c r="BF35" s="91">
        <v>5496</v>
      </c>
      <c r="BI35" s="91">
        <v>0</v>
      </c>
      <c r="BJ35" s="91">
        <v>0</v>
      </c>
      <c r="BK35" s="91">
        <v>0</v>
      </c>
      <c r="BN35" s="91">
        <v>0</v>
      </c>
      <c r="BO35" s="91">
        <v>0</v>
      </c>
      <c r="BP35" s="91">
        <v>0</v>
      </c>
      <c r="BQ35" s="92"/>
      <c r="BR35" s="93"/>
      <c r="BS35" s="93"/>
      <c r="BT35" s="91"/>
      <c r="BX35" s="76"/>
    </row>
    <row r="36" spans="1:77" hidden="1" outlineLevel="1" x14ac:dyDescent="0.2">
      <c r="A36" s="73" t="s">
        <v>143</v>
      </c>
      <c r="B36" s="72" t="s">
        <v>40</v>
      </c>
      <c r="C36" s="73" t="s">
        <v>160</v>
      </c>
      <c r="F36" s="91">
        <v>0</v>
      </c>
      <c r="G36" s="91">
        <v>0</v>
      </c>
      <c r="H36" s="91">
        <v>0</v>
      </c>
      <c r="K36" s="91">
        <v>0</v>
      </c>
      <c r="L36" s="91">
        <v>0</v>
      </c>
      <c r="M36" s="91">
        <v>0</v>
      </c>
      <c r="P36" s="91">
        <v>0</v>
      </c>
      <c r="Q36" s="91">
        <v>0</v>
      </c>
      <c r="R36" s="91">
        <v>0</v>
      </c>
      <c r="U36" s="91">
        <v>0</v>
      </c>
      <c r="V36" s="91">
        <v>0</v>
      </c>
      <c r="W36" s="91">
        <v>0</v>
      </c>
      <c r="Z36" s="91">
        <v>10925</v>
      </c>
      <c r="AA36" s="91">
        <v>0</v>
      </c>
      <c r="AB36" s="91">
        <v>10925</v>
      </c>
      <c r="AE36" s="91">
        <v>6250</v>
      </c>
      <c r="AF36" s="91">
        <v>0</v>
      </c>
      <c r="AG36" s="91">
        <v>6250</v>
      </c>
      <c r="AJ36" s="91">
        <v>0</v>
      </c>
      <c r="AK36" s="91">
        <v>0</v>
      </c>
      <c r="AL36" s="91">
        <v>0</v>
      </c>
      <c r="AO36" s="91">
        <v>0</v>
      </c>
      <c r="AP36" s="91">
        <v>0</v>
      </c>
      <c r="AQ36" s="91">
        <v>0</v>
      </c>
      <c r="AT36" s="91">
        <v>0</v>
      </c>
      <c r="AU36" s="91">
        <v>0</v>
      </c>
      <c r="AV36" s="91">
        <v>0</v>
      </c>
      <c r="AY36" s="91">
        <v>0</v>
      </c>
      <c r="AZ36" s="91">
        <v>0</v>
      </c>
      <c r="BA36" s="91">
        <v>0</v>
      </c>
      <c r="BD36" s="91">
        <v>0</v>
      </c>
      <c r="BE36" s="91">
        <v>0</v>
      </c>
      <c r="BF36" s="91">
        <v>0</v>
      </c>
      <c r="BI36" s="91">
        <v>0</v>
      </c>
      <c r="BJ36" s="91">
        <v>0</v>
      </c>
      <c r="BK36" s="91">
        <v>0</v>
      </c>
      <c r="BN36" s="91">
        <v>0</v>
      </c>
      <c r="BO36" s="91">
        <v>0</v>
      </c>
      <c r="BP36" s="91">
        <v>0</v>
      </c>
      <c r="BQ36" s="92"/>
      <c r="BR36" s="93"/>
      <c r="BS36" s="93"/>
      <c r="BT36" s="91"/>
      <c r="BX36" s="76"/>
    </row>
    <row r="37" spans="1:77" hidden="1" outlineLevel="1" x14ac:dyDescent="0.2">
      <c r="A37" s="73" t="s">
        <v>143</v>
      </c>
      <c r="B37" s="72" t="s">
        <v>40</v>
      </c>
      <c r="C37" s="73" t="s">
        <v>161</v>
      </c>
      <c r="F37" s="91">
        <v>0</v>
      </c>
      <c r="G37" s="91">
        <v>0</v>
      </c>
      <c r="H37" s="91">
        <v>0</v>
      </c>
      <c r="K37" s="91">
        <v>7087</v>
      </c>
      <c r="L37" s="91">
        <v>0</v>
      </c>
      <c r="M37" s="91">
        <v>7087</v>
      </c>
      <c r="P37" s="91">
        <v>7206</v>
      </c>
      <c r="Q37" s="91">
        <v>0</v>
      </c>
      <c r="R37" s="91">
        <v>7206</v>
      </c>
      <c r="U37" s="91">
        <v>7568</v>
      </c>
      <c r="V37" s="91">
        <v>0</v>
      </c>
      <c r="W37" s="91">
        <v>7568</v>
      </c>
      <c r="Z37" s="91">
        <v>10011</v>
      </c>
      <c r="AA37" s="91">
        <v>0</v>
      </c>
      <c r="AB37" s="91">
        <v>10011</v>
      </c>
      <c r="AE37" s="91">
        <v>12273</v>
      </c>
      <c r="AF37" s="91">
        <v>0</v>
      </c>
      <c r="AG37" s="91">
        <v>12273</v>
      </c>
      <c r="AJ37" s="91">
        <v>12336</v>
      </c>
      <c r="AK37" s="91">
        <v>0</v>
      </c>
      <c r="AL37" s="91">
        <v>12336</v>
      </c>
      <c r="AO37" s="91">
        <v>7541</v>
      </c>
      <c r="AP37" s="91">
        <v>0</v>
      </c>
      <c r="AQ37" s="91">
        <v>7541</v>
      </c>
      <c r="AT37" s="91">
        <v>8738</v>
      </c>
      <c r="AU37" s="91">
        <v>0</v>
      </c>
      <c r="AV37" s="91">
        <v>8738</v>
      </c>
      <c r="AY37" s="91">
        <v>8724</v>
      </c>
      <c r="AZ37" s="91">
        <v>0</v>
      </c>
      <c r="BA37" s="91">
        <v>8724</v>
      </c>
      <c r="BD37" s="91">
        <v>11965</v>
      </c>
      <c r="BE37" s="91">
        <v>0</v>
      </c>
      <c r="BF37" s="91">
        <v>11965</v>
      </c>
      <c r="BI37" s="91">
        <v>6374</v>
      </c>
      <c r="BJ37" s="91">
        <v>0</v>
      </c>
      <c r="BK37" s="91">
        <v>6374</v>
      </c>
      <c r="BN37" s="91">
        <v>9888</v>
      </c>
      <c r="BO37" s="91">
        <v>0</v>
      </c>
      <c r="BP37" s="91">
        <v>9888</v>
      </c>
      <c r="BQ37" s="92"/>
      <c r="BR37" s="93"/>
      <c r="BS37" s="93"/>
      <c r="BT37" s="91"/>
      <c r="BX37" s="76"/>
    </row>
    <row r="38" spans="1:77" hidden="1" outlineLevel="1" x14ac:dyDescent="0.2">
      <c r="A38" s="73" t="s">
        <v>143</v>
      </c>
      <c r="B38" s="72" t="s">
        <v>40</v>
      </c>
      <c r="C38" s="73" t="s">
        <v>158</v>
      </c>
      <c r="F38" s="91">
        <v>0</v>
      </c>
      <c r="G38" s="91">
        <v>0</v>
      </c>
      <c r="H38" s="91">
        <v>0</v>
      </c>
      <c r="K38" s="91">
        <v>0</v>
      </c>
      <c r="L38" s="91">
        <v>0</v>
      </c>
      <c r="M38" s="91">
        <v>0</v>
      </c>
      <c r="P38" s="91">
        <v>0</v>
      </c>
      <c r="Q38" s="91">
        <v>0</v>
      </c>
      <c r="R38" s="91">
        <v>0</v>
      </c>
      <c r="U38" s="91">
        <v>1045</v>
      </c>
      <c r="V38" s="91">
        <v>878</v>
      </c>
      <c r="W38" s="91">
        <v>167</v>
      </c>
      <c r="Z38" s="91">
        <v>0</v>
      </c>
      <c r="AA38" s="91">
        <v>0</v>
      </c>
      <c r="AB38" s="91">
        <v>0</v>
      </c>
      <c r="AE38" s="91">
        <v>0</v>
      </c>
      <c r="AF38" s="91">
        <v>0</v>
      </c>
      <c r="AG38" s="91">
        <v>0</v>
      </c>
      <c r="AJ38" s="91">
        <v>0</v>
      </c>
      <c r="AK38" s="91">
        <v>0</v>
      </c>
      <c r="AL38" s="91">
        <v>0</v>
      </c>
      <c r="AO38" s="91">
        <v>0</v>
      </c>
      <c r="AP38" s="91">
        <v>0</v>
      </c>
      <c r="AQ38" s="91">
        <v>0</v>
      </c>
      <c r="AT38" s="91">
        <v>0</v>
      </c>
      <c r="AU38" s="91">
        <v>0</v>
      </c>
      <c r="AV38" s="91">
        <v>0</v>
      </c>
      <c r="AY38" s="91">
        <v>0</v>
      </c>
      <c r="AZ38" s="91">
        <v>0</v>
      </c>
      <c r="BA38" s="91">
        <v>0</v>
      </c>
      <c r="BD38" s="91">
        <v>0</v>
      </c>
      <c r="BE38" s="91">
        <v>0</v>
      </c>
      <c r="BF38" s="91">
        <v>0</v>
      </c>
      <c r="BI38" s="91">
        <v>0</v>
      </c>
      <c r="BJ38" s="91">
        <v>0</v>
      </c>
      <c r="BK38" s="91">
        <v>0</v>
      </c>
      <c r="BN38" s="91">
        <v>0</v>
      </c>
      <c r="BO38" s="91">
        <v>0</v>
      </c>
      <c r="BP38" s="91">
        <v>0</v>
      </c>
      <c r="BQ38" s="92"/>
      <c r="BR38" s="93"/>
      <c r="BS38" s="93"/>
      <c r="BT38" s="91"/>
      <c r="BX38" s="76"/>
    </row>
    <row r="39" spans="1:77" hidden="1" outlineLevel="1" x14ac:dyDescent="0.2">
      <c r="A39" s="73" t="s">
        <v>143</v>
      </c>
      <c r="B39" s="72" t="s">
        <v>40</v>
      </c>
      <c r="C39" s="73" t="s">
        <v>157</v>
      </c>
      <c r="F39" s="91">
        <v>39491</v>
      </c>
      <c r="G39" s="91">
        <v>39488</v>
      </c>
      <c r="H39" s="91">
        <v>3</v>
      </c>
      <c r="K39" s="91">
        <v>55957</v>
      </c>
      <c r="L39" s="91">
        <v>54430</v>
      </c>
      <c r="M39" s="91">
        <v>1527</v>
      </c>
      <c r="P39" s="91">
        <v>66312</v>
      </c>
      <c r="Q39" s="91">
        <v>64856</v>
      </c>
      <c r="R39" s="91">
        <v>1456</v>
      </c>
      <c r="U39" s="91">
        <v>69555</v>
      </c>
      <c r="V39" s="91">
        <v>69144</v>
      </c>
      <c r="W39" s="91">
        <v>411</v>
      </c>
      <c r="Z39" s="91">
        <v>71484</v>
      </c>
      <c r="AA39" s="91">
        <v>71484</v>
      </c>
      <c r="AB39" s="91">
        <v>0</v>
      </c>
      <c r="AE39" s="91">
        <v>89555</v>
      </c>
      <c r="AF39" s="91">
        <v>88753</v>
      </c>
      <c r="AG39" s="91">
        <v>802</v>
      </c>
      <c r="AJ39" s="91">
        <v>99292</v>
      </c>
      <c r="AK39" s="91">
        <v>98827</v>
      </c>
      <c r="AL39" s="91">
        <v>465</v>
      </c>
      <c r="AO39" s="91">
        <v>42471</v>
      </c>
      <c r="AP39" s="91">
        <v>38502</v>
      </c>
      <c r="AQ39" s="91">
        <v>3969</v>
      </c>
      <c r="AT39" s="91">
        <v>28951</v>
      </c>
      <c r="AU39" s="91">
        <v>28714</v>
      </c>
      <c r="AV39" s="91">
        <v>237</v>
      </c>
      <c r="AY39" s="91">
        <v>50286</v>
      </c>
      <c r="AZ39" s="91">
        <v>50182</v>
      </c>
      <c r="BA39" s="91">
        <v>104</v>
      </c>
      <c r="BD39" s="91">
        <v>38403</v>
      </c>
      <c r="BE39" s="91">
        <v>36534</v>
      </c>
      <c r="BF39" s="91">
        <v>1869</v>
      </c>
      <c r="BI39" s="91">
        <v>81072</v>
      </c>
      <c r="BJ39" s="91">
        <v>80959</v>
      </c>
      <c r="BK39" s="91">
        <v>113</v>
      </c>
      <c r="BN39" s="91">
        <v>98465</v>
      </c>
      <c r="BO39" s="91">
        <v>98306</v>
      </c>
      <c r="BP39" s="91">
        <v>159</v>
      </c>
      <c r="BQ39" s="92"/>
      <c r="BR39" s="93"/>
      <c r="BS39" s="93"/>
      <c r="BT39" s="91"/>
      <c r="BX39" s="76"/>
    </row>
    <row r="40" spans="1:77" hidden="1" outlineLevel="1" x14ac:dyDescent="0.2">
      <c r="A40" s="73" t="s">
        <v>143</v>
      </c>
      <c r="B40" s="72" t="s">
        <v>40</v>
      </c>
      <c r="C40" s="73" t="s">
        <v>162</v>
      </c>
      <c r="F40" s="91">
        <v>5072</v>
      </c>
      <c r="G40" s="91">
        <v>0</v>
      </c>
      <c r="H40" s="91">
        <v>5072</v>
      </c>
      <c r="K40" s="91">
        <v>0</v>
      </c>
      <c r="L40" s="91">
        <v>0</v>
      </c>
      <c r="M40" s="91">
        <v>0</v>
      </c>
      <c r="P40" s="91">
        <v>0</v>
      </c>
      <c r="Q40" s="91">
        <v>0</v>
      </c>
      <c r="R40" s="91">
        <v>0</v>
      </c>
      <c r="U40" s="91">
        <v>0</v>
      </c>
      <c r="V40" s="91">
        <v>0</v>
      </c>
      <c r="W40" s="91">
        <v>0</v>
      </c>
      <c r="Z40" s="91">
        <v>0</v>
      </c>
      <c r="AA40" s="91">
        <v>0</v>
      </c>
      <c r="AB40" s="91">
        <v>0</v>
      </c>
      <c r="AE40" s="91">
        <v>0</v>
      </c>
      <c r="AF40" s="91">
        <v>0</v>
      </c>
      <c r="AG40" s="91">
        <v>0</v>
      </c>
      <c r="AJ40" s="91">
        <v>0</v>
      </c>
      <c r="AK40" s="91">
        <v>0</v>
      </c>
      <c r="AL40" s="91">
        <v>0</v>
      </c>
      <c r="AO40" s="91">
        <v>0</v>
      </c>
      <c r="AP40" s="91">
        <v>0</v>
      </c>
      <c r="AQ40" s="91">
        <v>0</v>
      </c>
      <c r="AT40" s="91">
        <v>0</v>
      </c>
      <c r="AU40" s="91">
        <v>0</v>
      </c>
      <c r="AV40" s="91">
        <v>0</v>
      </c>
      <c r="AY40" s="91">
        <v>0</v>
      </c>
      <c r="AZ40" s="91">
        <v>0</v>
      </c>
      <c r="BA40" s="91">
        <v>0</v>
      </c>
      <c r="BD40" s="91">
        <v>0</v>
      </c>
      <c r="BE40" s="91">
        <v>0</v>
      </c>
      <c r="BF40" s="91">
        <v>0</v>
      </c>
      <c r="BI40" s="91">
        <v>0</v>
      </c>
      <c r="BJ40" s="91">
        <v>0</v>
      </c>
      <c r="BK40" s="91">
        <v>0</v>
      </c>
      <c r="BN40" s="91">
        <v>0</v>
      </c>
      <c r="BO40" s="91">
        <v>0</v>
      </c>
      <c r="BP40" s="91">
        <v>0</v>
      </c>
      <c r="BQ40" s="92"/>
      <c r="BR40" s="93"/>
      <c r="BS40" s="93"/>
      <c r="BT40" s="91"/>
      <c r="BX40" s="76"/>
    </row>
    <row r="41" spans="1:77" hidden="1" outlineLevel="1" x14ac:dyDescent="0.2">
      <c r="A41" s="73" t="s">
        <v>143</v>
      </c>
      <c r="B41" s="72" t="s">
        <v>40</v>
      </c>
      <c r="C41" s="73" t="s">
        <v>163</v>
      </c>
      <c r="F41" s="91">
        <v>4859</v>
      </c>
      <c r="G41" s="91">
        <v>78</v>
      </c>
      <c r="H41" s="91">
        <v>4781</v>
      </c>
      <c r="K41" s="91">
        <v>0</v>
      </c>
      <c r="L41" s="91">
        <v>0</v>
      </c>
      <c r="M41" s="91">
        <v>0</v>
      </c>
      <c r="P41" s="91">
        <v>0</v>
      </c>
      <c r="Q41" s="91">
        <v>0</v>
      </c>
      <c r="R41" s="91">
        <v>0</v>
      </c>
      <c r="U41" s="91">
        <v>0</v>
      </c>
      <c r="V41" s="91">
        <v>0</v>
      </c>
      <c r="W41" s="91">
        <v>0</v>
      </c>
      <c r="Z41" s="91">
        <v>0</v>
      </c>
      <c r="AA41" s="91">
        <v>0</v>
      </c>
      <c r="AB41" s="91">
        <v>0</v>
      </c>
      <c r="AE41" s="91">
        <v>0</v>
      </c>
      <c r="AF41" s="91">
        <v>0</v>
      </c>
      <c r="AG41" s="91">
        <v>0</v>
      </c>
      <c r="AJ41" s="91">
        <v>0</v>
      </c>
      <c r="AK41" s="91">
        <v>0</v>
      </c>
      <c r="AL41" s="91">
        <v>0</v>
      </c>
      <c r="AO41" s="91">
        <v>0</v>
      </c>
      <c r="AP41" s="91">
        <v>0</v>
      </c>
      <c r="AQ41" s="91">
        <v>0</v>
      </c>
      <c r="AT41" s="91">
        <v>0</v>
      </c>
      <c r="AU41" s="91">
        <v>0</v>
      </c>
      <c r="AV41" s="91">
        <v>0</v>
      </c>
      <c r="AY41" s="91">
        <v>5280</v>
      </c>
      <c r="AZ41" s="91">
        <v>0</v>
      </c>
      <c r="BA41" s="91">
        <v>5280</v>
      </c>
      <c r="BD41" s="91">
        <v>0</v>
      </c>
      <c r="BE41" s="91">
        <v>0</v>
      </c>
      <c r="BF41" s="91">
        <v>0</v>
      </c>
      <c r="BI41" s="91">
        <v>0</v>
      </c>
      <c r="BJ41" s="91">
        <v>0</v>
      </c>
      <c r="BK41" s="91">
        <v>0</v>
      </c>
      <c r="BN41" s="91">
        <v>0</v>
      </c>
      <c r="BO41" s="91">
        <v>0</v>
      </c>
      <c r="BP41" s="91">
        <v>0</v>
      </c>
      <c r="BQ41" s="92"/>
      <c r="BR41" s="93"/>
      <c r="BS41" s="93"/>
      <c r="BT41" s="91"/>
      <c r="BX41" s="76"/>
    </row>
    <row r="42" spans="1:77" hidden="1" outlineLevel="1" x14ac:dyDescent="0.2">
      <c r="A42" s="73" t="s">
        <v>164</v>
      </c>
      <c r="B42" s="72" t="s">
        <v>40</v>
      </c>
      <c r="C42" s="73" t="s">
        <v>160</v>
      </c>
      <c r="F42" s="91">
        <v>0</v>
      </c>
      <c r="G42" s="91">
        <v>0</v>
      </c>
      <c r="H42" s="91">
        <v>0</v>
      </c>
      <c r="K42" s="91">
        <v>0</v>
      </c>
      <c r="L42" s="91">
        <v>0</v>
      </c>
      <c r="M42" s="91">
        <v>0</v>
      </c>
      <c r="P42" s="91">
        <v>0</v>
      </c>
      <c r="Q42" s="91">
        <v>0</v>
      </c>
      <c r="R42" s="91">
        <v>0</v>
      </c>
      <c r="U42" s="91">
        <v>0</v>
      </c>
      <c r="V42" s="91">
        <v>0</v>
      </c>
      <c r="W42" s="91">
        <v>0</v>
      </c>
      <c r="Z42" s="91">
        <v>0</v>
      </c>
      <c r="AA42" s="91">
        <v>0</v>
      </c>
      <c r="AB42" s="91">
        <v>0</v>
      </c>
      <c r="AE42" s="91">
        <v>0</v>
      </c>
      <c r="AF42" s="91">
        <v>0</v>
      </c>
      <c r="AG42" s="91">
        <v>0</v>
      </c>
      <c r="AJ42" s="91">
        <v>0</v>
      </c>
      <c r="AK42" s="91">
        <v>0</v>
      </c>
      <c r="AL42" s="91">
        <v>0</v>
      </c>
      <c r="AO42" s="91">
        <v>0</v>
      </c>
      <c r="AP42" s="91">
        <v>0</v>
      </c>
      <c r="AQ42" s="91">
        <v>0</v>
      </c>
      <c r="AT42" s="91">
        <v>0</v>
      </c>
      <c r="AU42" s="91">
        <v>0</v>
      </c>
      <c r="AV42" s="91">
        <v>0</v>
      </c>
      <c r="AY42" s="91">
        <v>0</v>
      </c>
      <c r="AZ42" s="91">
        <v>0</v>
      </c>
      <c r="BA42" s="91">
        <v>0</v>
      </c>
      <c r="BD42" s="91">
        <v>5078</v>
      </c>
      <c r="BE42" s="91">
        <v>5078</v>
      </c>
      <c r="BF42" s="91">
        <v>0</v>
      </c>
      <c r="BI42" s="91">
        <v>89630</v>
      </c>
      <c r="BJ42" s="91">
        <v>89630</v>
      </c>
      <c r="BK42" s="91">
        <v>0</v>
      </c>
      <c r="BN42" s="91">
        <v>117647</v>
      </c>
      <c r="BO42" s="91">
        <v>117647</v>
      </c>
      <c r="BP42" s="91">
        <v>0</v>
      </c>
      <c r="BQ42" s="92"/>
      <c r="BR42" s="93"/>
      <c r="BS42" s="93"/>
      <c r="BT42" s="91"/>
      <c r="BX42" s="76"/>
    </row>
    <row r="43" spans="1:77" hidden="1" outlineLevel="1" x14ac:dyDescent="0.2">
      <c r="F43" s="91"/>
      <c r="G43" s="91"/>
      <c r="H43" s="91"/>
      <c r="K43" s="91"/>
      <c r="L43" s="91"/>
      <c r="M43" s="91"/>
      <c r="P43" s="91"/>
      <c r="Q43" s="91"/>
      <c r="R43" s="91"/>
      <c r="U43" s="91"/>
      <c r="V43" s="91"/>
      <c r="W43" s="91"/>
      <c r="Z43" s="91"/>
      <c r="AA43" s="91"/>
      <c r="AB43" s="91"/>
      <c r="AE43" s="91"/>
      <c r="AF43" s="91"/>
      <c r="AG43" s="91"/>
      <c r="AJ43" s="91"/>
      <c r="AK43" s="91"/>
      <c r="AL43" s="91"/>
      <c r="AO43" s="91"/>
      <c r="AP43" s="91"/>
      <c r="AQ43" s="91"/>
      <c r="AT43" s="91"/>
      <c r="AU43" s="91"/>
      <c r="AV43" s="91"/>
      <c r="AY43" s="91"/>
      <c r="AZ43" s="91"/>
      <c r="BA43" s="91"/>
      <c r="BD43" s="91"/>
      <c r="BE43" s="91"/>
      <c r="BF43" s="91"/>
      <c r="BI43" s="91"/>
      <c r="BJ43" s="91"/>
      <c r="BK43" s="91"/>
      <c r="BN43" s="92"/>
      <c r="BO43" s="92"/>
      <c r="BP43" s="92"/>
      <c r="BQ43" s="92"/>
      <c r="BR43" s="93"/>
      <c r="BS43" s="93"/>
      <c r="BT43" s="91"/>
      <c r="BX43" s="76"/>
    </row>
    <row r="44" spans="1:77" s="88" customFormat="1" ht="11.25" collapsed="1" x14ac:dyDescent="0.2">
      <c r="A44" s="88" t="s">
        <v>165</v>
      </c>
      <c r="B44" s="87" t="s">
        <v>146</v>
      </c>
      <c r="C44" s="88" t="s">
        <v>82</v>
      </c>
      <c r="F44" s="89">
        <f>SUM(F32:F42)</f>
        <v>101339</v>
      </c>
      <c r="G44" s="89">
        <f>SUM(G32:G42)</f>
        <v>83708</v>
      </c>
      <c r="H44" s="89">
        <f>SUM(H32:H42)</f>
        <v>17631</v>
      </c>
      <c r="K44" s="94">
        <f>SUM(K32:K42)</f>
        <v>120552</v>
      </c>
      <c r="L44" s="89">
        <f>SUM(L32:L42)</f>
        <v>111801</v>
      </c>
      <c r="M44" s="89">
        <f>SUM(M32:M42)</f>
        <v>8751</v>
      </c>
      <c r="P44" s="94">
        <f>SUM(P32:P42)</f>
        <v>154407</v>
      </c>
      <c r="Q44" s="94">
        <f>SUM(Q32:Q42)</f>
        <v>135431</v>
      </c>
      <c r="R44" s="94">
        <f>SUM(R32:R42)</f>
        <v>18976</v>
      </c>
      <c r="U44" s="94">
        <f>SUM(U32:U42)</f>
        <v>178881</v>
      </c>
      <c r="V44" s="94">
        <f>SUM(V32:V42)</f>
        <v>170463</v>
      </c>
      <c r="W44" s="94">
        <f>SUM(W32:W42)</f>
        <v>8418</v>
      </c>
      <c r="Z44" s="94">
        <f>SUM(Z32:Z42)</f>
        <v>199524</v>
      </c>
      <c r="AA44" s="94">
        <f>SUM(AA32:AA42)</f>
        <v>170715</v>
      </c>
      <c r="AB44" s="94">
        <f>SUM(AB32:AB42)</f>
        <v>28809</v>
      </c>
      <c r="AE44" s="94">
        <f>SUM(AE32:AE42)</f>
        <v>198628</v>
      </c>
      <c r="AF44" s="94">
        <f>SUM(AF32:AF42)</f>
        <v>177247</v>
      </c>
      <c r="AG44" s="94">
        <f>SUM(AG32:AG42)</f>
        <v>21381</v>
      </c>
      <c r="AJ44" s="94">
        <f>SUM(AJ32:AJ42)</f>
        <v>219945</v>
      </c>
      <c r="AK44" s="94">
        <f>SUM(AK32:AK42)</f>
        <v>196581</v>
      </c>
      <c r="AL44" s="94">
        <f>SUM(AL32:AL42)</f>
        <v>23364</v>
      </c>
      <c r="AO44" s="94">
        <f>SUM(AO32:AO42)</f>
        <v>146057</v>
      </c>
      <c r="AP44" s="94">
        <f>SUM(AP32:AP42)</f>
        <v>130519</v>
      </c>
      <c r="AQ44" s="94">
        <f>SUM(AQ32:AQ42)</f>
        <v>15538</v>
      </c>
      <c r="AT44" s="94">
        <f>SUM(AT32:AT42)</f>
        <v>141600</v>
      </c>
      <c r="AU44" s="94">
        <f>SUM(AU32:AU42)</f>
        <v>130181</v>
      </c>
      <c r="AV44" s="94">
        <f>SUM(AV32:AV42)</f>
        <v>11419</v>
      </c>
      <c r="AY44" s="94">
        <f>SUM(AY32:AY42)</f>
        <v>168636</v>
      </c>
      <c r="AZ44" s="94">
        <f>SUM(AZ32:AZ42)</f>
        <v>152493</v>
      </c>
      <c r="BA44" s="94">
        <f>SUM(BA32:BA42)</f>
        <v>16143</v>
      </c>
      <c r="BD44" s="94">
        <f>SUM(BD32:BD42)</f>
        <v>161872</v>
      </c>
      <c r="BE44" s="94">
        <f>SUM(BE32:BE42)</f>
        <v>141479</v>
      </c>
      <c r="BF44" s="94">
        <f>SUM(BF32:BF42)</f>
        <v>20393</v>
      </c>
      <c r="BI44" s="94">
        <f>SUM(BI32:BI42)</f>
        <v>346369</v>
      </c>
      <c r="BJ44" s="94">
        <f>SUM(BJ32:BJ42)</f>
        <v>338197</v>
      </c>
      <c r="BK44" s="94">
        <f>SUM(BK32:BK42)</f>
        <v>8172</v>
      </c>
      <c r="BN44" s="94">
        <f t="shared" ref="BN44:BT44" si="3">SUM(BN32:BN42)</f>
        <v>421633</v>
      </c>
      <c r="BO44" s="94">
        <f t="shared" si="3"/>
        <v>406791</v>
      </c>
      <c r="BP44" s="94">
        <f t="shared" si="3"/>
        <v>14842</v>
      </c>
      <c r="BQ44" s="94">
        <f t="shared" si="3"/>
        <v>0</v>
      </c>
      <c r="BR44" s="94">
        <f t="shared" si="3"/>
        <v>0</v>
      </c>
      <c r="BS44" s="89">
        <f t="shared" si="3"/>
        <v>0</v>
      </c>
      <c r="BT44" s="89">
        <f t="shared" si="3"/>
        <v>0</v>
      </c>
      <c r="BX44" s="85"/>
      <c r="BY44" s="86"/>
    </row>
    <row r="45" spans="1:77" s="88" customFormat="1" ht="11.25" hidden="1" outlineLevel="1" x14ac:dyDescent="0.2">
      <c r="B45" s="87"/>
      <c r="F45" s="89"/>
      <c r="G45" s="89"/>
      <c r="H45" s="89"/>
      <c r="K45" s="89"/>
      <c r="L45" s="89"/>
      <c r="M45" s="89"/>
      <c r="P45" s="89"/>
      <c r="Q45" s="89"/>
      <c r="R45" s="89"/>
      <c r="U45" s="89"/>
      <c r="V45" s="89"/>
      <c r="W45" s="89"/>
      <c r="Z45" s="89"/>
      <c r="AA45" s="89"/>
      <c r="AB45" s="89"/>
      <c r="AE45" s="89"/>
      <c r="AF45" s="89"/>
      <c r="AG45" s="89"/>
      <c r="AJ45" s="89"/>
      <c r="AK45" s="89"/>
      <c r="AL45" s="89"/>
      <c r="AO45" s="89"/>
      <c r="AP45" s="89"/>
      <c r="AQ45" s="89"/>
      <c r="AT45" s="89"/>
      <c r="AU45" s="89"/>
      <c r="AV45" s="89"/>
      <c r="AY45" s="89"/>
      <c r="AZ45" s="89"/>
      <c r="BA45" s="89"/>
      <c r="BD45" s="89"/>
      <c r="BE45" s="89"/>
      <c r="BF45" s="89"/>
      <c r="BI45" s="89"/>
      <c r="BJ45" s="89"/>
      <c r="BK45" s="89"/>
      <c r="BN45" s="70"/>
      <c r="BO45" s="70"/>
      <c r="BP45" s="70"/>
      <c r="BQ45" s="70"/>
      <c r="BR45" s="90"/>
      <c r="BS45" s="90"/>
      <c r="BT45" s="89"/>
      <c r="BX45" s="85"/>
      <c r="BY45" s="86"/>
    </row>
    <row r="46" spans="1:77" s="88" customFormat="1" ht="11.25" hidden="1" outlineLevel="1" x14ac:dyDescent="0.2">
      <c r="A46" s="71" t="s">
        <v>166</v>
      </c>
      <c r="B46" s="87"/>
      <c r="F46" s="89"/>
      <c r="G46" s="89"/>
      <c r="H46" s="89"/>
      <c r="K46" s="89"/>
      <c r="L46" s="89"/>
      <c r="M46" s="89"/>
      <c r="P46" s="89"/>
      <c r="Q46" s="89"/>
      <c r="R46" s="89"/>
      <c r="U46" s="89"/>
      <c r="V46" s="89"/>
      <c r="W46" s="89"/>
      <c r="Z46" s="89"/>
      <c r="AA46" s="89"/>
      <c r="AB46" s="89"/>
      <c r="AE46" s="89"/>
      <c r="AF46" s="89"/>
      <c r="AG46" s="89"/>
      <c r="AJ46" s="89"/>
      <c r="AK46" s="89"/>
      <c r="AL46" s="89"/>
      <c r="AO46" s="89"/>
      <c r="AP46" s="89"/>
      <c r="AQ46" s="89"/>
      <c r="AT46" s="89"/>
      <c r="AU46" s="89"/>
      <c r="AV46" s="89"/>
      <c r="AY46" s="89"/>
      <c r="AZ46" s="89"/>
      <c r="BA46" s="89"/>
      <c r="BD46" s="89"/>
      <c r="BE46" s="89"/>
      <c r="BF46" s="89"/>
      <c r="BI46" s="89"/>
      <c r="BJ46" s="89"/>
      <c r="BK46" s="89"/>
      <c r="BN46" s="70"/>
      <c r="BO46" s="70"/>
      <c r="BP46" s="70"/>
      <c r="BQ46" s="70"/>
      <c r="BR46" s="90"/>
      <c r="BS46" s="90"/>
      <c r="BT46" s="89"/>
      <c r="BX46" s="85"/>
      <c r="BY46" s="86"/>
    </row>
    <row r="47" spans="1:77" hidden="1" outlineLevel="1" x14ac:dyDescent="0.2">
      <c r="A47" s="73" t="s">
        <v>151</v>
      </c>
      <c r="B47" s="72" t="s">
        <v>40</v>
      </c>
      <c r="C47" s="73" t="s">
        <v>167</v>
      </c>
      <c r="F47" s="91">
        <v>0</v>
      </c>
      <c r="G47" s="91">
        <v>0</v>
      </c>
      <c r="H47" s="91">
        <v>0</v>
      </c>
      <c r="K47" s="91">
        <v>11</v>
      </c>
      <c r="L47" s="91">
        <v>11</v>
      </c>
      <c r="M47" s="91">
        <v>0</v>
      </c>
      <c r="P47" s="91">
        <v>0</v>
      </c>
      <c r="Q47" s="91">
        <v>0</v>
      </c>
      <c r="R47" s="91">
        <v>0</v>
      </c>
      <c r="U47" s="91">
        <v>0</v>
      </c>
      <c r="V47" s="91">
        <v>0</v>
      </c>
      <c r="W47" s="91">
        <v>0</v>
      </c>
      <c r="Z47" s="91">
        <v>0</v>
      </c>
      <c r="AA47" s="91">
        <v>0</v>
      </c>
      <c r="AB47" s="91">
        <v>0</v>
      </c>
      <c r="AE47" s="91">
        <v>0</v>
      </c>
      <c r="AF47" s="91">
        <v>0</v>
      </c>
      <c r="AG47" s="91">
        <v>0</v>
      </c>
      <c r="AJ47" s="91">
        <v>0</v>
      </c>
      <c r="AK47" s="91">
        <v>0</v>
      </c>
      <c r="AL47" s="91">
        <v>0</v>
      </c>
      <c r="AO47" s="91">
        <v>0</v>
      </c>
      <c r="AP47" s="91">
        <v>0</v>
      </c>
      <c r="AQ47" s="91">
        <v>0</v>
      </c>
      <c r="AT47" s="91">
        <v>0</v>
      </c>
      <c r="AU47" s="91">
        <v>0</v>
      </c>
      <c r="AV47" s="91">
        <v>0</v>
      </c>
      <c r="AY47" s="91">
        <v>0</v>
      </c>
      <c r="AZ47" s="91">
        <v>0</v>
      </c>
      <c r="BA47" s="91">
        <v>0</v>
      </c>
      <c r="BD47" s="91">
        <v>0</v>
      </c>
      <c r="BE47" s="91">
        <v>0</v>
      </c>
      <c r="BF47" s="91">
        <v>0</v>
      </c>
      <c r="BI47" s="91">
        <v>0</v>
      </c>
      <c r="BJ47" s="91">
        <v>0</v>
      </c>
      <c r="BK47" s="91">
        <v>0</v>
      </c>
      <c r="BN47" s="91">
        <v>0</v>
      </c>
      <c r="BO47" s="91">
        <v>0</v>
      </c>
      <c r="BP47" s="91">
        <v>0</v>
      </c>
      <c r="BQ47" s="92"/>
      <c r="BR47" s="93"/>
      <c r="BS47" s="93"/>
      <c r="BT47" s="91"/>
      <c r="BX47" s="76"/>
    </row>
    <row r="48" spans="1:77" hidden="1" outlineLevel="1" x14ac:dyDescent="0.2">
      <c r="A48" s="73" t="s">
        <v>151</v>
      </c>
      <c r="B48" s="72" t="s">
        <v>40</v>
      </c>
      <c r="C48" s="73" t="s">
        <v>168</v>
      </c>
      <c r="F48" s="91">
        <v>0</v>
      </c>
      <c r="G48" s="91">
        <v>0</v>
      </c>
      <c r="H48" s="91">
        <v>0</v>
      </c>
      <c r="K48" s="91">
        <v>0</v>
      </c>
      <c r="L48" s="91">
        <v>0</v>
      </c>
      <c r="M48" s="91">
        <v>0</v>
      </c>
      <c r="P48" s="91">
        <v>0</v>
      </c>
      <c r="Q48" s="91">
        <v>0</v>
      </c>
      <c r="R48" s="91">
        <v>0</v>
      </c>
      <c r="U48" s="91">
        <v>0</v>
      </c>
      <c r="V48" s="91">
        <v>0</v>
      </c>
      <c r="W48" s="91">
        <v>0</v>
      </c>
      <c r="Z48" s="91">
        <v>0</v>
      </c>
      <c r="AA48" s="91">
        <v>0</v>
      </c>
      <c r="AB48" s="91">
        <v>0</v>
      </c>
      <c r="AE48" s="91">
        <v>997</v>
      </c>
      <c r="AF48" s="91">
        <v>997</v>
      </c>
      <c r="AG48" s="91">
        <v>0</v>
      </c>
      <c r="AJ48" s="91">
        <v>623</v>
      </c>
      <c r="AK48" s="91">
        <v>595</v>
      </c>
      <c r="AL48" s="91">
        <v>28</v>
      </c>
      <c r="AO48" s="91">
        <v>447</v>
      </c>
      <c r="AP48" s="91">
        <v>447</v>
      </c>
      <c r="AQ48" s="91">
        <v>0</v>
      </c>
      <c r="AT48" s="91">
        <v>82</v>
      </c>
      <c r="AU48" s="91">
        <v>82</v>
      </c>
      <c r="AV48" s="91">
        <v>0</v>
      </c>
      <c r="AY48" s="91">
        <v>0</v>
      </c>
      <c r="AZ48" s="91">
        <v>0</v>
      </c>
      <c r="BA48" s="91">
        <v>0</v>
      </c>
      <c r="BD48" s="91">
        <v>0</v>
      </c>
      <c r="BE48" s="91">
        <v>0</v>
      </c>
      <c r="BF48" s="91">
        <v>0</v>
      </c>
      <c r="BI48" s="91">
        <v>0</v>
      </c>
      <c r="BJ48" s="91">
        <v>0</v>
      </c>
      <c r="BK48" s="91">
        <v>0</v>
      </c>
      <c r="BN48" s="91">
        <v>0</v>
      </c>
      <c r="BO48" s="91">
        <v>0</v>
      </c>
      <c r="BP48" s="91">
        <v>0</v>
      </c>
      <c r="BQ48" s="92"/>
      <c r="BR48" s="93"/>
      <c r="BS48" s="93"/>
      <c r="BT48" s="91"/>
      <c r="BX48" s="76"/>
    </row>
    <row r="49" spans="1:76" hidden="1" outlineLevel="1" x14ac:dyDescent="0.2">
      <c r="A49" s="73" t="s">
        <v>151</v>
      </c>
      <c r="B49" s="72" t="s">
        <v>40</v>
      </c>
      <c r="C49" s="73" t="s">
        <v>169</v>
      </c>
      <c r="F49" s="91">
        <v>85</v>
      </c>
      <c r="G49" s="91">
        <v>85</v>
      </c>
      <c r="H49" s="91">
        <v>0</v>
      </c>
      <c r="K49" s="91">
        <v>0</v>
      </c>
      <c r="L49" s="91">
        <v>0</v>
      </c>
      <c r="M49" s="91">
        <v>0</v>
      </c>
      <c r="P49" s="91">
        <v>0</v>
      </c>
      <c r="Q49" s="91">
        <v>0</v>
      </c>
      <c r="R49" s="91">
        <v>0</v>
      </c>
      <c r="U49" s="91">
        <v>0</v>
      </c>
      <c r="V49" s="91">
        <v>0</v>
      </c>
      <c r="W49" s="91">
        <v>0</v>
      </c>
      <c r="Z49" s="91">
        <v>0</v>
      </c>
      <c r="AA49" s="91">
        <v>0</v>
      </c>
      <c r="AB49" s="91">
        <v>0</v>
      </c>
      <c r="AE49" s="91">
        <v>0</v>
      </c>
      <c r="AF49" s="91">
        <v>0</v>
      </c>
      <c r="AG49" s="91">
        <v>0</v>
      </c>
      <c r="AJ49" s="91">
        <v>0</v>
      </c>
      <c r="AK49" s="91">
        <v>0</v>
      </c>
      <c r="AL49" s="91">
        <v>0</v>
      </c>
      <c r="AO49" s="91">
        <v>0</v>
      </c>
      <c r="AP49" s="91">
        <v>0</v>
      </c>
      <c r="AQ49" s="91">
        <v>0</v>
      </c>
      <c r="AT49" s="91">
        <v>0</v>
      </c>
      <c r="AU49" s="91">
        <v>0</v>
      </c>
      <c r="AV49" s="91">
        <v>0</v>
      </c>
      <c r="AY49" s="91">
        <v>0</v>
      </c>
      <c r="AZ49" s="91">
        <v>0</v>
      </c>
      <c r="BA49" s="91">
        <v>0</v>
      </c>
      <c r="BD49" s="91">
        <v>0</v>
      </c>
      <c r="BE49" s="91">
        <v>0</v>
      </c>
      <c r="BF49" s="91">
        <v>0</v>
      </c>
      <c r="BI49" s="91">
        <v>0</v>
      </c>
      <c r="BJ49" s="91">
        <v>0</v>
      </c>
      <c r="BK49" s="91">
        <v>0</v>
      </c>
      <c r="BN49" s="91">
        <v>0</v>
      </c>
      <c r="BO49" s="91">
        <v>0</v>
      </c>
      <c r="BP49" s="91">
        <v>0</v>
      </c>
      <c r="BQ49" s="92"/>
      <c r="BR49" s="93"/>
      <c r="BS49" s="93"/>
      <c r="BT49" s="91"/>
      <c r="BX49" s="76"/>
    </row>
    <row r="50" spans="1:76" hidden="1" outlineLevel="1" x14ac:dyDescent="0.2">
      <c r="A50" s="73" t="s">
        <v>141</v>
      </c>
      <c r="B50" s="72" t="s">
        <v>40</v>
      </c>
      <c r="C50" s="73" t="s">
        <v>170</v>
      </c>
      <c r="F50" s="91">
        <v>0</v>
      </c>
      <c r="G50" s="91">
        <v>0</v>
      </c>
      <c r="H50" s="91">
        <v>0</v>
      </c>
      <c r="K50" s="91">
        <v>164</v>
      </c>
      <c r="L50" s="91">
        <v>32</v>
      </c>
      <c r="M50" s="91">
        <v>132</v>
      </c>
      <c r="P50" s="91">
        <v>0</v>
      </c>
      <c r="Q50" s="91">
        <v>0</v>
      </c>
      <c r="R50" s="91">
        <v>0</v>
      </c>
      <c r="U50" s="91">
        <v>12132</v>
      </c>
      <c r="V50" s="91">
        <v>12132</v>
      </c>
      <c r="W50" s="91">
        <v>0</v>
      </c>
      <c r="Z50" s="91">
        <v>9722</v>
      </c>
      <c r="AA50" s="91">
        <v>9722</v>
      </c>
      <c r="AB50" s="91">
        <v>0</v>
      </c>
      <c r="AE50" s="91">
        <v>11999</v>
      </c>
      <c r="AF50" s="91">
        <v>11999</v>
      </c>
      <c r="AG50" s="91">
        <v>0</v>
      </c>
      <c r="AJ50" s="91">
        <v>0</v>
      </c>
      <c r="AK50" s="91">
        <v>0</v>
      </c>
      <c r="AL50" s="91">
        <v>0</v>
      </c>
      <c r="AO50" s="91">
        <v>0</v>
      </c>
      <c r="AP50" s="91">
        <v>0</v>
      </c>
      <c r="AQ50" s="91">
        <v>0</v>
      </c>
      <c r="AT50" s="91">
        <v>0</v>
      </c>
      <c r="AU50" s="91">
        <v>0</v>
      </c>
      <c r="AV50" s="91">
        <v>0</v>
      </c>
      <c r="AY50" s="91">
        <v>4082</v>
      </c>
      <c r="AZ50" s="91">
        <v>3722</v>
      </c>
      <c r="BA50" s="91">
        <v>360</v>
      </c>
      <c r="BD50" s="91">
        <v>0</v>
      </c>
      <c r="BE50" s="91">
        <v>0</v>
      </c>
      <c r="BF50" s="91">
        <v>0</v>
      </c>
      <c r="BI50" s="91">
        <v>0</v>
      </c>
      <c r="BJ50" s="91">
        <v>0</v>
      </c>
      <c r="BK50" s="91">
        <v>0</v>
      </c>
      <c r="BN50" s="91">
        <v>0</v>
      </c>
      <c r="BO50" s="91">
        <v>0</v>
      </c>
      <c r="BP50" s="91">
        <v>0</v>
      </c>
      <c r="BQ50" s="92"/>
      <c r="BR50" s="93"/>
      <c r="BS50" s="93"/>
      <c r="BT50" s="91"/>
      <c r="BX50" s="76"/>
    </row>
    <row r="51" spans="1:76" hidden="1" outlineLevel="1" x14ac:dyDescent="0.2">
      <c r="A51" s="73" t="s">
        <v>141</v>
      </c>
      <c r="B51" s="72" t="s">
        <v>40</v>
      </c>
      <c r="C51" s="73" t="s">
        <v>171</v>
      </c>
      <c r="F51" s="91">
        <v>0</v>
      </c>
      <c r="G51" s="91">
        <v>0</v>
      </c>
      <c r="H51" s="91">
        <v>0</v>
      </c>
      <c r="K51" s="91">
        <v>73</v>
      </c>
      <c r="L51" s="91">
        <v>4</v>
      </c>
      <c r="M51" s="91">
        <v>69</v>
      </c>
      <c r="P51" s="91">
        <v>0</v>
      </c>
      <c r="Q51" s="91">
        <v>0</v>
      </c>
      <c r="R51" s="91">
        <v>0</v>
      </c>
      <c r="U51" s="91">
        <v>0</v>
      </c>
      <c r="V51" s="91">
        <v>0</v>
      </c>
      <c r="W51" s="91">
        <v>0</v>
      </c>
      <c r="Z51" s="91">
        <v>0</v>
      </c>
      <c r="AA51" s="91">
        <v>0</v>
      </c>
      <c r="AB51" s="91">
        <v>0</v>
      </c>
      <c r="AE51" s="91">
        <v>0</v>
      </c>
      <c r="AF51" s="91">
        <v>0</v>
      </c>
      <c r="AG51" s="91">
        <v>0</v>
      </c>
      <c r="AJ51" s="91">
        <v>0</v>
      </c>
      <c r="AK51" s="91">
        <v>0</v>
      </c>
      <c r="AL51" s="91">
        <v>0</v>
      </c>
      <c r="AO51" s="91">
        <v>0</v>
      </c>
      <c r="AP51" s="91">
        <v>0</v>
      </c>
      <c r="AQ51" s="91">
        <v>0</v>
      </c>
      <c r="AT51" s="91">
        <v>0</v>
      </c>
      <c r="AU51" s="91">
        <v>0</v>
      </c>
      <c r="AV51" s="91">
        <v>0</v>
      </c>
      <c r="AY51" s="91">
        <v>0</v>
      </c>
      <c r="AZ51" s="91">
        <v>0</v>
      </c>
      <c r="BA51" s="91">
        <v>0</v>
      </c>
      <c r="BD51" s="91">
        <v>0</v>
      </c>
      <c r="BE51" s="91">
        <v>0</v>
      </c>
      <c r="BF51" s="91">
        <v>0</v>
      </c>
      <c r="BI51" s="91">
        <v>0</v>
      </c>
      <c r="BJ51" s="91">
        <v>0</v>
      </c>
      <c r="BK51" s="91">
        <v>0</v>
      </c>
      <c r="BN51" s="91">
        <v>0</v>
      </c>
      <c r="BO51" s="91">
        <v>0</v>
      </c>
      <c r="BP51" s="91">
        <v>0</v>
      </c>
      <c r="BQ51" s="92"/>
      <c r="BR51" s="93"/>
      <c r="BS51" s="93"/>
      <c r="BT51" s="91"/>
      <c r="BX51" s="76"/>
    </row>
    <row r="52" spans="1:76" hidden="1" outlineLevel="1" x14ac:dyDescent="0.2">
      <c r="A52" s="73" t="s">
        <v>141</v>
      </c>
      <c r="B52" s="72" t="s">
        <v>40</v>
      </c>
      <c r="C52" s="73" t="s">
        <v>172</v>
      </c>
      <c r="F52" s="91">
        <v>143</v>
      </c>
      <c r="G52" s="91">
        <v>54</v>
      </c>
      <c r="H52" s="91">
        <v>89</v>
      </c>
      <c r="K52" s="91">
        <v>0</v>
      </c>
      <c r="L52" s="91">
        <v>0</v>
      </c>
      <c r="M52" s="91">
        <v>0</v>
      </c>
      <c r="P52" s="91">
        <v>765</v>
      </c>
      <c r="Q52" s="91">
        <v>691</v>
      </c>
      <c r="R52" s="91">
        <v>74</v>
      </c>
      <c r="U52" s="91">
        <v>816</v>
      </c>
      <c r="V52" s="91">
        <v>731</v>
      </c>
      <c r="W52" s="91">
        <v>85</v>
      </c>
      <c r="Z52" s="91">
        <v>0</v>
      </c>
      <c r="AA52" s="91">
        <v>0</v>
      </c>
      <c r="AB52" s="91">
        <v>0</v>
      </c>
      <c r="AE52" s="91">
        <v>0</v>
      </c>
      <c r="AF52" s="91">
        <v>0</v>
      </c>
      <c r="AG52" s="91">
        <v>0</v>
      </c>
      <c r="AJ52" s="91">
        <v>0</v>
      </c>
      <c r="AK52" s="91">
        <v>0</v>
      </c>
      <c r="AL52" s="91">
        <v>0</v>
      </c>
      <c r="AO52" s="91">
        <v>0</v>
      </c>
      <c r="AP52" s="91">
        <v>0</v>
      </c>
      <c r="AQ52" s="91">
        <v>0</v>
      </c>
      <c r="AT52" s="91">
        <v>0</v>
      </c>
      <c r="AU52" s="91">
        <v>0</v>
      </c>
      <c r="AV52" s="91">
        <v>0</v>
      </c>
      <c r="AY52" s="91">
        <v>0</v>
      </c>
      <c r="AZ52" s="91">
        <v>0</v>
      </c>
      <c r="BA52" s="91">
        <v>0</v>
      </c>
      <c r="BD52" s="91">
        <v>0</v>
      </c>
      <c r="BE52" s="91">
        <v>0</v>
      </c>
      <c r="BF52" s="91">
        <v>0</v>
      </c>
      <c r="BI52" s="91">
        <v>0</v>
      </c>
      <c r="BJ52" s="91">
        <v>0</v>
      </c>
      <c r="BK52" s="91">
        <v>0</v>
      </c>
      <c r="BN52" s="91">
        <v>0</v>
      </c>
      <c r="BO52" s="91">
        <v>0</v>
      </c>
      <c r="BP52" s="91">
        <v>0</v>
      </c>
      <c r="BQ52" s="92"/>
      <c r="BR52" s="93"/>
      <c r="BS52" s="93"/>
      <c r="BT52" s="91"/>
      <c r="BX52" s="76"/>
    </row>
    <row r="53" spans="1:76" hidden="1" outlineLevel="1" x14ac:dyDescent="0.2">
      <c r="A53" s="73" t="s">
        <v>141</v>
      </c>
      <c r="B53" s="72" t="s">
        <v>40</v>
      </c>
      <c r="C53" s="73" t="s">
        <v>173</v>
      </c>
      <c r="F53" s="91">
        <v>7508</v>
      </c>
      <c r="G53" s="91">
        <v>7466</v>
      </c>
      <c r="H53" s="91">
        <v>42</v>
      </c>
      <c r="K53" s="91">
        <v>3787</v>
      </c>
      <c r="L53" s="91">
        <v>3738</v>
      </c>
      <c r="M53" s="91">
        <v>49</v>
      </c>
      <c r="P53" s="91">
        <v>4428</v>
      </c>
      <c r="Q53" s="91">
        <v>3951</v>
      </c>
      <c r="R53" s="91">
        <v>477</v>
      </c>
      <c r="U53" s="91">
        <v>1698</v>
      </c>
      <c r="V53" s="91">
        <v>1564</v>
      </c>
      <c r="W53" s="91">
        <v>134</v>
      </c>
      <c r="Z53" s="91">
        <v>21036</v>
      </c>
      <c r="AA53" s="91">
        <v>20128</v>
      </c>
      <c r="AB53" s="91">
        <v>908</v>
      </c>
      <c r="AE53" s="91">
        <v>23713</v>
      </c>
      <c r="AF53" s="91">
        <v>23459</v>
      </c>
      <c r="AG53" s="91">
        <v>254</v>
      </c>
      <c r="AJ53" s="91">
        <v>24141</v>
      </c>
      <c r="AK53" s="91">
        <v>22628</v>
      </c>
      <c r="AL53" s="91">
        <v>1513</v>
      </c>
      <c r="AO53" s="91">
        <v>24206</v>
      </c>
      <c r="AP53" s="91">
        <v>24206</v>
      </c>
      <c r="AQ53" s="91">
        <v>0</v>
      </c>
      <c r="AT53" s="91">
        <v>29817</v>
      </c>
      <c r="AU53" s="91">
        <v>29639</v>
      </c>
      <c r="AV53" s="91">
        <v>178</v>
      </c>
      <c r="AY53" s="91">
        <v>27973</v>
      </c>
      <c r="AZ53" s="91">
        <v>27608</v>
      </c>
      <c r="BA53" s="91">
        <v>365</v>
      </c>
      <c r="BD53" s="91">
        <v>15984</v>
      </c>
      <c r="BE53" s="91">
        <v>15867</v>
      </c>
      <c r="BF53" s="91">
        <v>117</v>
      </c>
      <c r="BI53" s="91">
        <v>14252</v>
      </c>
      <c r="BJ53" s="91">
        <v>14193</v>
      </c>
      <c r="BK53" s="91">
        <v>59</v>
      </c>
      <c r="BN53" s="91">
        <v>15702</v>
      </c>
      <c r="BO53" s="91">
        <v>15698</v>
      </c>
      <c r="BP53" s="91">
        <v>4</v>
      </c>
      <c r="BQ53" s="92"/>
      <c r="BR53" s="93"/>
      <c r="BS53" s="93"/>
      <c r="BT53" s="91"/>
      <c r="BX53" s="76"/>
    </row>
    <row r="54" spans="1:76" hidden="1" outlineLevel="1" x14ac:dyDescent="0.2">
      <c r="A54" s="73" t="s">
        <v>141</v>
      </c>
      <c r="B54" s="72" t="s">
        <v>40</v>
      </c>
      <c r="C54" s="73" t="s">
        <v>168</v>
      </c>
      <c r="F54" s="91">
        <v>563</v>
      </c>
      <c r="G54" s="91">
        <v>49</v>
      </c>
      <c r="H54" s="91">
        <v>514</v>
      </c>
      <c r="K54" s="91">
        <v>956</v>
      </c>
      <c r="L54" s="91">
        <v>946</v>
      </c>
      <c r="M54" s="91">
        <v>10</v>
      </c>
      <c r="P54" s="91">
        <v>409</v>
      </c>
      <c r="Q54" s="91">
        <v>262</v>
      </c>
      <c r="R54" s="91">
        <v>147</v>
      </c>
      <c r="U54" s="91">
        <v>0</v>
      </c>
      <c r="V54" s="91">
        <v>0</v>
      </c>
      <c r="W54" s="91">
        <v>0</v>
      </c>
      <c r="Z54" s="91">
        <v>0</v>
      </c>
      <c r="AA54" s="91">
        <v>0</v>
      </c>
      <c r="AB54" s="91">
        <v>0</v>
      </c>
      <c r="AE54" s="91">
        <v>0</v>
      </c>
      <c r="AF54" s="91">
        <v>0</v>
      </c>
      <c r="AG54" s="91">
        <v>0</v>
      </c>
      <c r="AJ54" s="91">
        <v>11765</v>
      </c>
      <c r="AK54" s="91">
        <v>11113</v>
      </c>
      <c r="AL54" s="91">
        <v>652</v>
      </c>
      <c r="AO54" s="91">
        <v>0</v>
      </c>
      <c r="AP54" s="91">
        <v>0</v>
      </c>
      <c r="AQ54" s="91">
        <v>0</v>
      </c>
      <c r="AT54" s="91">
        <v>5245</v>
      </c>
      <c r="AU54" s="91">
        <v>113</v>
      </c>
      <c r="AV54" s="91">
        <v>5132</v>
      </c>
      <c r="AY54" s="91">
        <v>4483</v>
      </c>
      <c r="AZ54" s="91">
        <v>4449</v>
      </c>
      <c r="BA54" s="91">
        <v>34</v>
      </c>
      <c r="BD54" s="91">
        <v>0</v>
      </c>
      <c r="BE54" s="91">
        <v>0</v>
      </c>
      <c r="BF54" s="91">
        <v>0</v>
      </c>
      <c r="BI54" s="91">
        <v>73852</v>
      </c>
      <c r="BJ54" s="91">
        <v>73638</v>
      </c>
      <c r="BK54" s="91">
        <v>214</v>
      </c>
      <c r="BN54" s="91">
        <v>105228</v>
      </c>
      <c r="BO54" s="91">
        <v>104748</v>
      </c>
      <c r="BP54" s="91">
        <v>480</v>
      </c>
      <c r="BQ54" s="92"/>
      <c r="BR54" s="93"/>
      <c r="BS54" s="93"/>
      <c r="BT54" s="91"/>
      <c r="BX54" s="76"/>
    </row>
    <row r="55" spans="1:76" hidden="1" outlineLevel="1" x14ac:dyDescent="0.2">
      <c r="A55" s="73" t="s">
        <v>141</v>
      </c>
      <c r="B55" s="72" t="s">
        <v>40</v>
      </c>
      <c r="C55" s="73" t="s">
        <v>174</v>
      </c>
      <c r="F55" s="91">
        <v>843</v>
      </c>
      <c r="G55" s="91">
        <v>663</v>
      </c>
      <c r="H55" s="91">
        <v>180</v>
      </c>
      <c r="K55" s="91">
        <v>0</v>
      </c>
      <c r="L55" s="91">
        <v>0</v>
      </c>
      <c r="M55" s="91">
        <v>0</v>
      </c>
      <c r="P55" s="91">
        <v>963</v>
      </c>
      <c r="Q55" s="91">
        <v>963</v>
      </c>
      <c r="R55" s="91">
        <v>0</v>
      </c>
      <c r="U55" s="91">
        <v>1040</v>
      </c>
      <c r="V55" s="91">
        <v>1040</v>
      </c>
      <c r="W55" s="91">
        <v>0</v>
      </c>
      <c r="Z55" s="91">
        <v>0</v>
      </c>
      <c r="AA55" s="91">
        <v>0</v>
      </c>
      <c r="AB55" s="91">
        <v>0</v>
      </c>
      <c r="AE55" s="91">
        <v>0</v>
      </c>
      <c r="AF55" s="91">
        <v>0</v>
      </c>
      <c r="AG55" s="91">
        <v>0</v>
      </c>
      <c r="AJ55" s="91">
        <v>117</v>
      </c>
      <c r="AK55" s="91">
        <v>2</v>
      </c>
      <c r="AL55" s="91">
        <v>115</v>
      </c>
      <c r="AO55" s="91">
        <v>0</v>
      </c>
      <c r="AP55" s="91">
        <v>0</v>
      </c>
      <c r="AQ55" s="91">
        <v>0</v>
      </c>
      <c r="AT55" s="91">
        <v>0</v>
      </c>
      <c r="AU55" s="91">
        <v>0</v>
      </c>
      <c r="AV55" s="91">
        <v>0</v>
      </c>
      <c r="AY55" s="91">
        <v>0</v>
      </c>
      <c r="AZ55" s="91">
        <v>0</v>
      </c>
      <c r="BA55" s="91">
        <v>0</v>
      </c>
      <c r="BD55" s="91">
        <v>0</v>
      </c>
      <c r="BE55" s="91">
        <v>0</v>
      </c>
      <c r="BF55" s="91">
        <v>0</v>
      </c>
      <c r="BI55" s="91">
        <v>0</v>
      </c>
      <c r="BJ55" s="91">
        <v>0</v>
      </c>
      <c r="BK55" s="91">
        <v>0</v>
      </c>
      <c r="BN55" s="91">
        <v>0</v>
      </c>
      <c r="BO55" s="91">
        <v>0</v>
      </c>
      <c r="BP55" s="91">
        <v>0</v>
      </c>
      <c r="BQ55" s="92"/>
      <c r="BR55" s="93"/>
      <c r="BS55" s="93"/>
      <c r="BT55" s="91"/>
      <c r="BX55" s="76"/>
    </row>
    <row r="56" spans="1:76" hidden="1" outlineLevel="1" x14ac:dyDescent="0.2">
      <c r="A56" s="73" t="s">
        <v>141</v>
      </c>
      <c r="B56" s="72" t="s">
        <v>40</v>
      </c>
      <c r="C56" s="73" t="s">
        <v>175</v>
      </c>
      <c r="F56" s="91">
        <v>0</v>
      </c>
      <c r="G56" s="91">
        <v>0</v>
      </c>
      <c r="H56" s="91">
        <v>0</v>
      </c>
      <c r="K56" s="91">
        <v>0</v>
      </c>
      <c r="L56" s="91">
        <v>0</v>
      </c>
      <c r="M56" s="91">
        <v>0</v>
      </c>
      <c r="P56" s="91">
        <v>0</v>
      </c>
      <c r="Q56" s="91">
        <v>0</v>
      </c>
      <c r="R56" s="91">
        <v>0</v>
      </c>
      <c r="U56" s="91">
        <v>0</v>
      </c>
      <c r="V56" s="91">
        <v>0</v>
      </c>
      <c r="W56" s="91">
        <v>0</v>
      </c>
      <c r="Z56" s="91">
        <v>0</v>
      </c>
      <c r="AA56" s="91">
        <v>0</v>
      </c>
      <c r="AB56" s="91">
        <v>0</v>
      </c>
      <c r="AE56" s="91">
        <v>0</v>
      </c>
      <c r="AF56" s="91">
        <v>0</v>
      </c>
      <c r="AG56" s="91">
        <v>0</v>
      </c>
      <c r="AJ56" s="91">
        <v>788</v>
      </c>
      <c r="AK56" s="91">
        <v>788</v>
      </c>
      <c r="AL56" s="91">
        <v>0</v>
      </c>
      <c r="AO56" s="91">
        <v>20252</v>
      </c>
      <c r="AP56" s="91">
        <v>17973</v>
      </c>
      <c r="AQ56" s="91">
        <v>2279</v>
      </c>
      <c r="AT56" s="91">
        <v>18798</v>
      </c>
      <c r="AU56" s="91">
        <v>16750</v>
      </c>
      <c r="AV56" s="91">
        <v>2048</v>
      </c>
      <c r="AY56" s="91">
        <v>16427</v>
      </c>
      <c r="AZ56" s="91">
        <v>16417</v>
      </c>
      <c r="BA56" s="91">
        <v>10</v>
      </c>
      <c r="BD56" s="91">
        <v>6757</v>
      </c>
      <c r="BE56" s="91">
        <v>6756</v>
      </c>
      <c r="BF56" s="91">
        <v>1</v>
      </c>
      <c r="BI56" s="91">
        <v>1029</v>
      </c>
      <c r="BJ56" s="91">
        <v>1004</v>
      </c>
      <c r="BK56" s="91">
        <v>25</v>
      </c>
      <c r="BN56" s="91">
        <v>396</v>
      </c>
      <c r="BO56" s="91">
        <v>360</v>
      </c>
      <c r="BP56" s="91">
        <v>36</v>
      </c>
      <c r="BQ56" s="92"/>
      <c r="BR56" s="93"/>
      <c r="BS56" s="93"/>
      <c r="BT56" s="91"/>
      <c r="BX56" s="76"/>
    </row>
    <row r="57" spans="1:76" hidden="1" outlineLevel="1" x14ac:dyDescent="0.2">
      <c r="A57" s="73" t="s">
        <v>141</v>
      </c>
      <c r="B57" s="72" t="s">
        <v>40</v>
      </c>
      <c r="C57" s="73" t="s">
        <v>176</v>
      </c>
      <c r="F57" s="91">
        <v>0</v>
      </c>
      <c r="G57" s="91">
        <v>0</v>
      </c>
      <c r="H57" s="91">
        <v>0</v>
      </c>
      <c r="K57" s="91">
        <v>0</v>
      </c>
      <c r="L57" s="91">
        <v>0</v>
      </c>
      <c r="M57" s="91">
        <v>0</v>
      </c>
      <c r="P57" s="91">
        <v>0</v>
      </c>
      <c r="Q57" s="91">
        <v>0</v>
      </c>
      <c r="R57" s="91">
        <v>0</v>
      </c>
      <c r="U57" s="91">
        <v>0</v>
      </c>
      <c r="V57" s="91">
        <v>0</v>
      </c>
      <c r="W57" s="91">
        <v>0</v>
      </c>
      <c r="Z57" s="91">
        <v>0</v>
      </c>
      <c r="AA57" s="91">
        <v>0</v>
      </c>
      <c r="AB57" s="91">
        <v>0</v>
      </c>
      <c r="AE57" s="91">
        <v>0</v>
      </c>
      <c r="AF57" s="91">
        <v>0</v>
      </c>
      <c r="AG57" s="91">
        <v>0</v>
      </c>
      <c r="AJ57" s="91">
        <v>0</v>
      </c>
      <c r="AK57" s="91">
        <v>0</v>
      </c>
      <c r="AL57" s="91">
        <v>0</v>
      </c>
      <c r="AO57" s="91">
        <v>0</v>
      </c>
      <c r="AP57" s="91">
        <v>0</v>
      </c>
      <c r="AQ57" s="91">
        <v>0</v>
      </c>
      <c r="AT57" s="91">
        <v>0</v>
      </c>
      <c r="AU57" s="91">
        <v>0</v>
      </c>
      <c r="AV57" s="91">
        <v>0</v>
      </c>
      <c r="AY57" s="91">
        <v>2691</v>
      </c>
      <c r="AZ57" s="91">
        <v>2565</v>
      </c>
      <c r="BA57" s="91">
        <v>126</v>
      </c>
      <c r="BD57" s="91">
        <v>0</v>
      </c>
      <c r="BE57" s="91">
        <v>0</v>
      </c>
      <c r="BF57" s="91">
        <v>0</v>
      </c>
      <c r="BI57" s="91">
        <v>0</v>
      </c>
      <c r="BJ57" s="91">
        <v>0</v>
      </c>
      <c r="BK57" s="91">
        <v>0</v>
      </c>
      <c r="BN57" s="91">
        <v>0</v>
      </c>
      <c r="BO57" s="91">
        <v>0</v>
      </c>
      <c r="BP57" s="91">
        <v>0</v>
      </c>
      <c r="BQ57" s="92"/>
      <c r="BR57" s="93"/>
      <c r="BS57" s="93"/>
      <c r="BT57" s="91"/>
      <c r="BX57" s="76"/>
    </row>
    <row r="58" spans="1:76" hidden="1" outlineLevel="1" x14ac:dyDescent="0.2">
      <c r="A58" s="73" t="s">
        <v>143</v>
      </c>
      <c r="B58" s="72" t="s">
        <v>40</v>
      </c>
      <c r="C58" s="73" t="s">
        <v>170</v>
      </c>
      <c r="F58" s="91">
        <v>2023</v>
      </c>
      <c r="G58" s="91">
        <v>2020</v>
      </c>
      <c r="H58" s="91">
        <v>3</v>
      </c>
      <c r="K58" s="91">
        <v>3795</v>
      </c>
      <c r="L58" s="91">
        <v>3704</v>
      </c>
      <c r="M58" s="91">
        <v>91</v>
      </c>
      <c r="P58" s="91">
        <v>11452</v>
      </c>
      <c r="Q58" s="91">
        <v>11223</v>
      </c>
      <c r="R58" s="91">
        <v>229</v>
      </c>
      <c r="U58" s="91">
        <v>2376</v>
      </c>
      <c r="V58" s="91">
        <v>2376</v>
      </c>
      <c r="W58" s="91">
        <v>0</v>
      </c>
      <c r="Z58" s="91">
        <v>0</v>
      </c>
      <c r="AA58" s="91">
        <v>0</v>
      </c>
      <c r="AB58" s="91">
        <v>0</v>
      </c>
      <c r="AE58" s="91">
        <v>0</v>
      </c>
      <c r="AF58" s="91">
        <v>0</v>
      </c>
      <c r="AG58" s="91">
        <v>0</v>
      </c>
      <c r="AJ58" s="91">
        <v>0</v>
      </c>
      <c r="AK58" s="91">
        <v>0</v>
      </c>
      <c r="AL58" s="91">
        <v>0</v>
      </c>
      <c r="AO58" s="91">
        <v>0</v>
      </c>
      <c r="AP58" s="91">
        <v>0</v>
      </c>
      <c r="AQ58" s="91">
        <v>0</v>
      </c>
      <c r="AT58" s="91">
        <v>0</v>
      </c>
      <c r="AU58" s="91">
        <v>0</v>
      </c>
      <c r="AV58" s="91">
        <v>0</v>
      </c>
      <c r="AY58" s="91">
        <v>0</v>
      </c>
      <c r="AZ58" s="91">
        <v>0</v>
      </c>
      <c r="BA58" s="91">
        <v>0</v>
      </c>
      <c r="BD58" s="91">
        <v>0</v>
      </c>
      <c r="BE58" s="91">
        <v>0</v>
      </c>
      <c r="BF58" s="91">
        <v>0</v>
      </c>
      <c r="BI58" s="91">
        <v>0</v>
      </c>
      <c r="BJ58" s="91">
        <v>0</v>
      </c>
      <c r="BK58" s="91">
        <v>0</v>
      </c>
      <c r="BN58" s="91">
        <v>0</v>
      </c>
      <c r="BO58" s="91">
        <v>0</v>
      </c>
      <c r="BP58" s="91">
        <v>0</v>
      </c>
      <c r="BQ58" s="92"/>
      <c r="BR58" s="93"/>
      <c r="BS58" s="93"/>
      <c r="BT58" s="91"/>
      <c r="BX58" s="76"/>
    </row>
    <row r="59" spans="1:76" hidden="1" outlineLevel="1" x14ac:dyDescent="0.2">
      <c r="A59" s="73" t="s">
        <v>143</v>
      </c>
      <c r="B59" s="72" t="s">
        <v>40</v>
      </c>
      <c r="C59" s="73" t="s">
        <v>173</v>
      </c>
      <c r="F59" s="91">
        <v>17131</v>
      </c>
      <c r="G59" s="91">
        <v>16873</v>
      </c>
      <c r="H59" s="91">
        <v>258</v>
      </c>
      <c r="K59" s="91">
        <v>29491</v>
      </c>
      <c r="L59" s="91">
        <v>29149</v>
      </c>
      <c r="M59" s="91">
        <v>342</v>
      </c>
      <c r="P59" s="91">
        <v>27267</v>
      </c>
      <c r="Q59" s="91">
        <v>27032</v>
      </c>
      <c r="R59" s="91">
        <v>235</v>
      </c>
      <c r="U59" s="91">
        <v>29358</v>
      </c>
      <c r="V59" s="91">
        <v>29325</v>
      </c>
      <c r="W59" s="91">
        <v>33</v>
      </c>
      <c r="Z59" s="91">
        <v>20919</v>
      </c>
      <c r="AA59" s="91">
        <v>19635</v>
      </c>
      <c r="AB59" s="91">
        <v>1284</v>
      </c>
      <c r="AE59" s="91">
        <v>16221</v>
      </c>
      <c r="AF59" s="91">
        <v>16177</v>
      </c>
      <c r="AG59" s="91">
        <v>44</v>
      </c>
      <c r="AJ59" s="91">
        <v>15739</v>
      </c>
      <c r="AK59" s="91">
        <v>15177</v>
      </c>
      <c r="AL59" s="91">
        <v>562</v>
      </c>
      <c r="AO59" s="91">
        <v>0</v>
      </c>
      <c r="AP59" s="91">
        <v>0</v>
      </c>
      <c r="AQ59" s="91">
        <v>0</v>
      </c>
      <c r="AT59" s="91">
        <v>0</v>
      </c>
      <c r="AU59" s="91">
        <v>0</v>
      </c>
      <c r="AV59" s="91">
        <v>0</v>
      </c>
      <c r="AY59" s="91">
        <v>0</v>
      </c>
      <c r="AZ59" s="91">
        <v>0</v>
      </c>
      <c r="BA59" s="91">
        <v>0</v>
      </c>
      <c r="BD59" s="91">
        <v>296</v>
      </c>
      <c r="BE59" s="91">
        <v>133</v>
      </c>
      <c r="BF59" s="91">
        <v>163</v>
      </c>
      <c r="BI59" s="91">
        <v>1293</v>
      </c>
      <c r="BJ59" s="91">
        <v>935</v>
      </c>
      <c r="BK59" s="91">
        <v>358</v>
      </c>
      <c r="BN59" s="91">
        <v>189</v>
      </c>
      <c r="BO59" s="91">
        <v>0</v>
      </c>
      <c r="BP59" s="91">
        <v>189</v>
      </c>
      <c r="BQ59" s="92"/>
      <c r="BR59" s="93"/>
      <c r="BS59" s="93"/>
      <c r="BT59" s="91"/>
      <c r="BX59" s="76"/>
    </row>
    <row r="60" spans="1:76" hidden="1" outlineLevel="1" x14ac:dyDescent="0.2">
      <c r="A60" s="73" t="s">
        <v>143</v>
      </c>
      <c r="B60" s="72" t="s">
        <v>40</v>
      </c>
      <c r="C60" s="73" t="s">
        <v>168</v>
      </c>
      <c r="F60" s="91">
        <v>12590</v>
      </c>
      <c r="G60" s="91">
        <v>12071</v>
      </c>
      <c r="H60" s="91">
        <v>519</v>
      </c>
      <c r="K60" s="91">
        <v>15720</v>
      </c>
      <c r="L60" s="91">
        <v>15720</v>
      </c>
      <c r="M60" s="91">
        <v>0</v>
      </c>
      <c r="P60" s="91">
        <v>18024</v>
      </c>
      <c r="Q60" s="91">
        <v>17945</v>
      </c>
      <c r="R60" s="91">
        <v>79</v>
      </c>
      <c r="U60" s="91">
        <v>23361</v>
      </c>
      <c r="V60" s="91">
        <v>23361</v>
      </c>
      <c r="W60" s="91">
        <v>0</v>
      </c>
      <c r="Z60" s="91">
        <v>46762</v>
      </c>
      <c r="AA60" s="91">
        <v>46475</v>
      </c>
      <c r="AB60" s="91">
        <v>287</v>
      </c>
      <c r="AE60" s="91">
        <v>62074</v>
      </c>
      <c r="AF60" s="91">
        <v>61661</v>
      </c>
      <c r="AG60" s="91">
        <v>413</v>
      </c>
      <c r="AJ60" s="91">
        <v>55015</v>
      </c>
      <c r="AK60" s="91">
        <v>54996</v>
      </c>
      <c r="AL60" s="91">
        <v>19</v>
      </c>
      <c r="AO60" s="91">
        <v>17002</v>
      </c>
      <c r="AP60" s="91">
        <v>16997</v>
      </c>
      <c r="AQ60" s="91">
        <v>5</v>
      </c>
      <c r="AT60" s="91">
        <v>9543</v>
      </c>
      <c r="AU60" s="91">
        <v>9461</v>
      </c>
      <c r="AV60" s="91">
        <v>82</v>
      </c>
      <c r="AY60" s="91">
        <v>8201</v>
      </c>
      <c r="AZ60" s="91">
        <v>8201</v>
      </c>
      <c r="BA60" s="91">
        <v>0</v>
      </c>
      <c r="BD60" s="91">
        <v>2285</v>
      </c>
      <c r="BE60" s="91">
        <v>2282</v>
      </c>
      <c r="BF60" s="91">
        <v>3</v>
      </c>
      <c r="BI60" s="91">
        <v>643</v>
      </c>
      <c r="BJ60" s="91">
        <v>642</v>
      </c>
      <c r="BK60" s="91">
        <v>1</v>
      </c>
      <c r="BN60" s="91">
        <v>1379</v>
      </c>
      <c r="BO60" s="91">
        <v>1255</v>
      </c>
      <c r="BP60" s="91">
        <v>124</v>
      </c>
      <c r="BQ60" s="92"/>
      <c r="BR60" s="93"/>
      <c r="BS60" s="93"/>
      <c r="BT60" s="91"/>
      <c r="BX60" s="76"/>
    </row>
    <row r="61" spans="1:76" hidden="1" outlineLevel="1" x14ac:dyDescent="0.2">
      <c r="A61" s="73" t="s">
        <v>143</v>
      </c>
      <c r="B61" s="72" t="s">
        <v>40</v>
      </c>
      <c r="C61" s="73" t="s">
        <v>169</v>
      </c>
      <c r="F61" s="91">
        <v>231</v>
      </c>
      <c r="G61" s="91">
        <v>231</v>
      </c>
      <c r="H61" s="91">
        <v>0</v>
      </c>
      <c r="K61" s="91">
        <v>68</v>
      </c>
      <c r="L61" s="91">
        <v>68</v>
      </c>
      <c r="M61" s="91">
        <v>0</v>
      </c>
      <c r="P61" s="91">
        <v>2510</v>
      </c>
      <c r="Q61" s="91">
        <v>2423</v>
      </c>
      <c r="R61" s="91">
        <v>87</v>
      </c>
      <c r="U61" s="91">
        <v>0</v>
      </c>
      <c r="V61" s="91">
        <v>0</v>
      </c>
      <c r="W61" s="91">
        <v>0</v>
      </c>
      <c r="Z61" s="91">
        <v>0</v>
      </c>
      <c r="AA61" s="91">
        <v>0</v>
      </c>
      <c r="AB61" s="91">
        <v>0</v>
      </c>
      <c r="AE61" s="91">
        <v>0</v>
      </c>
      <c r="AF61" s="91">
        <v>0</v>
      </c>
      <c r="AG61" s="91">
        <v>0</v>
      </c>
      <c r="AJ61" s="91">
        <v>0</v>
      </c>
      <c r="AK61" s="91">
        <v>0</v>
      </c>
      <c r="AL61" s="91">
        <v>0</v>
      </c>
      <c r="AO61" s="91">
        <v>0</v>
      </c>
      <c r="AP61" s="91">
        <v>0</v>
      </c>
      <c r="AQ61" s="91">
        <v>0</v>
      </c>
      <c r="AT61" s="91">
        <v>0</v>
      </c>
      <c r="AU61" s="91">
        <v>0</v>
      </c>
      <c r="AV61" s="91">
        <v>0</v>
      </c>
      <c r="AY61" s="91">
        <v>899</v>
      </c>
      <c r="AZ61" s="91">
        <v>899</v>
      </c>
      <c r="BA61" s="91">
        <v>0</v>
      </c>
      <c r="BD61" s="91">
        <v>1956</v>
      </c>
      <c r="BE61" s="91">
        <v>1956</v>
      </c>
      <c r="BF61" s="91">
        <v>0</v>
      </c>
      <c r="BI61" s="91">
        <v>1723</v>
      </c>
      <c r="BJ61" s="91">
        <v>1706</v>
      </c>
      <c r="BK61" s="91">
        <v>17</v>
      </c>
      <c r="BN61" s="91">
        <v>1643</v>
      </c>
      <c r="BO61" s="91">
        <v>1637</v>
      </c>
      <c r="BP61" s="91">
        <v>6</v>
      </c>
      <c r="BQ61" s="92"/>
      <c r="BR61" s="93"/>
      <c r="BS61" s="93"/>
      <c r="BT61" s="91"/>
      <c r="BX61" s="76"/>
    </row>
    <row r="62" spans="1:76" hidden="1" outlineLevel="1" x14ac:dyDescent="0.2">
      <c r="A62" s="73" t="s">
        <v>143</v>
      </c>
      <c r="B62" s="72" t="s">
        <v>40</v>
      </c>
      <c r="C62" s="73" t="s">
        <v>174</v>
      </c>
      <c r="F62" s="91">
        <v>276</v>
      </c>
      <c r="G62" s="91">
        <v>40</v>
      </c>
      <c r="H62" s="91">
        <v>236</v>
      </c>
      <c r="K62" s="91">
        <v>136</v>
      </c>
      <c r="L62" s="91">
        <v>136</v>
      </c>
      <c r="M62" s="91">
        <v>0</v>
      </c>
      <c r="P62" s="91">
        <v>1110</v>
      </c>
      <c r="Q62" s="91">
        <v>955</v>
      </c>
      <c r="R62" s="91">
        <v>155</v>
      </c>
      <c r="U62" s="91">
        <v>5831</v>
      </c>
      <c r="V62" s="91">
        <v>5831</v>
      </c>
      <c r="W62" s="91">
        <v>0</v>
      </c>
      <c r="Z62" s="91">
        <v>11382</v>
      </c>
      <c r="AA62" s="91">
        <v>10604</v>
      </c>
      <c r="AB62" s="91">
        <v>778</v>
      </c>
      <c r="AE62" s="91">
        <v>9693</v>
      </c>
      <c r="AF62" s="91">
        <v>9385</v>
      </c>
      <c r="AG62" s="91">
        <v>308</v>
      </c>
      <c r="AJ62" s="91">
        <v>9954</v>
      </c>
      <c r="AK62" s="91">
        <v>9783</v>
      </c>
      <c r="AL62" s="91">
        <v>171</v>
      </c>
      <c r="AO62" s="91">
        <v>9282</v>
      </c>
      <c r="AP62" s="91">
        <v>9282</v>
      </c>
      <c r="AQ62" s="91">
        <v>0</v>
      </c>
      <c r="AT62" s="91">
        <v>9816</v>
      </c>
      <c r="AU62" s="91">
        <v>9815</v>
      </c>
      <c r="AV62" s="91">
        <v>1</v>
      </c>
      <c r="AY62" s="91">
        <v>4432</v>
      </c>
      <c r="AZ62" s="91">
        <v>4432</v>
      </c>
      <c r="BA62" s="91">
        <v>0</v>
      </c>
      <c r="BD62" s="91">
        <v>7942</v>
      </c>
      <c r="BE62" s="91">
        <v>7804</v>
      </c>
      <c r="BF62" s="91">
        <v>138</v>
      </c>
      <c r="BI62" s="91">
        <v>2854</v>
      </c>
      <c r="BJ62" s="91">
        <v>2156</v>
      </c>
      <c r="BK62" s="91">
        <v>698</v>
      </c>
      <c r="BN62" s="91">
        <v>2211</v>
      </c>
      <c r="BO62" s="91">
        <v>1883</v>
      </c>
      <c r="BP62" s="91">
        <v>328</v>
      </c>
      <c r="BQ62" s="92"/>
      <c r="BR62" s="93"/>
      <c r="BS62" s="93"/>
      <c r="BT62" s="91"/>
      <c r="BX62" s="76"/>
    </row>
    <row r="63" spans="1:76" hidden="1" outlineLevel="1" x14ac:dyDescent="0.2">
      <c r="A63" s="73" t="s">
        <v>143</v>
      </c>
      <c r="B63" s="72" t="s">
        <v>40</v>
      </c>
      <c r="C63" s="73" t="s">
        <v>175</v>
      </c>
      <c r="F63" s="91">
        <v>16144</v>
      </c>
      <c r="G63" s="91">
        <v>6052</v>
      </c>
      <c r="H63" s="91">
        <v>10092</v>
      </c>
      <c r="K63" s="91">
        <v>7515</v>
      </c>
      <c r="L63" s="91">
        <v>1093</v>
      </c>
      <c r="M63" s="91">
        <v>6422</v>
      </c>
      <c r="P63" s="91">
        <v>18256</v>
      </c>
      <c r="Q63" s="91">
        <v>13111</v>
      </c>
      <c r="R63" s="91">
        <v>5145</v>
      </c>
      <c r="U63" s="91">
        <v>19623</v>
      </c>
      <c r="V63" s="91">
        <v>13706</v>
      </c>
      <c r="W63" s="91">
        <v>5917</v>
      </c>
      <c r="Z63" s="91">
        <v>19680</v>
      </c>
      <c r="AA63" s="91">
        <v>16283</v>
      </c>
      <c r="AB63" s="91">
        <v>3397</v>
      </c>
      <c r="AE63" s="91">
        <v>19183</v>
      </c>
      <c r="AF63" s="91">
        <v>18028</v>
      </c>
      <c r="AG63" s="91">
        <v>1155</v>
      </c>
      <c r="AJ63" s="91">
        <v>16618</v>
      </c>
      <c r="AK63" s="91">
        <v>16618</v>
      </c>
      <c r="AL63" s="91">
        <v>0</v>
      </c>
      <c r="AO63" s="91">
        <v>0</v>
      </c>
      <c r="AP63" s="91">
        <v>0</v>
      </c>
      <c r="AQ63" s="91">
        <v>0</v>
      </c>
      <c r="AT63" s="91">
        <v>0</v>
      </c>
      <c r="AU63" s="91">
        <v>0</v>
      </c>
      <c r="AV63" s="91">
        <v>0</v>
      </c>
      <c r="AY63" s="91">
        <v>0</v>
      </c>
      <c r="AZ63" s="91">
        <v>0</v>
      </c>
      <c r="BA63" s="91">
        <v>0</v>
      </c>
      <c r="BD63" s="91">
        <v>0</v>
      </c>
      <c r="BE63" s="91">
        <v>0</v>
      </c>
      <c r="BF63" s="91">
        <v>0</v>
      </c>
      <c r="BI63" s="91">
        <v>0</v>
      </c>
      <c r="BJ63" s="91">
        <v>0</v>
      </c>
      <c r="BK63" s="91">
        <v>0</v>
      </c>
      <c r="BN63" s="91">
        <v>322</v>
      </c>
      <c r="BO63" s="91">
        <v>144</v>
      </c>
      <c r="BP63" s="91">
        <v>178</v>
      </c>
      <c r="BQ63" s="92"/>
      <c r="BR63" s="93"/>
      <c r="BS63" s="93"/>
      <c r="BT63" s="91"/>
      <c r="BX63" s="76"/>
    </row>
    <row r="64" spans="1:76" hidden="1" outlineLevel="1" x14ac:dyDescent="0.2">
      <c r="A64" s="73" t="s">
        <v>143</v>
      </c>
      <c r="B64" s="72" t="s">
        <v>40</v>
      </c>
      <c r="C64" s="73" t="s">
        <v>177</v>
      </c>
      <c r="F64" s="91">
        <v>56</v>
      </c>
      <c r="G64" s="91">
        <v>56</v>
      </c>
      <c r="H64" s="91">
        <v>0</v>
      </c>
      <c r="K64" s="91">
        <v>6</v>
      </c>
      <c r="L64" s="91">
        <v>6</v>
      </c>
      <c r="M64" s="91">
        <v>0</v>
      </c>
      <c r="P64" s="91">
        <v>199</v>
      </c>
      <c r="Q64" s="91">
        <v>199</v>
      </c>
      <c r="R64" s="91">
        <v>0</v>
      </c>
      <c r="U64" s="91">
        <v>705</v>
      </c>
      <c r="V64" s="91">
        <v>619</v>
      </c>
      <c r="W64" s="91">
        <v>86</v>
      </c>
      <c r="Z64" s="91">
        <v>0</v>
      </c>
      <c r="AA64" s="91">
        <v>0</v>
      </c>
      <c r="AB64" s="91">
        <v>0</v>
      </c>
      <c r="AE64" s="91">
        <v>0</v>
      </c>
      <c r="AF64" s="91">
        <v>0</v>
      </c>
      <c r="AG64" s="91">
        <v>0</v>
      </c>
      <c r="AJ64" s="91">
        <v>0</v>
      </c>
      <c r="AK64" s="91">
        <v>0</v>
      </c>
      <c r="AL64" s="91">
        <v>0</v>
      </c>
      <c r="AO64" s="91">
        <v>0</v>
      </c>
      <c r="AP64" s="91">
        <v>0</v>
      </c>
      <c r="AQ64" s="91">
        <v>0</v>
      </c>
      <c r="AT64" s="91">
        <v>0</v>
      </c>
      <c r="AU64" s="91">
        <v>0</v>
      </c>
      <c r="AV64" s="91">
        <v>0</v>
      </c>
      <c r="AY64" s="91">
        <v>0</v>
      </c>
      <c r="AZ64" s="91">
        <v>0</v>
      </c>
      <c r="BA64" s="91">
        <v>0</v>
      </c>
      <c r="BD64" s="91">
        <v>0</v>
      </c>
      <c r="BE64" s="91">
        <v>0</v>
      </c>
      <c r="BF64" s="91">
        <v>0</v>
      </c>
      <c r="BI64" s="91">
        <v>0</v>
      </c>
      <c r="BJ64" s="91">
        <v>0</v>
      </c>
      <c r="BK64" s="91">
        <v>0</v>
      </c>
      <c r="BN64" s="91">
        <v>0</v>
      </c>
      <c r="BO64" s="91">
        <v>0</v>
      </c>
      <c r="BP64" s="91">
        <v>0</v>
      </c>
      <c r="BQ64" s="92"/>
      <c r="BR64" s="93"/>
      <c r="BS64" s="93"/>
      <c r="BT64" s="91"/>
      <c r="BX64" s="76"/>
    </row>
    <row r="65" spans="1:77" hidden="1" outlineLevel="1" x14ac:dyDescent="0.2">
      <c r="A65" s="73" t="s">
        <v>164</v>
      </c>
      <c r="B65" s="72" t="s">
        <v>40</v>
      </c>
      <c r="C65" s="73" t="s">
        <v>172</v>
      </c>
      <c r="F65" s="91">
        <v>71</v>
      </c>
      <c r="G65" s="91">
        <v>71</v>
      </c>
      <c r="H65" s="91">
        <v>0</v>
      </c>
      <c r="K65" s="91">
        <v>0</v>
      </c>
      <c r="L65" s="91">
        <v>0</v>
      </c>
      <c r="M65" s="91">
        <v>0</v>
      </c>
      <c r="P65" s="91">
        <v>0</v>
      </c>
      <c r="Q65" s="91">
        <v>0</v>
      </c>
      <c r="R65" s="91">
        <v>0</v>
      </c>
      <c r="U65" s="91">
        <v>0</v>
      </c>
      <c r="V65" s="91">
        <v>0</v>
      </c>
      <c r="W65" s="91">
        <v>0</v>
      </c>
      <c r="Z65" s="91">
        <v>0</v>
      </c>
      <c r="AA65" s="91">
        <v>0</v>
      </c>
      <c r="AB65" s="91">
        <v>0</v>
      </c>
      <c r="AE65" s="91">
        <v>0</v>
      </c>
      <c r="AF65" s="91">
        <v>0</v>
      </c>
      <c r="AG65" s="91">
        <v>0</v>
      </c>
      <c r="AJ65" s="91">
        <v>0</v>
      </c>
      <c r="AK65" s="91">
        <v>0</v>
      </c>
      <c r="AL65" s="91">
        <v>0</v>
      </c>
      <c r="AO65" s="91">
        <v>0</v>
      </c>
      <c r="AP65" s="91">
        <v>0</v>
      </c>
      <c r="AQ65" s="91">
        <v>0</v>
      </c>
      <c r="AT65" s="91">
        <v>0</v>
      </c>
      <c r="AU65" s="91">
        <v>0</v>
      </c>
      <c r="AV65" s="91">
        <v>0</v>
      </c>
      <c r="AY65" s="91">
        <v>0</v>
      </c>
      <c r="AZ65" s="91">
        <v>0</v>
      </c>
      <c r="BA65" s="91">
        <v>0</v>
      </c>
      <c r="BD65" s="91">
        <v>0</v>
      </c>
      <c r="BE65" s="91">
        <v>0</v>
      </c>
      <c r="BF65" s="91">
        <v>0</v>
      </c>
      <c r="BI65" s="91">
        <v>0</v>
      </c>
      <c r="BJ65" s="91">
        <v>0</v>
      </c>
      <c r="BK65" s="91">
        <v>0</v>
      </c>
      <c r="BN65" s="91">
        <v>0</v>
      </c>
      <c r="BO65" s="91">
        <v>0</v>
      </c>
      <c r="BP65" s="91">
        <v>0</v>
      </c>
      <c r="BQ65" s="92"/>
      <c r="BR65" s="93"/>
      <c r="BS65" s="93"/>
      <c r="BT65" s="91"/>
      <c r="BX65" s="76"/>
    </row>
    <row r="66" spans="1:77" hidden="1" outlineLevel="1" x14ac:dyDescent="0.2">
      <c r="A66" s="73" t="s">
        <v>164</v>
      </c>
      <c r="B66" s="72" t="s">
        <v>40</v>
      </c>
      <c r="C66" s="73" t="s">
        <v>173</v>
      </c>
      <c r="F66" s="91">
        <v>0</v>
      </c>
      <c r="G66" s="91">
        <v>0</v>
      </c>
      <c r="H66" s="91">
        <v>0</v>
      </c>
      <c r="K66" s="91">
        <v>22</v>
      </c>
      <c r="L66" s="91">
        <v>22</v>
      </c>
      <c r="M66" s="91">
        <v>0</v>
      </c>
      <c r="P66" s="91">
        <v>0</v>
      </c>
      <c r="Q66" s="91">
        <v>0</v>
      </c>
      <c r="R66" s="91">
        <v>0</v>
      </c>
      <c r="U66" s="91">
        <v>0</v>
      </c>
      <c r="V66" s="91">
        <v>0</v>
      </c>
      <c r="W66" s="91">
        <v>0</v>
      </c>
      <c r="Z66" s="91">
        <v>0</v>
      </c>
      <c r="AA66" s="91">
        <v>0</v>
      </c>
      <c r="AB66" s="91">
        <v>0</v>
      </c>
      <c r="AE66" s="91">
        <v>0</v>
      </c>
      <c r="AF66" s="91">
        <v>0</v>
      </c>
      <c r="AG66" s="91">
        <v>0</v>
      </c>
      <c r="AJ66" s="91">
        <v>0</v>
      </c>
      <c r="AK66" s="91">
        <v>0</v>
      </c>
      <c r="AL66" s="91">
        <v>0</v>
      </c>
      <c r="AO66" s="91">
        <v>0</v>
      </c>
      <c r="AP66" s="91">
        <v>0</v>
      </c>
      <c r="AQ66" s="91">
        <v>0</v>
      </c>
      <c r="AT66" s="91">
        <v>0</v>
      </c>
      <c r="AU66" s="91">
        <v>0</v>
      </c>
      <c r="AV66" s="91">
        <v>0</v>
      </c>
      <c r="AY66" s="91">
        <v>0</v>
      </c>
      <c r="AZ66" s="91">
        <v>0</v>
      </c>
      <c r="BA66" s="91">
        <v>0</v>
      </c>
      <c r="BD66" s="91">
        <v>0</v>
      </c>
      <c r="BE66" s="91">
        <v>0</v>
      </c>
      <c r="BF66" s="91">
        <v>0</v>
      </c>
      <c r="BI66" s="91">
        <v>0</v>
      </c>
      <c r="BJ66" s="91">
        <v>0</v>
      </c>
      <c r="BK66" s="91">
        <v>0</v>
      </c>
      <c r="BN66" s="91">
        <v>0</v>
      </c>
      <c r="BO66" s="91">
        <v>0</v>
      </c>
      <c r="BP66" s="91">
        <v>0</v>
      </c>
      <c r="BQ66" s="92"/>
      <c r="BR66" s="93"/>
      <c r="BS66" s="93"/>
      <c r="BT66" s="91"/>
      <c r="BX66" s="76"/>
    </row>
    <row r="67" spans="1:77" hidden="1" outlineLevel="1" x14ac:dyDescent="0.2">
      <c r="A67" s="73" t="s">
        <v>164</v>
      </c>
      <c r="B67" s="72" t="s">
        <v>40</v>
      </c>
      <c r="C67" s="73" t="s">
        <v>168</v>
      </c>
      <c r="F67" s="91">
        <v>20</v>
      </c>
      <c r="G67" s="91">
        <v>20</v>
      </c>
      <c r="H67" s="91">
        <v>0</v>
      </c>
      <c r="K67" s="91">
        <v>0</v>
      </c>
      <c r="L67" s="91">
        <v>0</v>
      </c>
      <c r="M67" s="91">
        <v>0</v>
      </c>
      <c r="P67" s="91">
        <v>0</v>
      </c>
      <c r="Q67" s="91">
        <v>0</v>
      </c>
      <c r="R67" s="91">
        <v>0</v>
      </c>
      <c r="U67" s="91">
        <v>0</v>
      </c>
      <c r="V67" s="91">
        <v>0</v>
      </c>
      <c r="W67" s="91">
        <v>0</v>
      </c>
      <c r="Z67" s="91">
        <v>0</v>
      </c>
      <c r="AA67" s="91">
        <v>0</v>
      </c>
      <c r="AB67" s="91">
        <v>0</v>
      </c>
      <c r="AE67" s="91">
        <v>0</v>
      </c>
      <c r="AF67" s="91">
        <v>0</v>
      </c>
      <c r="AG67" s="91">
        <v>0</v>
      </c>
      <c r="AJ67" s="91">
        <v>0</v>
      </c>
      <c r="AK67" s="91">
        <v>0</v>
      </c>
      <c r="AL67" s="91">
        <v>0</v>
      </c>
      <c r="AO67" s="91">
        <v>0</v>
      </c>
      <c r="AP67" s="91">
        <v>0</v>
      </c>
      <c r="AQ67" s="91">
        <v>0</v>
      </c>
      <c r="AT67" s="91">
        <v>0</v>
      </c>
      <c r="AU67" s="91">
        <v>0</v>
      </c>
      <c r="AV67" s="91">
        <v>0</v>
      </c>
      <c r="AY67" s="91">
        <v>0</v>
      </c>
      <c r="AZ67" s="91">
        <v>0</v>
      </c>
      <c r="BA67" s="91">
        <v>0</v>
      </c>
      <c r="BD67" s="91">
        <v>0</v>
      </c>
      <c r="BE67" s="91">
        <v>0</v>
      </c>
      <c r="BF67" s="91">
        <v>0</v>
      </c>
      <c r="BI67" s="91">
        <v>0</v>
      </c>
      <c r="BJ67" s="91">
        <v>0</v>
      </c>
      <c r="BK67" s="91">
        <v>0</v>
      </c>
      <c r="BN67" s="91">
        <v>0</v>
      </c>
      <c r="BO67" s="91">
        <v>0</v>
      </c>
      <c r="BP67" s="91">
        <v>0</v>
      </c>
      <c r="BQ67" s="92"/>
      <c r="BR67" s="93"/>
      <c r="BS67" s="93"/>
      <c r="BT67" s="91"/>
      <c r="BX67" s="76"/>
    </row>
    <row r="68" spans="1:77" hidden="1" outlineLevel="1" x14ac:dyDescent="0.2">
      <c r="A68" s="73" t="s">
        <v>164</v>
      </c>
      <c r="B68" s="72" t="s">
        <v>40</v>
      </c>
      <c r="C68" s="73" t="s">
        <v>178</v>
      </c>
      <c r="F68" s="91"/>
      <c r="G68" s="91"/>
      <c r="H68" s="91"/>
      <c r="K68" s="91"/>
      <c r="L68" s="91"/>
      <c r="M68" s="91"/>
      <c r="P68" s="91"/>
      <c r="Q68" s="91"/>
      <c r="R68" s="91"/>
      <c r="U68" s="91"/>
      <c r="V68" s="91"/>
      <c r="W68" s="91"/>
      <c r="Z68" s="91"/>
      <c r="AA68" s="91"/>
      <c r="AB68" s="91"/>
      <c r="AE68" s="91"/>
      <c r="AF68" s="91"/>
      <c r="AG68" s="91"/>
      <c r="AJ68" s="91"/>
      <c r="AK68" s="91"/>
      <c r="AL68" s="91"/>
      <c r="AO68" s="91"/>
      <c r="AP68" s="91"/>
      <c r="AQ68" s="91"/>
      <c r="AT68" s="91"/>
      <c r="AU68" s="91"/>
      <c r="AV68" s="91"/>
      <c r="AY68" s="91"/>
      <c r="AZ68" s="91"/>
      <c r="BA68" s="91"/>
      <c r="BD68" s="91"/>
      <c r="BE68" s="91"/>
      <c r="BF68" s="91"/>
      <c r="BI68" s="91">
        <v>0</v>
      </c>
      <c r="BJ68" s="91">
        <v>0</v>
      </c>
      <c r="BK68" s="91">
        <v>0</v>
      </c>
      <c r="BN68" s="91">
        <v>49468</v>
      </c>
      <c r="BO68" s="91">
        <v>49468</v>
      </c>
      <c r="BP68" s="91">
        <v>0</v>
      </c>
      <c r="BQ68" s="92"/>
      <c r="BR68" s="93"/>
      <c r="BS68" s="93"/>
      <c r="BT68" s="91"/>
      <c r="BX68" s="76"/>
    </row>
    <row r="69" spans="1:77" hidden="1" outlineLevel="1" x14ac:dyDescent="0.2">
      <c r="F69" s="91"/>
      <c r="G69" s="91"/>
      <c r="H69" s="91"/>
      <c r="K69" s="91"/>
      <c r="L69" s="91"/>
      <c r="M69" s="91"/>
      <c r="P69" s="91"/>
      <c r="Q69" s="91"/>
      <c r="R69" s="91"/>
      <c r="U69" s="91"/>
      <c r="V69" s="91"/>
      <c r="W69" s="91"/>
      <c r="Z69" s="91"/>
      <c r="AA69" s="91"/>
      <c r="AB69" s="91"/>
      <c r="AE69" s="91"/>
      <c r="AF69" s="91"/>
      <c r="AG69" s="91"/>
      <c r="AJ69" s="91"/>
      <c r="AK69" s="91"/>
      <c r="AL69" s="91"/>
      <c r="AO69" s="91"/>
      <c r="AP69" s="91"/>
      <c r="AQ69" s="91"/>
      <c r="AT69" s="91"/>
      <c r="AU69" s="91"/>
      <c r="AV69" s="91"/>
      <c r="AY69" s="91"/>
      <c r="AZ69" s="91"/>
      <c r="BA69" s="91"/>
      <c r="BD69" s="91"/>
      <c r="BE69" s="91"/>
      <c r="BF69" s="91"/>
      <c r="BI69" s="91"/>
      <c r="BJ69" s="91"/>
      <c r="BK69" s="91"/>
      <c r="BN69" s="92"/>
      <c r="BO69" s="92"/>
      <c r="BP69" s="92"/>
      <c r="BQ69" s="92"/>
      <c r="BR69" s="93"/>
      <c r="BS69" s="93"/>
      <c r="BT69" s="91"/>
      <c r="BX69" s="76"/>
    </row>
    <row r="70" spans="1:77" s="88" customFormat="1" ht="11.25" collapsed="1" x14ac:dyDescent="0.2">
      <c r="A70" s="88" t="s">
        <v>179</v>
      </c>
      <c r="B70" s="87" t="s">
        <v>146</v>
      </c>
      <c r="F70" s="89">
        <f>SUM(F47:F68)</f>
        <v>57684</v>
      </c>
      <c r="G70" s="89">
        <f>SUM(G47:G68)</f>
        <v>45751</v>
      </c>
      <c r="H70" s="89">
        <f>SUM(H47:H68)</f>
        <v>11933</v>
      </c>
      <c r="K70" s="94">
        <f>SUM(K47:K68)</f>
        <v>61744</v>
      </c>
      <c r="L70" s="94">
        <f>SUM(L47:L68)</f>
        <v>54629</v>
      </c>
      <c r="M70" s="89">
        <f>SUM(M47:M68)</f>
        <v>7115</v>
      </c>
      <c r="P70" s="94">
        <f>SUM(P47:P68)</f>
        <v>85383</v>
      </c>
      <c r="Q70" s="89">
        <f>SUM(Q47:Q68)</f>
        <v>78755</v>
      </c>
      <c r="R70" s="94">
        <f>SUM(R47:R68)</f>
        <v>6628</v>
      </c>
      <c r="U70" s="89">
        <f>SUM(U47:U68)</f>
        <v>96940</v>
      </c>
      <c r="V70" s="94">
        <f>SUM(V47:V68)</f>
        <v>90685</v>
      </c>
      <c r="W70" s="94">
        <f>SUM(W47:W68)</f>
        <v>6255</v>
      </c>
      <c r="Z70" s="94">
        <f>SUM(Z47:Z68)</f>
        <v>129501</v>
      </c>
      <c r="AA70" s="94">
        <f>SUM(AA47:AA68)</f>
        <v>122847</v>
      </c>
      <c r="AB70" s="89">
        <f>SUM(AB47:AB68)</f>
        <v>6654</v>
      </c>
      <c r="AE70" s="94">
        <f>SUM(AE47:AE68)</f>
        <v>143880</v>
      </c>
      <c r="AF70" s="89">
        <f>SUM(AF47:AF68)</f>
        <v>141706</v>
      </c>
      <c r="AG70" s="94">
        <f>SUM(AG47:AG68)</f>
        <v>2174</v>
      </c>
      <c r="AJ70" s="89">
        <f>SUM(AJ47:AJ68)</f>
        <v>134760</v>
      </c>
      <c r="AK70" s="94">
        <f>SUM(AK47:AK68)</f>
        <v>131700</v>
      </c>
      <c r="AL70" s="94">
        <f>SUM(AL47:AL68)</f>
        <v>3060</v>
      </c>
      <c r="AO70" s="94">
        <f>SUM(AO47:AO68)</f>
        <v>71189</v>
      </c>
      <c r="AP70" s="94">
        <f>SUM(AP47:AP68)</f>
        <v>68905</v>
      </c>
      <c r="AQ70" s="89">
        <f>SUM(AQ47:AQ68)</f>
        <v>2284</v>
      </c>
      <c r="AT70" s="94">
        <f>SUM(AT47:AT68)</f>
        <v>73301</v>
      </c>
      <c r="AU70" s="89">
        <f>SUM(AU47:AU68)</f>
        <v>65860</v>
      </c>
      <c r="AV70" s="94">
        <f>SUM(AV47:AV68)</f>
        <v>7441</v>
      </c>
      <c r="AY70" s="89">
        <f>SUM(AY47:AY68)</f>
        <v>69188</v>
      </c>
      <c r="AZ70" s="94">
        <f>SUM(AZ47:AZ68)</f>
        <v>68293</v>
      </c>
      <c r="BA70" s="94">
        <f>SUM(BA47:BA68)</f>
        <v>895</v>
      </c>
      <c r="BD70" s="94">
        <f>SUM(BD47:BD68)</f>
        <v>35220</v>
      </c>
      <c r="BE70" s="94">
        <f>SUM(BE47:BE68)</f>
        <v>34798</v>
      </c>
      <c r="BF70" s="89">
        <f>SUM(BF47:BF68)</f>
        <v>422</v>
      </c>
      <c r="BI70" s="94">
        <f>SUM(BI47:BI68)</f>
        <v>95646</v>
      </c>
      <c r="BJ70" s="89">
        <f>SUM(BJ47:BJ68)</f>
        <v>94274</v>
      </c>
      <c r="BK70" s="94">
        <f>SUM(BK47:BK68)</f>
        <v>1372</v>
      </c>
      <c r="BN70" s="89">
        <f>SUM(BN47:BN68)</f>
        <v>176538</v>
      </c>
      <c r="BO70" s="94">
        <f t="shared" ref="BO70:BT70" si="4">SUM(BO47:BO68)</f>
        <v>175193</v>
      </c>
      <c r="BP70" s="94">
        <f t="shared" si="4"/>
        <v>1345</v>
      </c>
      <c r="BQ70" s="89">
        <f t="shared" si="4"/>
        <v>0</v>
      </c>
      <c r="BR70" s="89">
        <f t="shared" si="4"/>
        <v>0</v>
      </c>
      <c r="BS70" s="94">
        <f t="shared" si="4"/>
        <v>0</v>
      </c>
      <c r="BT70" s="94">
        <f t="shared" si="4"/>
        <v>0</v>
      </c>
      <c r="BX70" s="85"/>
      <c r="BY70" s="86"/>
    </row>
    <row r="71" spans="1:77" s="88" customFormat="1" ht="11.25" hidden="1" outlineLevel="1" x14ac:dyDescent="0.2">
      <c r="B71" s="87"/>
      <c r="F71" s="89"/>
      <c r="G71" s="89"/>
      <c r="H71" s="89"/>
      <c r="K71" s="89"/>
      <c r="L71" s="89"/>
      <c r="M71" s="89"/>
      <c r="P71" s="89"/>
      <c r="Q71" s="89"/>
      <c r="R71" s="89"/>
      <c r="U71" s="89"/>
      <c r="V71" s="89"/>
      <c r="W71" s="89"/>
      <c r="Z71" s="89"/>
      <c r="AA71" s="89"/>
      <c r="AB71" s="89"/>
      <c r="AE71" s="89"/>
      <c r="AF71" s="89"/>
      <c r="AG71" s="89"/>
      <c r="AJ71" s="89"/>
      <c r="AK71" s="89"/>
      <c r="AL71" s="89"/>
      <c r="AO71" s="89"/>
      <c r="AP71" s="89"/>
      <c r="AQ71" s="89"/>
      <c r="AT71" s="89"/>
      <c r="AU71" s="89"/>
      <c r="AV71" s="89"/>
      <c r="AY71" s="89"/>
      <c r="AZ71" s="89"/>
      <c r="BA71" s="89"/>
      <c r="BD71" s="89"/>
      <c r="BE71" s="89"/>
      <c r="BF71" s="89"/>
      <c r="BI71" s="89"/>
      <c r="BJ71" s="89"/>
      <c r="BK71" s="89"/>
      <c r="BN71" s="70"/>
      <c r="BO71" s="70"/>
      <c r="BP71" s="70"/>
      <c r="BQ71" s="70"/>
      <c r="BR71" s="90"/>
      <c r="BS71" s="90"/>
      <c r="BT71" s="89"/>
      <c r="BX71" s="85"/>
      <c r="BY71" s="86"/>
    </row>
    <row r="72" spans="1:77" s="88" customFormat="1" ht="11.25" hidden="1" outlineLevel="1" x14ac:dyDescent="0.2">
      <c r="B72" s="87"/>
      <c r="F72" s="89"/>
      <c r="G72" s="89"/>
      <c r="H72" s="89"/>
      <c r="K72" s="89"/>
      <c r="L72" s="89"/>
      <c r="M72" s="89"/>
      <c r="P72" s="89"/>
      <c r="Q72" s="89"/>
      <c r="R72" s="89"/>
      <c r="U72" s="89"/>
      <c r="V72" s="89"/>
      <c r="W72" s="89"/>
      <c r="Z72" s="89"/>
      <c r="AA72" s="89"/>
      <c r="AB72" s="89"/>
      <c r="AE72" s="89"/>
      <c r="AF72" s="89"/>
      <c r="AG72" s="89"/>
      <c r="AJ72" s="89"/>
      <c r="AK72" s="89"/>
      <c r="AL72" s="89"/>
      <c r="AO72" s="89"/>
      <c r="AP72" s="89"/>
      <c r="AQ72" s="89"/>
      <c r="AT72" s="89"/>
      <c r="AU72" s="89"/>
      <c r="AV72" s="89"/>
      <c r="AY72" s="89"/>
      <c r="AZ72" s="89"/>
      <c r="BA72" s="89"/>
      <c r="BD72" s="89"/>
      <c r="BE72" s="89"/>
      <c r="BF72" s="89"/>
      <c r="BI72" s="89"/>
      <c r="BJ72" s="89"/>
      <c r="BK72" s="89"/>
      <c r="BN72" s="70"/>
      <c r="BO72" s="70"/>
      <c r="BP72" s="70"/>
      <c r="BQ72" s="70"/>
      <c r="BR72" s="90"/>
      <c r="BS72" s="90"/>
      <c r="BT72" s="89"/>
      <c r="BX72" s="85"/>
      <c r="BY72" s="86"/>
    </row>
    <row r="73" spans="1:77" s="88" customFormat="1" ht="11.25" hidden="1" outlineLevel="1" x14ac:dyDescent="0.2">
      <c r="A73" s="71" t="s">
        <v>180</v>
      </c>
      <c r="B73" s="87"/>
      <c r="F73" s="89"/>
      <c r="G73" s="89"/>
      <c r="H73" s="89"/>
      <c r="K73" s="89"/>
      <c r="L73" s="89"/>
      <c r="M73" s="89"/>
      <c r="P73" s="89"/>
      <c r="Q73" s="89"/>
      <c r="R73" s="89"/>
      <c r="U73" s="89"/>
      <c r="V73" s="89"/>
      <c r="W73" s="89"/>
      <c r="Z73" s="89"/>
      <c r="AA73" s="89"/>
      <c r="AB73" s="89"/>
      <c r="AE73" s="89"/>
      <c r="AF73" s="89"/>
      <c r="AG73" s="89"/>
      <c r="AJ73" s="89"/>
      <c r="AK73" s="89"/>
      <c r="AL73" s="89"/>
      <c r="AO73" s="89"/>
      <c r="AP73" s="89"/>
      <c r="AQ73" s="89"/>
      <c r="AT73" s="89"/>
      <c r="AU73" s="89"/>
      <c r="AV73" s="89"/>
      <c r="AY73" s="89"/>
      <c r="AZ73" s="89"/>
      <c r="BA73" s="89"/>
      <c r="BD73" s="89"/>
      <c r="BE73" s="89"/>
      <c r="BF73" s="89"/>
      <c r="BI73" s="89"/>
      <c r="BJ73" s="89"/>
      <c r="BK73" s="89"/>
      <c r="BN73" s="70"/>
      <c r="BO73" s="70"/>
      <c r="BP73" s="70"/>
      <c r="BQ73" s="70"/>
      <c r="BR73" s="90"/>
      <c r="BS73" s="90"/>
      <c r="BT73" s="89"/>
      <c r="BX73" s="85"/>
      <c r="BY73" s="86"/>
    </row>
    <row r="74" spans="1:77" hidden="1" outlineLevel="1" x14ac:dyDescent="0.2">
      <c r="A74" s="73" t="s">
        <v>141</v>
      </c>
      <c r="B74" s="72" t="s">
        <v>40</v>
      </c>
      <c r="C74" s="73" t="s">
        <v>181</v>
      </c>
      <c r="F74" s="91">
        <v>0</v>
      </c>
      <c r="G74" s="91">
        <v>0</v>
      </c>
      <c r="H74" s="91">
        <v>0</v>
      </c>
      <c r="K74" s="91">
        <v>0</v>
      </c>
      <c r="L74" s="91">
        <v>0</v>
      </c>
      <c r="M74" s="91">
        <v>0</v>
      </c>
      <c r="P74" s="91">
        <v>0</v>
      </c>
      <c r="Q74" s="91">
        <v>0</v>
      </c>
      <c r="R74" s="91">
        <v>0</v>
      </c>
      <c r="U74" s="91">
        <v>0</v>
      </c>
      <c r="V74" s="91">
        <v>0</v>
      </c>
      <c r="W74" s="91">
        <v>0</v>
      </c>
      <c r="Z74" s="91">
        <v>0</v>
      </c>
      <c r="AA74" s="91">
        <v>0</v>
      </c>
      <c r="AB74" s="91">
        <v>0</v>
      </c>
      <c r="AE74" s="91">
        <v>6379</v>
      </c>
      <c r="AF74" s="91">
        <v>0</v>
      </c>
      <c r="AG74" s="91">
        <v>6379</v>
      </c>
      <c r="AJ74" s="91">
        <v>0</v>
      </c>
      <c r="AK74" s="91">
        <v>0</v>
      </c>
      <c r="AL74" s="91">
        <v>0</v>
      </c>
      <c r="AO74" s="91">
        <v>0</v>
      </c>
      <c r="AP74" s="91">
        <v>0</v>
      </c>
      <c r="AQ74" s="91">
        <v>0</v>
      </c>
      <c r="AT74" s="91">
        <v>0</v>
      </c>
      <c r="AU74" s="91">
        <v>0</v>
      </c>
      <c r="AV74" s="91">
        <v>0</v>
      </c>
      <c r="AY74" s="91">
        <v>0</v>
      </c>
      <c r="AZ74" s="91">
        <v>0</v>
      </c>
      <c r="BA74" s="91">
        <v>0</v>
      </c>
      <c r="BD74" s="91">
        <v>0</v>
      </c>
      <c r="BE74" s="91">
        <v>0</v>
      </c>
      <c r="BF74" s="91">
        <v>0</v>
      </c>
      <c r="BI74" s="91">
        <v>0</v>
      </c>
      <c r="BJ74" s="91">
        <v>0</v>
      </c>
      <c r="BK74" s="91">
        <v>0</v>
      </c>
      <c r="BN74" s="91">
        <v>0</v>
      </c>
      <c r="BO74" s="91">
        <v>0</v>
      </c>
      <c r="BP74" s="91">
        <v>0</v>
      </c>
      <c r="BQ74" s="92"/>
      <c r="BR74" s="93"/>
      <c r="BS74" s="93"/>
      <c r="BT74" s="91"/>
      <c r="BX74" s="76"/>
    </row>
    <row r="75" spans="1:77" hidden="1" outlineLevel="1" x14ac:dyDescent="0.2">
      <c r="A75" s="73" t="s">
        <v>141</v>
      </c>
      <c r="B75" s="72" t="s">
        <v>40</v>
      </c>
      <c r="C75" s="73" t="s">
        <v>182</v>
      </c>
      <c r="F75" s="91">
        <v>0</v>
      </c>
      <c r="G75" s="91">
        <v>0</v>
      </c>
      <c r="H75" s="91">
        <v>0</v>
      </c>
      <c r="K75" s="91">
        <v>0</v>
      </c>
      <c r="L75" s="91">
        <v>0</v>
      </c>
      <c r="M75" s="91">
        <v>0</v>
      </c>
      <c r="P75" s="91">
        <v>0</v>
      </c>
      <c r="Q75" s="91">
        <v>0</v>
      </c>
      <c r="R75" s="91">
        <v>0</v>
      </c>
      <c r="U75" s="91">
        <v>0</v>
      </c>
      <c r="V75" s="91">
        <v>0</v>
      </c>
      <c r="W75" s="91">
        <v>0</v>
      </c>
      <c r="Z75" s="91">
        <v>0</v>
      </c>
      <c r="AA75" s="91">
        <v>0</v>
      </c>
      <c r="AB75" s="91">
        <v>0</v>
      </c>
      <c r="AE75" s="91">
        <v>0</v>
      </c>
      <c r="AF75" s="91">
        <v>0</v>
      </c>
      <c r="AG75" s="91">
        <v>0</v>
      </c>
      <c r="AJ75" s="91">
        <v>0</v>
      </c>
      <c r="AK75" s="91">
        <v>0</v>
      </c>
      <c r="AL75" s="91">
        <v>0</v>
      </c>
      <c r="AO75" s="91">
        <v>0</v>
      </c>
      <c r="AP75" s="91">
        <v>0</v>
      </c>
      <c r="AQ75" s="91">
        <v>0</v>
      </c>
      <c r="AT75" s="91">
        <v>5904</v>
      </c>
      <c r="AU75" s="91">
        <v>0</v>
      </c>
      <c r="AV75" s="91">
        <v>5904</v>
      </c>
      <c r="AY75" s="91">
        <v>0</v>
      </c>
      <c r="AZ75" s="91">
        <v>0</v>
      </c>
      <c r="BA75" s="91">
        <v>0</v>
      </c>
      <c r="BD75" s="91">
        <v>0</v>
      </c>
      <c r="BE75" s="91">
        <v>0</v>
      </c>
      <c r="BF75" s="91">
        <v>0</v>
      </c>
      <c r="BI75" s="91">
        <v>8437</v>
      </c>
      <c r="BJ75" s="91">
        <v>0</v>
      </c>
      <c r="BK75" s="91">
        <v>8437</v>
      </c>
      <c r="BN75" s="92">
        <v>8065</v>
      </c>
      <c r="BO75" s="91">
        <v>0</v>
      </c>
      <c r="BP75" s="92">
        <v>8065</v>
      </c>
      <c r="BQ75" s="92"/>
      <c r="BR75" s="93"/>
      <c r="BS75" s="93"/>
      <c r="BT75" s="91"/>
      <c r="BX75" s="76"/>
    </row>
    <row r="76" spans="1:77" hidden="1" outlineLevel="1" x14ac:dyDescent="0.2">
      <c r="A76" s="73" t="s">
        <v>143</v>
      </c>
      <c r="B76" s="72" t="s">
        <v>40</v>
      </c>
      <c r="C76" s="73" t="s">
        <v>183</v>
      </c>
      <c r="F76" s="91">
        <v>18138</v>
      </c>
      <c r="G76" s="91">
        <v>0</v>
      </c>
      <c r="H76" s="91">
        <v>18138</v>
      </c>
      <c r="K76" s="91">
        <v>13812</v>
      </c>
      <c r="L76" s="91">
        <v>0</v>
      </c>
      <c r="M76" s="91">
        <v>13812</v>
      </c>
      <c r="P76" s="91">
        <v>16042</v>
      </c>
      <c r="Q76" s="91">
        <v>0</v>
      </c>
      <c r="R76" s="91">
        <v>16042</v>
      </c>
      <c r="U76" s="91">
        <v>10589</v>
      </c>
      <c r="V76" s="91">
        <v>0</v>
      </c>
      <c r="W76" s="91">
        <v>10589</v>
      </c>
      <c r="Z76" s="91">
        <v>14569</v>
      </c>
      <c r="AA76" s="91">
        <v>0</v>
      </c>
      <c r="AB76" s="91">
        <v>14569</v>
      </c>
      <c r="AE76" s="91">
        <v>10194</v>
      </c>
      <c r="AF76" s="91">
        <v>0</v>
      </c>
      <c r="AG76" s="91">
        <v>10194</v>
      </c>
      <c r="AJ76" s="91">
        <v>10195</v>
      </c>
      <c r="AK76" s="91">
        <v>0</v>
      </c>
      <c r="AL76" s="91">
        <v>10195</v>
      </c>
      <c r="AO76" s="91">
        <v>0</v>
      </c>
      <c r="AP76" s="91">
        <v>0</v>
      </c>
      <c r="AQ76" s="91">
        <v>0</v>
      </c>
      <c r="AT76" s="91">
        <v>0</v>
      </c>
      <c r="AU76" s="91">
        <v>0</v>
      </c>
      <c r="AV76" s="91">
        <v>0</v>
      </c>
      <c r="AY76" s="91">
        <v>0</v>
      </c>
      <c r="AZ76" s="91">
        <v>0</v>
      </c>
      <c r="BA76" s="91">
        <v>0</v>
      </c>
      <c r="BD76" s="91">
        <v>0</v>
      </c>
      <c r="BE76" s="91">
        <v>0</v>
      </c>
      <c r="BF76" s="91">
        <v>0</v>
      </c>
      <c r="BI76" s="91">
        <v>0</v>
      </c>
      <c r="BJ76" s="91">
        <v>0</v>
      </c>
      <c r="BK76" s="91">
        <v>0</v>
      </c>
      <c r="BN76" s="91">
        <v>0</v>
      </c>
      <c r="BO76" s="91">
        <v>0</v>
      </c>
      <c r="BP76" s="91">
        <v>0</v>
      </c>
      <c r="BQ76" s="92"/>
      <c r="BR76" s="93"/>
      <c r="BS76" s="93"/>
      <c r="BT76" s="91"/>
      <c r="BX76" s="76"/>
    </row>
    <row r="77" spans="1:77" hidden="1" outlineLevel="1" x14ac:dyDescent="0.2">
      <c r="A77" s="73" t="s">
        <v>143</v>
      </c>
      <c r="B77" s="72" t="s">
        <v>40</v>
      </c>
      <c r="C77" s="73" t="s">
        <v>181</v>
      </c>
      <c r="F77" s="91">
        <v>68588</v>
      </c>
      <c r="G77" s="91">
        <v>0</v>
      </c>
      <c r="H77" s="91">
        <v>68588</v>
      </c>
      <c r="K77" s="91">
        <v>47754</v>
      </c>
      <c r="L77" s="91">
        <v>0</v>
      </c>
      <c r="M77" s="91">
        <v>47754</v>
      </c>
      <c r="P77" s="91">
        <v>59393</v>
      </c>
      <c r="Q77" s="91">
        <v>0</v>
      </c>
      <c r="R77" s="91">
        <v>59393</v>
      </c>
      <c r="U77" s="91">
        <v>51048</v>
      </c>
      <c r="V77" s="91">
        <v>0</v>
      </c>
      <c r="W77" s="91">
        <v>51048</v>
      </c>
      <c r="Z77" s="91">
        <v>83596</v>
      </c>
      <c r="AA77" s="91">
        <v>0</v>
      </c>
      <c r="AB77" s="91">
        <v>83596</v>
      </c>
      <c r="AE77" s="91">
        <v>55122</v>
      </c>
      <c r="AF77" s="91">
        <v>0</v>
      </c>
      <c r="AG77" s="91">
        <v>55122</v>
      </c>
      <c r="AJ77" s="91">
        <v>50388</v>
      </c>
      <c r="AK77" s="91">
        <v>0</v>
      </c>
      <c r="AL77" s="91">
        <v>50388</v>
      </c>
      <c r="AO77" s="91">
        <v>46863</v>
      </c>
      <c r="AP77" s="91">
        <v>0</v>
      </c>
      <c r="AQ77" s="91">
        <v>46863</v>
      </c>
      <c r="AT77" s="91">
        <v>21725</v>
      </c>
      <c r="AU77" s="91">
        <v>0</v>
      </c>
      <c r="AV77" s="91">
        <v>21725</v>
      </c>
      <c r="AY77" s="91">
        <v>28636</v>
      </c>
      <c r="AZ77" s="91">
        <v>0</v>
      </c>
      <c r="BA77" s="91">
        <v>28636</v>
      </c>
      <c r="BD77" s="91">
        <v>31348</v>
      </c>
      <c r="BE77" s="91">
        <v>0</v>
      </c>
      <c r="BF77" s="91">
        <v>31348</v>
      </c>
      <c r="BI77" s="91">
        <v>39957</v>
      </c>
      <c r="BJ77" s="91">
        <v>0</v>
      </c>
      <c r="BK77" s="91">
        <v>39957</v>
      </c>
      <c r="BN77" s="92">
        <v>52852</v>
      </c>
      <c r="BO77" s="91">
        <v>0</v>
      </c>
      <c r="BP77" s="92">
        <v>52852</v>
      </c>
      <c r="BQ77" s="92"/>
      <c r="BR77" s="93"/>
      <c r="BS77" s="93"/>
      <c r="BT77" s="91"/>
      <c r="BX77" s="76"/>
    </row>
    <row r="78" spans="1:77" hidden="1" outlineLevel="1" x14ac:dyDescent="0.2">
      <c r="A78" s="73" t="s">
        <v>143</v>
      </c>
      <c r="B78" s="72" t="s">
        <v>40</v>
      </c>
      <c r="C78" s="73" t="s">
        <v>184</v>
      </c>
      <c r="F78" s="91">
        <v>26301</v>
      </c>
      <c r="G78" s="91">
        <v>0</v>
      </c>
      <c r="H78" s="91">
        <v>26301</v>
      </c>
      <c r="K78" s="91">
        <v>28293</v>
      </c>
      <c r="L78" s="91">
        <v>0</v>
      </c>
      <c r="M78" s="91">
        <v>28293</v>
      </c>
      <c r="P78" s="91">
        <v>23081</v>
      </c>
      <c r="Q78" s="91">
        <v>0</v>
      </c>
      <c r="R78" s="91">
        <v>23081</v>
      </c>
      <c r="U78" s="91">
        <v>33925</v>
      </c>
      <c r="V78" s="91">
        <v>0</v>
      </c>
      <c r="W78" s="91">
        <v>33925</v>
      </c>
      <c r="Z78" s="91">
        <v>51824</v>
      </c>
      <c r="AA78" s="91">
        <v>0</v>
      </c>
      <c r="AB78" s="91">
        <v>51824</v>
      </c>
      <c r="AE78" s="91">
        <v>59862</v>
      </c>
      <c r="AF78" s="91">
        <v>0</v>
      </c>
      <c r="AG78" s="91">
        <v>59862</v>
      </c>
      <c r="AJ78" s="91">
        <v>44199</v>
      </c>
      <c r="AK78" s="91">
        <v>0</v>
      </c>
      <c r="AL78" s="91">
        <v>44199</v>
      </c>
      <c r="AO78" s="91">
        <v>31751</v>
      </c>
      <c r="AP78" s="91">
        <v>0</v>
      </c>
      <c r="AQ78" s="91">
        <v>31751</v>
      </c>
      <c r="AT78" s="91">
        <v>13332</v>
      </c>
      <c r="AU78" s="91">
        <v>0</v>
      </c>
      <c r="AV78" s="91">
        <v>13332</v>
      </c>
      <c r="AY78" s="91">
        <v>24201</v>
      </c>
      <c r="AZ78" s="91">
        <v>0</v>
      </c>
      <c r="BA78" s="91">
        <v>24201</v>
      </c>
      <c r="BD78" s="91">
        <v>40661</v>
      </c>
      <c r="BE78" s="91">
        <v>0</v>
      </c>
      <c r="BF78" s="91">
        <v>40661</v>
      </c>
      <c r="BI78" s="91">
        <v>48759</v>
      </c>
      <c r="BJ78" s="91">
        <v>0</v>
      </c>
      <c r="BK78" s="91">
        <v>48759</v>
      </c>
      <c r="BN78" s="92">
        <v>47945</v>
      </c>
      <c r="BO78" s="91">
        <v>0</v>
      </c>
      <c r="BP78" s="92">
        <v>47945</v>
      </c>
      <c r="BQ78" s="92"/>
      <c r="BR78" s="93"/>
      <c r="BS78" s="93"/>
      <c r="BT78" s="91"/>
      <c r="BX78" s="76"/>
    </row>
    <row r="79" spans="1:77" hidden="1" outlineLevel="1" x14ac:dyDescent="0.2">
      <c r="A79" s="73" t="s">
        <v>143</v>
      </c>
      <c r="B79" s="72" t="s">
        <v>40</v>
      </c>
      <c r="C79" s="73" t="s">
        <v>185</v>
      </c>
      <c r="F79" s="91">
        <v>0</v>
      </c>
      <c r="G79" s="91">
        <v>0</v>
      </c>
      <c r="H79" s="91">
        <v>0</v>
      </c>
      <c r="K79" s="91">
        <v>0</v>
      </c>
      <c r="L79" s="91">
        <v>0</v>
      </c>
      <c r="M79" s="91">
        <v>0</v>
      </c>
      <c r="P79" s="91">
        <v>0</v>
      </c>
      <c r="Q79" s="91">
        <v>0</v>
      </c>
      <c r="R79" s="91">
        <v>0</v>
      </c>
      <c r="U79" s="91">
        <v>0</v>
      </c>
      <c r="V79" s="91">
        <v>0</v>
      </c>
      <c r="W79" s="91">
        <v>0</v>
      </c>
      <c r="Z79" s="91">
        <v>5050</v>
      </c>
      <c r="AA79" s="91">
        <v>0</v>
      </c>
      <c r="AB79" s="91">
        <v>5050</v>
      </c>
      <c r="AE79" s="91">
        <v>0</v>
      </c>
      <c r="AF79" s="91">
        <v>0</v>
      </c>
      <c r="AG79" s="91">
        <v>0</v>
      </c>
      <c r="AJ79" s="91">
        <v>0</v>
      </c>
      <c r="AK79" s="91">
        <v>0</v>
      </c>
      <c r="AL79" s="91">
        <v>0</v>
      </c>
      <c r="AO79" s="91">
        <v>0</v>
      </c>
      <c r="AP79" s="91">
        <v>0</v>
      </c>
      <c r="AQ79" s="91">
        <v>0</v>
      </c>
      <c r="AT79" s="91">
        <v>0</v>
      </c>
      <c r="AU79" s="91">
        <v>0</v>
      </c>
      <c r="AV79" s="91">
        <v>0</v>
      </c>
      <c r="AY79" s="91">
        <v>0</v>
      </c>
      <c r="AZ79" s="91">
        <v>0</v>
      </c>
      <c r="BA79" s="91">
        <v>0</v>
      </c>
      <c r="BD79" s="91">
        <v>0</v>
      </c>
      <c r="BE79" s="91">
        <v>0</v>
      </c>
      <c r="BF79" s="91">
        <v>0</v>
      </c>
      <c r="BI79" s="91">
        <v>0</v>
      </c>
      <c r="BJ79" s="91">
        <v>0</v>
      </c>
      <c r="BK79" s="91">
        <v>0</v>
      </c>
      <c r="BN79" s="91">
        <v>0</v>
      </c>
      <c r="BO79" s="91">
        <v>0</v>
      </c>
      <c r="BP79" s="91">
        <v>0</v>
      </c>
      <c r="BQ79" s="92"/>
      <c r="BR79" s="93"/>
      <c r="BS79" s="93"/>
      <c r="BT79" s="91"/>
      <c r="BX79" s="76"/>
    </row>
    <row r="80" spans="1:77" hidden="1" outlineLevel="1" x14ac:dyDescent="0.2">
      <c r="A80" s="73" t="s">
        <v>143</v>
      </c>
      <c r="B80" s="72" t="s">
        <v>40</v>
      </c>
      <c r="C80" s="73" t="s">
        <v>186</v>
      </c>
      <c r="F80" s="91">
        <v>6091</v>
      </c>
      <c r="G80" s="91">
        <v>0</v>
      </c>
      <c r="H80" s="91">
        <v>6091</v>
      </c>
      <c r="K80" s="91">
        <v>16099</v>
      </c>
      <c r="L80" s="91">
        <v>0</v>
      </c>
      <c r="M80" s="91">
        <v>16099</v>
      </c>
      <c r="P80" s="91">
        <v>10977</v>
      </c>
      <c r="Q80" s="91">
        <v>0</v>
      </c>
      <c r="R80" s="91">
        <v>10977</v>
      </c>
      <c r="U80" s="91">
        <v>8245</v>
      </c>
      <c r="V80" s="91">
        <v>0</v>
      </c>
      <c r="W80" s="91">
        <v>8245</v>
      </c>
      <c r="Z80" s="91">
        <v>18680</v>
      </c>
      <c r="AA80" s="91">
        <v>0</v>
      </c>
      <c r="AB80" s="91">
        <v>18680</v>
      </c>
      <c r="AE80" s="91">
        <v>22593</v>
      </c>
      <c r="AF80" s="91">
        <v>0</v>
      </c>
      <c r="AG80" s="91">
        <v>22593</v>
      </c>
      <c r="AJ80" s="91">
        <v>21611</v>
      </c>
      <c r="AK80" s="91">
        <v>0</v>
      </c>
      <c r="AL80" s="91">
        <v>21611</v>
      </c>
      <c r="AO80" s="91">
        <v>13381</v>
      </c>
      <c r="AP80" s="91">
        <v>0</v>
      </c>
      <c r="AQ80" s="91">
        <v>13381</v>
      </c>
      <c r="AT80" s="91">
        <v>5922</v>
      </c>
      <c r="AU80" s="91">
        <v>0</v>
      </c>
      <c r="AV80" s="91">
        <v>5922</v>
      </c>
      <c r="AY80" s="91">
        <v>0</v>
      </c>
      <c r="AZ80" s="91">
        <v>0</v>
      </c>
      <c r="BA80" s="91">
        <v>0</v>
      </c>
      <c r="BD80" s="91">
        <v>0</v>
      </c>
      <c r="BE80" s="91">
        <v>0</v>
      </c>
      <c r="BF80" s="91">
        <v>0</v>
      </c>
      <c r="BI80" s="91">
        <v>0</v>
      </c>
      <c r="BJ80" s="91">
        <v>0</v>
      </c>
      <c r="BK80" s="91">
        <v>0</v>
      </c>
      <c r="BN80" s="91">
        <v>0</v>
      </c>
      <c r="BO80" s="91">
        <v>0</v>
      </c>
      <c r="BP80" s="91">
        <v>0</v>
      </c>
      <c r="BQ80" s="92"/>
      <c r="BR80" s="93"/>
      <c r="BS80" s="93"/>
      <c r="BT80" s="91"/>
      <c r="BX80" s="76"/>
    </row>
    <row r="81" spans="1:77" hidden="1" outlineLevel="1" x14ac:dyDescent="0.2">
      <c r="A81" s="73" t="s">
        <v>143</v>
      </c>
      <c r="B81" s="72" t="s">
        <v>40</v>
      </c>
      <c r="C81" s="73" t="s">
        <v>187</v>
      </c>
      <c r="F81" s="91">
        <v>16754</v>
      </c>
      <c r="G81" s="91">
        <v>0</v>
      </c>
      <c r="H81" s="91">
        <v>16754</v>
      </c>
      <c r="K81" s="91">
        <v>17988</v>
      </c>
      <c r="L81" s="91">
        <v>0</v>
      </c>
      <c r="M81" s="91">
        <v>17988</v>
      </c>
      <c r="P81" s="91">
        <v>16900</v>
      </c>
      <c r="Q81" s="91">
        <v>0</v>
      </c>
      <c r="R81" s="91">
        <v>16900</v>
      </c>
      <c r="U81" s="91">
        <v>25115</v>
      </c>
      <c r="V81" s="91">
        <v>0</v>
      </c>
      <c r="W81" s="91">
        <v>25115</v>
      </c>
      <c r="Z81" s="91">
        <v>40731</v>
      </c>
      <c r="AA81" s="91">
        <v>0</v>
      </c>
      <c r="AB81" s="91">
        <v>40731</v>
      </c>
      <c r="AE81" s="91">
        <v>35035</v>
      </c>
      <c r="AF81" s="91">
        <v>0</v>
      </c>
      <c r="AG81" s="91">
        <v>35035</v>
      </c>
      <c r="AJ81" s="91">
        <v>41016</v>
      </c>
      <c r="AK81" s="91">
        <v>0</v>
      </c>
      <c r="AL81" s="91">
        <v>41016</v>
      </c>
      <c r="AO81" s="91">
        <v>26455</v>
      </c>
      <c r="AP81" s="91">
        <v>0</v>
      </c>
      <c r="AQ81" s="91">
        <v>26455</v>
      </c>
      <c r="AT81" s="91">
        <v>14024</v>
      </c>
      <c r="AU81" s="91">
        <v>0</v>
      </c>
      <c r="AV81" s="91">
        <v>14024</v>
      </c>
      <c r="AY81" s="91">
        <v>13769</v>
      </c>
      <c r="AZ81" s="91">
        <v>0</v>
      </c>
      <c r="BA81" s="91">
        <v>13769</v>
      </c>
      <c r="BD81" s="91">
        <v>22338</v>
      </c>
      <c r="BE81" s="91">
        <v>0</v>
      </c>
      <c r="BF81" s="91">
        <v>22338</v>
      </c>
      <c r="BI81" s="91">
        <v>38685</v>
      </c>
      <c r="BJ81" s="91">
        <v>0</v>
      </c>
      <c r="BK81" s="91">
        <v>38685</v>
      </c>
      <c r="BN81" s="92">
        <v>45901</v>
      </c>
      <c r="BO81" s="91">
        <v>0</v>
      </c>
      <c r="BP81" s="92">
        <v>45901</v>
      </c>
      <c r="BQ81" s="92"/>
      <c r="BR81" s="93"/>
      <c r="BS81" s="93"/>
      <c r="BT81" s="91"/>
      <c r="BX81" s="76"/>
    </row>
    <row r="82" spans="1:77" hidden="1" outlineLevel="1" x14ac:dyDescent="0.2">
      <c r="A82" s="73" t="s">
        <v>143</v>
      </c>
      <c r="B82" s="72" t="s">
        <v>40</v>
      </c>
      <c r="C82" s="73" t="s">
        <v>188</v>
      </c>
      <c r="F82" s="91">
        <v>0</v>
      </c>
      <c r="G82" s="91">
        <v>0</v>
      </c>
      <c r="H82" s="91">
        <v>0</v>
      </c>
      <c r="K82" s="91">
        <v>0</v>
      </c>
      <c r="L82" s="91">
        <v>0</v>
      </c>
      <c r="M82" s="91">
        <v>0</v>
      </c>
      <c r="P82" s="91">
        <v>0</v>
      </c>
      <c r="Q82" s="91">
        <v>0</v>
      </c>
      <c r="R82" s="91">
        <v>0</v>
      </c>
      <c r="U82" s="91">
        <v>0</v>
      </c>
      <c r="V82" s="91">
        <v>0</v>
      </c>
      <c r="W82" s="91">
        <v>0</v>
      </c>
      <c r="Z82" s="91">
        <v>5624</v>
      </c>
      <c r="AA82" s="91">
        <v>0</v>
      </c>
      <c r="AB82" s="91">
        <v>5624</v>
      </c>
      <c r="AE82" s="91">
        <v>5905</v>
      </c>
      <c r="AF82" s="91">
        <v>0</v>
      </c>
      <c r="AG82" s="91">
        <v>5905</v>
      </c>
      <c r="AJ82" s="91">
        <v>13100</v>
      </c>
      <c r="AK82" s="91">
        <v>0</v>
      </c>
      <c r="AL82" s="91">
        <v>13100</v>
      </c>
      <c r="AO82" s="91">
        <v>5848</v>
      </c>
      <c r="AP82" s="91">
        <v>0</v>
      </c>
      <c r="AQ82" s="91">
        <v>5848</v>
      </c>
      <c r="AT82" s="91">
        <v>0</v>
      </c>
      <c r="AU82" s="91">
        <v>0</v>
      </c>
      <c r="AV82" s="91">
        <v>0</v>
      </c>
      <c r="AY82" s="91">
        <v>0</v>
      </c>
      <c r="AZ82" s="91">
        <v>0</v>
      </c>
      <c r="BA82" s="91">
        <v>0</v>
      </c>
      <c r="BD82" s="91">
        <v>0</v>
      </c>
      <c r="BE82" s="91">
        <v>0</v>
      </c>
      <c r="BF82" s="91">
        <v>0</v>
      </c>
      <c r="BI82" s="91">
        <v>0</v>
      </c>
      <c r="BJ82" s="91">
        <v>0</v>
      </c>
      <c r="BK82" s="91">
        <v>0</v>
      </c>
      <c r="BN82" s="91">
        <v>0</v>
      </c>
      <c r="BO82" s="91">
        <v>0</v>
      </c>
      <c r="BP82" s="91">
        <v>0</v>
      </c>
      <c r="BQ82" s="92"/>
      <c r="BR82" s="93"/>
      <c r="BS82" s="93"/>
      <c r="BT82" s="91"/>
      <c r="BX82" s="76"/>
    </row>
    <row r="83" spans="1:77" hidden="1" outlineLevel="1" x14ac:dyDescent="0.2">
      <c r="A83" s="73" t="s">
        <v>143</v>
      </c>
      <c r="B83" s="72" t="s">
        <v>40</v>
      </c>
      <c r="C83" s="73" t="s">
        <v>182</v>
      </c>
      <c r="F83" s="91">
        <v>6351</v>
      </c>
      <c r="G83" s="91">
        <v>0</v>
      </c>
      <c r="H83" s="91">
        <v>6351</v>
      </c>
      <c r="K83" s="91">
        <v>5323</v>
      </c>
      <c r="L83" s="91">
        <v>0</v>
      </c>
      <c r="M83" s="91">
        <v>5323</v>
      </c>
      <c r="P83" s="91">
        <v>6764</v>
      </c>
      <c r="Q83" s="91">
        <v>0</v>
      </c>
      <c r="R83" s="91">
        <v>6764</v>
      </c>
      <c r="U83" s="91">
        <v>6677</v>
      </c>
      <c r="V83" s="91">
        <v>0</v>
      </c>
      <c r="W83" s="91">
        <v>6677</v>
      </c>
      <c r="Z83" s="91">
        <v>21544</v>
      </c>
      <c r="AA83" s="91">
        <v>0</v>
      </c>
      <c r="AB83" s="91">
        <v>21544</v>
      </c>
      <c r="AE83" s="91">
        <v>16660</v>
      </c>
      <c r="AF83" s="91">
        <v>0</v>
      </c>
      <c r="AG83" s="91">
        <v>16660</v>
      </c>
      <c r="AJ83" s="91">
        <v>14425</v>
      </c>
      <c r="AK83" s="91">
        <v>0</v>
      </c>
      <c r="AL83" s="91">
        <v>14425</v>
      </c>
      <c r="AO83" s="91">
        <v>15333</v>
      </c>
      <c r="AP83" s="91">
        <v>0</v>
      </c>
      <c r="AQ83" s="91">
        <v>15333</v>
      </c>
      <c r="AT83" s="91">
        <v>8653</v>
      </c>
      <c r="AU83" s="91">
        <v>0</v>
      </c>
      <c r="AV83" s="91">
        <v>8653</v>
      </c>
      <c r="AY83" s="91">
        <v>16606</v>
      </c>
      <c r="AZ83" s="91">
        <v>0</v>
      </c>
      <c r="BA83" s="91">
        <v>16606</v>
      </c>
      <c r="BD83" s="91">
        <v>22219</v>
      </c>
      <c r="BE83" s="91">
        <v>0</v>
      </c>
      <c r="BF83" s="91">
        <v>22219</v>
      </c>
      <c r="BI83" s="91">
        <v>39201</v>
      </c>
      <c r="BJ83" s="91">
        <v>0</v>
      </c>
      <c r="BK83" s="91">
        <v>39201</v>
      </c>
      <c r="BN83" s="92">
        <v>44763</v>
      </c>
      <c r="BO83" s="91">
        <v>0</v>
      </c>
      <c r="BP83" s="92">
        <v>44763</v>
      </c>
      <c r="BQ83" s="92"/>
      <c r="BR83" s="93"/>
      <c r="BS83" s="93"/>
      <c r="BT83" s="91"/>
      <c r="BX83" s="76"/>
    </row>
    <row r="84" spans="1:77" hidden="1" outlineLevel="1" x14ac:dyDescent="0.2">
      <c r="A84" s="73" t="s">
        <v>164</v>
      </c>
      <c r="B84" s="72" t="s">
        <v>40</v>
      </c>
      <c r="C84" s="73" t="s">
        <v>182</v>
      </c>
      <c r="F84" s="91">
        <v>0</v>
      </c>
      <c r="G84" s="91">
        <v>0</v>
      </c>
      <c r="H84" s="91">
        <v>0</v>
      </c>
      <c r="K84" s="91">
        <v>0</v>
      </c>
      <c r="L84" s="91">
        <v>0</v>
      </c>
      <c r="M84" s="91">
        <v>0</v>
      </c>
      <c r="P84" s="91">
        <v>0</v>
      </c>
      <c r="Q84" s="91">
        <v>0</v>
      </c>
      <c r="R84" s="91">
        <v>0</v>
      </c>
      <c r="U84" s="91">
        <v>0</v>
      </c>
      <c r="V84" s="91">
        <v>0</v>
      </c>
      <c r="W84" s="91">
        <v>0</v>
      </c>
      <c r="Z84" s="91">
        <v>0</v>
      </c>
      <c r="AA84" s="91">
        <v>0</v>
      </c>
      <c r="AB84" s="91">
        <v>0</v>
      </c>
      <c r="AE84" s="91">
        <v>0</v>
      </c>
      <c r="AF84" s="91">
        <v>0</v>
      </c>
      <c r="AG84" s="91">
        <v>0</v>
      </c>
      <c r="AJ84" s="91">
        <v>0</v>
      </c>
      <c r="AK84" s="91">
        <v>0</v>
      </c>
      <c r="AL84" s="91">
        <v>0</v>
      </c>
      <c r="AO84" s="91">
        <v>7530</v>
      </c>
      <c r="AP84" s="91">
        <v>0</v>
      </c>
      <c r="AQ84" s="91">
        <v>7530</v>
      </c>
      <c r="AT84" s="91">
        <v>0</v>
      </c>
      <c r="AU84" s="91">
        <v>0</v>
      </c>
      <c r="AV84" s="91">
        <v>0</v>
      </c>
      <c r="AY84" s="91">
        <v>0</v>
      </c>
      <c r="AZ84" s="91">
        <v>0</v>
      </c>
      <c r="BA84" s="91">
        <v>0</v>
      </c>
      <c r="BD84" s="91">
        <v>0</v>
      </c>
      <c r="BE84" s="91">
        <v>0</v>
      </c>
      <c r="BF84" s="91">
        <v>0</v>
      </c>
      <c r="BI84" s="91">
        <v>0</v>
      </c>
      <c r="BJ84" s="91">
        <v>0</v>
      </c>
      <c r="BK84" s="91">
        <v>0</v>
      </c>
      <c r="BN84" s="91">
        <v>0</v>
      </c>
      <c r="BO84" s="91">
        <v>0</v>
      </c>
      <c r="BP84" s="91">
        <v>0</v>
      </c>
      <c r="BQ84" s="92"/>
      <c r="BR84" s="93"/>
      <c r="BS84" s="93"/>
      <c r="BT84" s="91"/>
      <c r="BX84" s="76"/>
    </row>
    <row r="85" spans="1:77" hidden="1" outlineLevel="1" x14ac:dyDescent="0.2">
      <c r="F85" s="91"/>
      <c r="G85" s="91"/>
      <c r="H85" s="91"/>
      <c r="K85" s="91"/>
      <c r="L85" s="91"/>
      <c r="M85" s="91"/>
      <c r="P85" s="91"/>
      <c r="Q85" s="91"/>
      <c r="R85" s="91"/>
      <c r="U85" s="91"/>
      <c r="V85" s="91"/>
      <c r="W85" s="91"/>
      <c r="Z85" s="91"/>
      <c r="AA85" s="91"/>
      <c r="AB85" s="91"/>
      <c r="AE85" s="91"/>
      <c r="AF85" s="91"/>
      <c r="AG85" s="91"/>
      <c r="AJ85" s="91"/>
      <c r="AK85" s="91"/>
      <c r="AL85" s="91"/>
      <c r="AO85" s="91"/>
      <c r="AP85" s="91"/>
      <c r="AQ85" s="91"/>
      <c r="AT85" s="91"/>
      <c r="AU85" s="91"/>
      <c r="AV85" s="91"/>
      <c r="AY85" s="91"/>
      <c r="AZ85" s="91"/>
      <c r="BA85" s="91"/>
      <c r="BD85" s="91"/>
      <c r="BE85" s="91"/>
      <c r="BF85" s="91"/>
      <c r="BI85" s="91"/>
      <c r="BJ85" s="91"/>
      <c r="BK85" s="91"/>
      <c r="BN85" s="92"/>
      <c r="BO85" s="91"/>
      <c r="BP85" s="92"/>
      <c r="BQ85" s="92"/>
      <c r="BR85" s="93"/>
      <c r="BS85" s="93"/>
      <c r="BT85" s="91"/>
      <c r="BX85" s="76"/>
    </row>
    <row r="86" spans="1:77" s="88" customFormat="1" ht="11.25" collapsed="1" x14ac:dyDescent="0.2">
      <c r="A86" s="88" t="s">
        <v>189</v>
      </c>
      <c r="B86" s="87"/>
      <c r="F86" s="70">
        <f>SUM(F74:F84)</f>
        <v>142223</v>
      </c>
      <c r="G86" s="70">
        <f>SUM(G74:G84)</f>
        <v>0</v>
      </c>
      <c r="H86" s="89">
        <f>SUM(H74:H84)</f>
        <v>142223</v>
      </c>
      <c r="K86" s="70">
        <f>SUM(K74:K84)</f>
        <v>129269</v>
      </c>
      <c r="L86" s="70">
        <f>SUM(L74:L84)</f>
        <v>0</v>
      </c>
      <c r="M86" s="70">
        <f>SUM(M74:M84)</f>
        <v>129269</v>
      </c>
      <c r="P86" s="70">
        <f>SUM(P74:P84)</f>
        <v>133157</v>
      </c>
      <c r="Q86" s="70">
        <f>SUM(Q74:Q84)</f>
        <v>0</v>
      </c>
      <c r="R86" s="70">
        <f>SUM(R74:R84)</f>
        <v>133157</v>
      </c>
      <c r="U86" s="70">
        <f>SUM(U74:U84)</f>
        <v>135599</v>
      </c>
      <c r="V86" s="70">
        <f>SUM(V74:V84)</f>
        <v>0</v>
      </c>
      <c r="W86" s="70">
        <f>SUM(W74:W84)</f>
        <v>135599</v>
      </c>
      <c r="Z86" s="70">
        <f>SUM(Z74:Z84)</f>
        <v>241618</v>
      </c>
      <c r="AA86" s="70">
        <f>SUM(AA74:AA84)</f>
        <v>0</v>
      </c>
      <c r="AB86" s="70">
        <f>SUM(AB74:AB84)</f>
        <v>241618</v>
      </c>
      <c r="AE86" s="70">
        <f>SUM(AE74:AE84)</f>
        <v>211750</v>
      </c>
      <c r="AF86" s="70">
        <f>SUM(AF74:AF84)</f>
        <v>0</v>
      </c>
      <c r="AG86" s="70">
        <f>SUM(AG74:AG84)</f>
        <v>211750</v>
      </c>
      <c r="AJ86" s="70">
        <f>SUM(AJ74:AJ84)</f>
        <v>194934</v>
      </c>
      <c r="AK86" s="70">
        <f>SUM(AK74:AK84)</f>
        <v>0</v>
      </c>
      <c r="AL86" s="70">
        <f>SUM(AL74:AL84)</f>
        <v>194934</v>
      </c>
      <c r="AO86" s="70">
        <f>SUM(AO74:AO84)</f>
        <v>147161</v>
      </c>
      <c r="AP86" s="70">
        <f>SUM(AP74:AP84)</f>
        <v>0</v>
      </c>
      <c r="AQ86" s="70">
        <f>SUM(AQ74:AQ84)</f>
        <v>147161</v>
      </c>
      <c r="AT86" s="70">
        <f>SUM(AT74:AT84)</f>
        <v>69560</v>
      </c>
      <c r="AU86" s="70">
        <f>SUM(AU74:AU84)</f>
        <v>0</v>
      </c>
      <c r="AV86" s="70">
        <f>SUM(AV74:AV84)</f>
        <v>69560</v>
      </c>
      <c r="AY86" s="70">
        <f>SUM(AY74:AY84)</f>
        <v>83212</v>
      </c>
      <c r="AZ86" s="70">
        <f>SUM(AZ74:AZ84)</f>
        <v>0</v>
      </c>
      <c r="BA86" s="70">
        <f>SUM(BA74:BA84)</f>
        <v>83212</v>
      </c>
      <c r="BD86" s="70">
        <f>SUM(BD74:BD84)</f>
        <v>116566</v>
      </c>
      <c r="BE86" s="70">
        <f>SUM(BE74:BE84)</f>
        <v>0</v>
      </c>
      <c r="BF86" s="70">
        <f>SUM(BF74:BF84)</f>
        <v>116566</v>
      </c>
      <c r="BI86" s="70">
        <f>SUM(BI74:BI84)</f>
        <v>175039</v>
      </c>
      <c r="BJ86" s="70">
        <f>SUM(BJ74:BJ84)</f>
        <v>0</v>
      </c>
      <c r="BK86" s="70">
        <f>SUM(BK74:BK84)</f>
        <v>175039</v>
      </c>
      <c r="BN86" s="70">
        <f>SUM(BN74:BN84)</f>
        <v>199526</v>
      </c>
      <c r="BO86" s="70">
        <f t="shared" ref="BO86:BT86" si="5">SUM(BO74:BO84)</f>
        <v>0</v>
      </c>
      <c r="BP86" s="70">
        <f t="shared" si="5"/>
        <v>199526</v>
      </c>
      <c r="BQ86" s="70">
        <f t="shared" si="5"/>
        <v>0</v>
      </c>
      <c r="BR86" s="70">
        <f t="shared" si="5"/>
        <v>0</v>
      </c>
      <c r="BS86" s="70">
        <f t="shared" si="5"/>
        <v>0</v>
      </c>
      <c r="BT86" s="70">
        <f t="shared" si="5"/>
        <v>0</v>
      </c>
      <c r="BX86" s="85"/>
      <c r="BY86" s="86"/>
    </row>
    <row r="87" spans="1:77" s="88" customFormat="1" ht="11.25" hidden="1" outlineLevel="1" x14ac:dyDescent="0.2">
      <c r="B87" s="87"/>
      <c r="F87" s="89"/>
      <c r="G87" s="89"/>
      <c r="H87" s="89"/>
      <c r="K87" s="89"/>
      <c r="L87" s="89"/>
      <c r="M87" s="89"/>
      <c r="P87" s="89"/>
      <c r="Q87" s="89"/>
      <c r="R87" s="89"/>
      <c r="U87" s="89"/>
      <c r="V87" s="89"/>
      <c r="W87" s="89"/>
      <c r="Z87" s="89"/>
      <c r="AA87" s="89"/>
      <c r="AB87" s="89"/>
      <c r="AE87" s="89"/>
      <c r="AF87" s="89"/>
      <c r="AG87" s="89"/>
      <c r="AJ87" s="89"/>
      <c r="AK87" s="89"/>
      <c r="AL87" s="89"/>
      <c r="AO87" s="89"/>
      <c r="AP87" s="89"/>
      <c r="AQ87" s="89"/>
      <c r="AT87" s="89"/>
      <c r="AU87" s="89"/>
      <c r="AV87" s="89"/>
      <c r="AY87" s="89"/>
      <c r="AZ87" s="89"/>
      <c r="BA87" s="89"/>
      <c r="BD87" s="89"/>
      <c r="BE87" s="89"/>
      <c r="BF87" s="89"/>
      <c r="BI87" s="89"/>
      <c r="BJ87" s="89"/>
      <c r="BK87" s="89"/>
      <c r="BN87" s="70"/>
      <c r="BO87" s="70"/>
      <c r="BP87" s="70"/>
      <c r="BQ87" s="70"/>
      <c r="BR87" s="90"/>
      <c r="BS87" s="90"/>
      <c r="BT87" s="89"/>
      <c r="BX87" s="85"/>
      <c r="BY87" s="86"/>
    </row>
    <row r="88" spans="1:77" s="88" customFormat="1" ht="11.25" hidden="1" outlineLevel="1" x14ac:dyDescent="0.2">
      <c r="A88" s="71" t="s">
        <v>190</v>
      </c>
      <c r="B88" s="87"/>
      <c r="F88" s="89"/>
      <c r="G88" s="89"/>
      <c r="H88" s="89"/>
      <c r="K88" s="89"/>
      <c r="L88" s="89"/>
      <c r="M88" s="89"/>
      <c r="P88" s="89"/>
      <c r="Q88" s="89"/>
      <c r="R88" s="89"/>
      <c r="U88" s="89"/>
      <c r="V88" s="89"/>
      <c r="W88" s="89"/>
      <c r="Z88" s="89"/>
      <c r="AA88" s="89"/>
      <c r="AB88" s="89"/>
      <c r="AE88" s="89"/>
      <c r="AF88" s="89"/>
      <c r="AG88" s="89"/>
      <c r="AJ88" s="89"/>
      <c r="AK88" s="89"/>
      <c r="AL88" s="89"/>
      <c r="AO88" s="89"/>
      <c r="AP88" s="89"/>
      <c r="AQ88" s="89"/>
      <c r="AT88" s="89"/>
      <c r="AU88" s="89"/>
      <c r="AV88" s="89"/>
      <c r="AY88" s="89"/>
      <c r="AZ88" s="89"/>
      <c r="BA88" s="89"/>
      <c r="BD88" s="89"/>
      <c r="BE88" s="89"/>
      <c r="BF88" s="89"/>
      <c r="BI88" s="89"/>
      <c r="BJ88" s="89"/>
      <c r="BK88" s="89"/>
      <c r="BN88" s="70"/>
      <c r="BO88" s="70"/>
      <c r="BP88" s="70"/>
      <c r="BQ88" s="70"/>
      <c r="BR88" s="90"/>
      <c r="BS88" s="90"/>
      <c r="BT88" s="89"/>
      <c r="BX88" s="85"/>
      <c r="BY88" s="86"/>
    </row>
    <row r="89" spans="1:77" hidden="1" outlineLevel="1" x14ac:dyDescent="0.2">
      <c r="A89" s="73" t="s">
        <v>151</v>
      </c>
      <c r="B89" s="72" t="s">
        <v>40</v>
      </c>
      <c r="C89" s="73" t="s">
        <v>191</v>
      </c>
      <c r="F89" s="91">
        <v>119</v>
      </c>
      <c r="G89" s="91">
        <v>18</v>
      </c>
      <c r="H89" s="91">
        <v>101</v>
      </c>
      <c r="K89" s="91">
        <v>0</v>
      </c>
      <c r="L89" s="91">
        <v>0</v>
      </c>
      <c r="M89" s="91">
        <v>0</v>
      </c>
      <c r="P89" s="91">
        <v>0</v>
      </c>
      <c r="Q89" s="91">
        <v>0</v>
      </c>
      <c r="R89" s="91">
        <v>0</v>
      </c>
      <c r="U89" s="91">
        <v>0</v>
      </c>
      <c r="V89" s="91">
        <v>0</v>
      </c>
      <c r="W89" s="91">
        <v>0</v>
      </c>
      <c r="Z89" s="91">
        <v>0</v>
      </c>
      <c r="AA89" s="91">
        <v>0</v>
      </c>
      <c r="AB89" s="91">
        <v>0</v>
      </c>
      <c r="AE89" s="91">
        <v>0</v>
      </c>
      <c r="AF89" s="91">
        <v>0</v>
      </c>
      <c r="AG89" s="91">
        <v>0</v>
      </c>
      <c r="AJ89" s="91">
        <v>0</v>
      </c>
      <c r="AK89" s="91">
        <v>0</v>
      </c>
      <c r="AL89" s="91">
        <v>0</v>
      </c>
      <c r="AO89" s="91">
        <v>0</v>
      </c>
      <c r="AP89" s="91">
        <v>0</v>
      </c>
      <c r="AQ89" s="91">
        <v>0</v>
      </c>
      <c r="AT89" s="91">
        <v>0</v>
      </c>
      <c r="AU89" s="91">
        <v>0</v>
      </c>
      <c r="AV89" s="91">
        <v>0</v>
      </c>
      <c r="AY89" s="91">
        <v>0</v>
      </c>
      <c r="AZ89" s="91">
        <v>0</v>
      </c>
      <c r="BA89" s="91">
        <v>0</v>
      </c>
      <c r="BD89" s="91">
        <v>0</v>
      </c>
      <c r="BE89" s="91">
        <v>0</v>
      </c>
      <c r="BF89" s="91">
        <v>0</v>
      </c>
      <c r="BI89" s="91">
        <v>0</v>
      </c>
      <c r="BJ89" s="91">
        <v>0</v>
      </c>
      <c r="BK89" s="91">
        <v>0</v>
      </c>
      <c r="BN89" s="91">
        <v>0</v>
      </c>
      <c r="BO89" s="91">
        <v>0</v>
      </c>
      <c r="BP89" s="91">
        <v>0</v>
      </c>
      <c r="BQ89" s="92"/>
      <c r="BR89" s="93"/>
      <c r="BS89" s="93"/>
      <c r="BT89" s="91"/>
      <c r="BX89" s="76"/>
    </row>
    <row r="90" spans="1:77" hidden="1" outlineLevel="1" x14ac:dyDescent="0.2">
      <c r="A90" s="73" t="s">
        <v>141</v>
      </c>
      <c r="B90" s="72" t="s">
        <v>40</v>
      </c>
      <c r="C90" s="73" t="s">
        <v>191</v>
      </c>
      <c r="F90" s="91">
        <v>0</v>
      </c>
      <c r="G90" s="91">
        <v>0</v>
      </c>
      <c r="H90" s="91">
        <v>0</v>
      </c>
      <c r="K90" s="91">
        <v>0</v>
      </c>
      <c r="L90" s="91">
        <v>0</v>
      </c>
      <c r="M90" s="91">
        <v>0</v>
      </c>
      <c r="P90" s="91">
        <v>0</v>
      </c>
      <c r="Q90" s="91">
        <v>0</v>
      </c>
      <c r="R90" s="91">
        <v>0</v>
      </c>
      <c r="U90" s="91">
        <v>0</v>
      </c>
      <c r="V90" s="91">
        <v>0</v>
      </c>
      <c r="W90" s="91">
        <v>0</v>
      </c>
      <c r="Z90" s="91">
        <v>0</v>
      </c>
      <c r="AA90" s="91">
        <v>0</v>
      </c>
      <c r="AB90" s="91">
        <v>0</v>
      </c>
      <c r="AE90" s="91">
        <v>0</v>
      </c>
      <c r="AF90" s="91">
        <v>0</v>
      </c>
      <c r="AG90" s="91">
        <v>0</v>
      </c>
      <c r="AJ90" s="91">
        <v>1028</v>
      </c>
      <c r="AK90" s="91">
        <v>947</v>
      </c>
      <c r="AL90" s="91">
        <v>81</v>
      </c>
      <c r="AO90" s="91">
        <v>0</v>
      </c>
      <c r="AP90" s="91">
        <v>0</v>
      </c>
      <c r="AQ90" s="91">
        <v>0</v>
      </c>
      <c r="AT90" s="91">
        <v>0</v>
      </c>
      <c r="AU90" s="91">
        <v>0</v>
      </c>
      <c r="AV90" s="91">
        <v>0</v>
      </c>
      <c r="AY90" s="91">
        <v>0</v>
      </c>
      <c r="AZ90" s="91">
        <v>0</v>
      </c>
      <c r="BA90" s="91">
        <v>0</v>
      </c>
      <c r="BD90" s="91">
        <v>0</v>
      </c>
      <c r="BE90" s="91">
        <v>0</v>
      </c>
      <c r="BF90" s="91">
        <v>0</v>
      </c>
      <c r="BI90" s="91">
        <v>0</v>
      </c>
      <c r="BJ90" s="91">
        <v>0</v>
      </c>
      <c r="BK90" s="91">
        <v>0</v>
      </c>
      <c r="BN90" s="91">
        <v>0</v>
      </c>
      <c r="BO90" s="91">
        <v>0</v>
      </c>
      <c r="BP90" s="91">
        <v>0</v>
      </c>
      <c r="BQ90" s="92"/>
      <c r="BR90" s="93"/>
      <c r="BS90" s="93"/>
      <c r="BT90" s="91"/>
      <c r="BX90" s="76"/>
    </row>
    <row r="91" spans="1:77" hidden="1" outlineLevel="1" x14ac:dyDescent="0.2">
      <c r="A91" s="73" t="s">
        <v>141</v>
      </c>
      <c r="B91" s="72" t="s">
        <v>40</v>
      </c>
      <c r="C91" s="73" t="s">
        <v>192</v>
      </c>
      <c r="F91" s="91">
        <v>0</v>
      </c>
      <c r="G91" s="91">
        <v>0</v>
      </c>
      <c r="H91" s="91">
        <v>0</v>
      </c>
      <c r="K91" s="91">
        <v>0</v>
      </c>
      <c r="L91" s="91">
        <v>0</v>
      </c>
      <c r="M91" s="91">
        <v>0</v>
      </c>
      <c r="P91" s="91">
        <v>0</v>
      </c>
      <c r="Q91" s="91">
        <v>0</v>
      </c>
      <c r="R91" s="91">
        <v>0</v>
      </c>
      <c r="U91" s="91">
        <v>0</v>
      </c>
      <c r="V91" s="91">
        <v>0</v>
      </c>
      <c r="W91" s="91">
        <v>0</v>
      </c>
      <c r="Z91" s="91">
        <v>0</v>
      </c>
      <c r="AA91" s="91">
        <v>0</v>
      </c>
      <c r="AB91" s="91">
        <v>0</v>
      </c>
      <c r="AE91" s="91">
        <v>0</v>
      </c>
      <c r="AF91" s="91">
        <v>0</v>
      </c>
      <c r="AG91" s="91">
        <v>0</v>
      </c>
      <c r="AJ91" s="91">
        <v>0</v>
      </c>
      <c r="AK91" s="91">
        <v>0</v>
      </c>
      <c r="AL91" s="91">
        <v>0</v>
      </c>
      <c r="AO91" s="91">
        <v>793</v>
      </c>
      <c r="AP91" s="91">
        <v>780</v>
      </c>
      <c r="AQ91" s="91">
        <v>13</v>
      </c>
      <c r="AT91" s="91">
        <v>0</v>
      </c>
      <c r="AU91" s="91">
        <v>0</v>
      </c>
      <c r="AV91" s="91">
        <v>0</v>
      </c>
      <c r="AY91" s="91">
        <v>65</v>
      </c>
      <c r="AZ91" s="91">
        <v>65</v>
      </c>
      <c r="BA91" s="91">
        <v>0</v>
      </c>
      <c r="BD91" s="91">
        <v>36</v>
      </c>
      <c r="BE91" s="91">
        <v>36</v>
      </c>
      <c r="BF91" s="91">
        <v>0</v>
      </c>
      <c r="BI91" s="91">
        <v>0</v>
      </c>
      <c r="BJ91" s="91">
        <v>0</v>
      </c>
      <c r="BK91" s="91">
        <v>0</v>
      </c>
      <c r="BN91" s="91">
        <v>0</v>
      </c>
      <c r="BO91" s="91">
        <v>0</v>
      </c>
      <c r="BP91" s="91">
        <v>0</v>
      </c>
      <c r="BQ91" s="92"/>
      <c r="BR91" s="93"/>
      <c r="BS91" s="93"/>
      <c r="BT91" s="91"/>
      <c r="BX91" s="76"/>
    </row>
    <row r="92" spans="1:77" hidden="1" outlineLevel="1" x14ac:dyDescent="0.2">
      <c r="A92" s="73" t="s">
        <v>141</v>
      </c>
      <c r="B92" s="72" t="s">
        <v>40</v>
      </c>
      <c r="C92" s="73" t="s">
        <v>193</v>
      </c>
      <c r="F92" s="91">
        <v>39676</v>
      </c>
      <c r="G92" s="91">
        <v>36110</v>
      </c>
      <c r="H92" s="91">
        <v>3566</v>
      </c>
      <c r="K92" s="91">
        <v>53858</v>
      </c>
      <c r="L92" s="91">
        <v>50044</v>
      </c>
      <c r="M92" s="91">
        <v>3814</v>
      </c>
      <c r="P92" s="91">
        <v>65043</v>
      </c>
      <c r="Q92" s="91">
        <v>60460</v>
      </c>
      <c r="R92" s="91">
        <v>4583</v>
      </c>
      <c r="U92" s="91">
        <v>63435</v>
      </c>
      <c r="V92" s="91">
        <v>57487</v>
      </c>
      <c r="W92" s="91">
        <v>5948</v>
      </c>
      <c r="Z92" s="91">
        <v>62735</v>
      </c>
      <c r="AA92" s="91">
        <v>58929</v>
      </c>
      <c r="AB92" s="91">
        <v>3806</v>
      </c>
      <c r="AE92" s="91">
        <v>69746</v>
      </c>
      <c r="AF92" s="91">
        <v>69080</v>
      </c>
      <c r="AG92" s="91">
        <v>666</v>
      </c>
      <c r="AJ92" s="91">
        <v>77550</v>
      </c>
      <c r="AK92" s="91">
        <v>69041</v>
      </c>
      <c r="AL92" s="91">
        <v>8509</v>
      </c>
      <c r="AO92" s="91">
        <v>103820</v>
      </c>
      <c r="AP92" s="91">
        <v>97941</v>
      </c>
      <c r="AQ92" s="91">
        <v>5879</v>
      </c>
      <c r="AT92" s="91">
        <v>132448</v>
      </c>
      <c r="AU92" s="91">
        <v>129449</v>
      </c>
      <c r="AV92" s="91">
        <v>2999</v>
      </c>
      <c r="AY92" s="91">
        <v>151648</v>
      </c>
      <c r="AZ92" s="91">
        <v>147438</v>
      </c>
      <c r="BA92" s="91">
        <v>4210</v>
      </c>
      <c r="BD92" s="91">
        <v>189817</v>
      </c>
      <c r="BE92" s="91">
        <v>189668</v>
      </c>
      <c r="BF92" s="91">
        <v>149</v>
      </c>
      <c r="BI92" s="91">
        <v>231783</v>
      </c>
      <c r="BJ92" s="91">
        <v>229092</v>
      </c>
      <c r="BK92" s="91">
        <v>2691</v>
      </c>
      <c r="BN92" s="91">
        <v>242385</v>
      </c>
      <c r="BO92" s="91">
        <v>240552</v>
      </c>
      <c r="BP92" s="91">
        <v>1833</v>
      </c>
      <c r="BQ92" s="92"/>
      <c r="BR92" s="93"/>
      <c r="BS92" s="93"/>
      <c r="BT92" s="91"/>
      <c r="BX92" s="76"/>
    </row>
    <row r="93" spans="1:77" hidden="1" outlineLevel="1" x14ac:dyDescent="0.2">
      <c r="A93" s="73" t="s">
        <v>143</v>
      </c>
      <c r="B93" s="72" t="s">
        <v>40</v>
      </c>
      <c r="C93" s="73" t="s">
        <v>194</v>
      </c>
      <c r="F93" s="91">
        <v>0</v>
      </c>
      <c r="G93" s="91">
        <v>0</v>
      </c>
      <c r="H93" s="91">
        <v>0</v>
      </c>
      <c r="K93" s="91">
        <v>0</v>
      </c>
      <c r="L93" s="91">
        <v>0</v>
      </c>
      <c r="M93" s="91">
        <v>0</v>
      </c>
      <c r="P93" s="91">
        <v>0</v>
      </c>
      <c r="Q93" s="91">
        <v>0</v>
      </c>
      <c r="R93" s="91">
        <v>0</v>
      </c>
      <c r="U93" s="91">
        <v>0</v>
      </c>
      <c r="V93" s="91">
        <v>0</v>
      </c>
      <c r="W93" s="91">
        <v>0</v>
      </c>
      <c r="Z93" s="91">
        <v>0</v>
      </c>
      <c r="AA93" s="91">
        <v>0</v>
      </c>
      <c r="AB93" s="91">
        <v>0</v>
      </c>
      <c r="AE93" s="91">
        <v>456</v>
      </c>
      <c r="AF93" s="91">
        <v>456</v>
      </c>
      <c r="AG93" s="91">
        <v>0</v>
      </c>
      <c r="AJ93" s="91">
        <v>372</v>
      </c>
      <c r="AK93" s="91">
        <v>372</v>
      </c>
      <c r="AL93" s="91">
        <v>0</v>
      </c>
      <c r="AO93" s="91">
        <v>0</v>
      </c>
      <c r="AP93" s="91">
        <v>0</v>
      </c>
      <c r="AQ93" s="91">
        <v>0</v>
      </c>
      <c r="AT93" s="91">
        <v>0</v>
      </c>
      <c r="AU93" s="91">
        <v>0</v>
      </c>
      <c r="AV93" s="91">
        <v>0</v>
      </c>
      <c r="AY93" s="91">
        <v>0</v>
      </c>
      <c r="AZ93" s="91">
        <v>0</v>
      </c>
      <c r="BA93" s="91">
        <v>0</v>
      </c>
      <c r="BD93" s="91">
        <v>0</v>
      </c>
      <c r="BE93" s="91">
        <v>0</v>
      </c>
      <c r="BF93" s="91">
        <v>0</v>
      </c>
      <c r="BI93" s="91">
        <v>0</v>
      </c>
      <c r="BJ93" s="91">
        <v>0</v>
      </c>
      <c r="BK93" s="91">
        <v>0</v>
      </c>
      <c r="BN93" s="91">
        <v>0</v>
      </c>
      <c r="BO93" s="91">
        <v>0</v>
      </c>
      <c r="BP93" s="91">
        <v>0</v>
      </c>
      <c r="BQ93" s="92"/>
      <c r="BR93" s="93"/>
      <c r="BS93" s="93"/>
      <c r="BT93" s="91"/>
      <c r="BX93" s="76"/>
    </row>
    <row r="94" spans="1:77" hidden="1" outlineLevel="1" x14ac:dyDescent="0.2">
      <c r="A94" s="73" t="s">
        <v>143</v>
      </c>
      <c r="B94" s="72" t="s">
        <v>40</v>
      </c>
      <c r="C94" s="73" t="s">
        <v>191</v>
      </c>
      <c r="F94" s="91">
        <v>0</v>
      </c>
      <c r="G94" s="91">
        <v>0</v>
      </c>
      <c r="H94" s="91">
        <v>0</v>
      </c>
      <c r="K94" s="91">
        <v>0</v>
      </c>
      <c r="L94" s="91">
        <v>0</v>
      </c>
      <c r="M94" s="91">
        <v>0</v>
      </c>
      <c r="P94" s="91">
        <v>0</v>
      </c>
      <c r="Q94" s="91">
        <v>0</v>
      </c>
      <c r="R94" s="91">
        <v>0</v>
      </c>
      <c r="U94" s="91">
        <v>0</v>
      </c>
      <c r="V94" s="91">
        <v>0</v>
      </c>
      <c r="W94" s="91">
        <v>0</v>
      </c>
      <c r="Z94" s="91">
        <v>0</v>
      </c>
      <c r="AA94" s="91">
        <v>0</v>
      </c>
      <c r="AB94" s="91">
        <v>0</v>
      </c>
      <c r="AE94" s="91">
        <v>0</v>
      </c>
      <c r="AF94" s="91">
        <v>0</v>
      </c>
      <c r="AG94" s="91">
        <v>0</v>
      </c>
      <c r="AJ94" s="91">
        <v>0</v>
      </c>
      <c r="AK94" s="91">
        <v>0</v>
      </c>
      <c r="AL94" s="91">
        <v>0</v>
      </c>
      <c r="AO94" s="91">
        <v>0</v>
      </c>
      <c r="AP94" s="91">
        <v>0</v>
      </c>
      <c r="AQ94" s="91">
        <v>0</v>
      </c>
      <c r="AT94" s="91">
        <v>0</v>
      </c>
      <c r="AU94" s="91">
        <v>0</v>
      </c>
      <c r="AV94" s="91">
        <v>0</v>
      </c>
      <c r="AY94" s="91">
        <v>0</v>
      </c>
      <c r="AZ94" s="91">
        <v>0</v>
      </c>
      <c r="BA94" s="91">
        <v>0</v>
      </c>
      <c r="BD94" s="91">
        <v>0</v>
      </c>
      <c r="BE94" s="91">
        <v>0</v>
      </c>
      <c r="BF94" s="91">
        <v>0</v>
      </c>
      <c r="BI94" s="91">
        <v>386</v>
      </c>
      <c r="BJ94" s="91">
        <v>384</v>
      </c>
      <c r="BK94" s="91">
        <v>2</v>
      </c>
      <c r="BN94" s="91">
        <v>12730</v>
      </c>
      <c r="BO94" s="91">
        <v>12711</v>
      </c>
      <c r="BP94" s="91">
        <v>19</v>
      </c>
      <c r="BQ94" s="92"/>
      <c r="BR94" s="93"/>
      <c r="BS94" s="93"/>
      <c r="BT94" s="91"/>
      <c r="BX94" s="76"/>
    </row>
    <row r="95" spans="1:77" hidden="1" outlineLevel="1" x14ac:dyDescent="0.2">
      <c r="A95" s="73" t="s">
        <v>143</v>
      </c>
      <c r="B95" s="72" t="s">
        <v>40</v>
      </c>
      <c r="C95" s="73" t="s">
        <v>192</v>
      </c>
      <c r="F95" s="91">
        <v>3780</v>
      </c>
      <c r="G95" s="91">
        <v>3780</v>
      </c>
      <c r="H95" s="91">
        <v>0</v>
      </c>
      <c r="K95" s="91">
        <v>4949</v>
      </c>
      <c r="L95" s="91">
        <v>4929</v>
      </c>
      <c r="M95" s="91">
        <v>20</v>
      </c>
      <c r="P95" s="91">
        <v>6006</v>
      </c>
      <c r="Q95" s="91">
        <v>6006</v>
      </c>
      <c r="R95" s="91">
        <v>0</v>
      </c>
      <c r="U95" s="91">
        <v>6067</v>
      </c>
      <c r="V95" s="91">
        <v>6067</v>
      </c>
      <c r="W95" s="91">
        <v>0</v>
      </c>
      <c r="Z95" s="91">
        <v>3398</v>
      </c>
      <c r="AA95" s="91">
        <v>3398</v>
      </c>
      <c r="AB95" s="91">
        <v>0</v>
      </c>
      <c r="AE95" s="91">
        <v>5722</v>
      </c>
      <c r="AF95" s="91">
        <v>5722</v>
      </c>
      <c r="AG95" s="91">
        <v>0</v>
      </c>
      <c r="AJ95" s="91">
        <v>5864</v>
      </c>
      <c r="AK95" s="91">
        <v>5837</v>
      </c>
      <c r="AL95" s="91">
        <v>27</v>
      </c>
      <c r="AO95" s="91">
        <v>5943</v>
      </c>
      <c r="AP95" s="91">
        <v>5943</v>
      </c>
      <c r="AQ95" s="91">
        <v>0</v>
      </c>
      <c r="AT95" s="91">
        <v>7127</v>
      </c>
      <c r="AU95" s="91">
        <v>7127</v>
      </c>
      <c r="AV95" s="91">
        <v>0</v>
      </c>
      <c r="AY95" s="91">
        <v>7769</v>
      </c>
      <c r="AZ95" s="91">
        <v>7769</v>
      </c>
      <c r="BA95" s="91">
        <v>0</v>
      </c>
      <c r="BD95" s="91">
        <v>2142</v>
      </c>
      <c r="BE95" s="91">
        <v>2122</v>
      </c>
      <c r="BF95" s="91">
        <v>20</v>
      </c>
      <c r="BI95" s="91">
        <v>0</v>
      </c>
      <c r="BJ95" s="91">
        <v>0</v>
      </c>
      <c r="BK95" s="91">
        <v>0</v>
      </c>
      <c r="BN95" s="91">
        <v>0</v>
      </c>
      <c r="BO95" s="91">
        <v>0</v>
      </c>
      <c r="BP95" s="91">
        <v>0</v>
      </c>
      <c r="BQ95" s="92"/>
      <c r="BR95" s="93"/>
      <c r="BS95" s="93"/>
      <c r="BT95" s="91"/>
      <c r="BX95" s="76"/>
    </row>
    <row r="96" spans="1:77" hidden="1" outlineLevel="1" x14ac:dyDescent="0.2">
      <c r="A96" s="73" t="s">
        <v>143</v>
      </c>
      <c r="B96" s="72" t="s">
        <v>40</v>
      </c>
      <c r="C96" s="73" t="s">
        <v>193</v>
      </c>
      <c r="F96" s="91">
        <v>103457</v>
      </c>
      <c r="G96" s="91">
        <v>102227</v>
      </c>
      <c r="H96" s="91">
        <v>1230</v>
      </c>
      <c r="K96" s="91">
        <v>113239</v>
      </c>
      <c r="L96" s="91">
        <v>113093</v>
      </c>
      <c r="M96" s="91">
        <v>146</v>
      </c>
      <c r="P96" s="91">
        <v>119818</v>
      </c>
      <c r="Q96" s="91">
        <v>119207</v>
      </c>
      <c r="R96" s="91">
        <v>611</v>
      </c>
      <c r="U96" s="91">
        <v>113469</v>
      </c>
      <c r="V96" s="91">
        <v>113116</v>
      </c>
      <c r="W96" s="91">
        <v>353</v>
      </c>
      <c r="Z96" s="91">
        <v>108571</v>
      </c>
      <c r="AA96" s="91">
        <v>107906</v>
      </c>
      <c r="AB96" s="91">
        <v>665</v>
      </c>
      <c r="AE96" s="91">
        <v>99313</v>
      </c>
      <c r="AF96" s="91">
        <v>98646</v>
      </c>
      <c r="AG96" s="91">
        <v>667</v>
      </c>
      <c r="AJ96" s="91">
        <v>117111</v>
      </c>
      <c r="AK96" s="91">
        <v>116889</v>
      </c>
      <c r="AL96" s="91">
        <v>222</v>
      </c>
      <c r="AO96" s="91">
        <v>119873</v>
      </c>
      <c r="AP96" s="91">
        <v>119560</v>
      </c>
      <c r="AQ96" s="91">
        <v>313</v>
      </c>
      <c r="AT96" s="91">
        <v>141226</v>
      </c>
      <c r="AU96" s="91">
        <v>140829</v>
      </c>
      <c r="AV96" s="91">
        <v>397</v>
      </c>
      <c r="AY96" s="91">
        <v>162362</v>
      </c>
      <c r="AZ96" s="91">
        <v>162017</v>
      </c>
      <c r="BA96" s="91">
        <v>345</v>
      </c>
      <c r="BD96" s="91">
        <v>183691</v>
      </c>
      <c r="BE96" s="91">
        <v>183197</v>
      </c>
      <c r="BF96" s="91">
        <v>494</v>
      </c>
      <c r="BI96" s="91">
        <v>198910</v>
      </c>
      <c r="BJ96" s="91">
        <v>198761</v>
      </c>
      <c r="BK96" s="91">
        <v>149</v>
      </c>
      <c r="BN96" s="91">
        <v>203748</v>
      </c>
      <c r="BO96" s="91">
        <v>202989</v>
      </c>
      <c r="BP96" s="91">
        <v>759</v>
      </c>
      <c r="BQ96" s="92"/>
      <c r="BR96" s="93"/>
      <c r="BS96" s="93"/>
      <c r="BT96" s="91"/>
      <c r="BX96" s="76"/>
    </row>
    <row r="97" spans="1:77" hidden="1" outlineLevel="1" x14ac:dyDescent="0.2">
      <c r="A97" s="73" t="s">
        <v>164</v>
      </c>
      <c r="B97" s="72" t="s">
        <v>40</v>
      </c>
      <c r="C97" s="73" t="s">
        <v>192</v>
      </c>
      <c r="F97" s="91">
        <v>0</v>
      </c>
      <c r="G97" s="91">
        <v>0</v>
      </c>
      <c r="H97" s="91">
        <v>0</v>
      </c>
      <c r="K97" s="91">
        <v>0</v>
      </c>
      <c r="L97" s="91">
        <v>0</v>
      </c>
      <c r="M97" s="91">
        <v>0</v>
      </c>
      <c r="P97" s="91">
        <v>0</v>
      </c>
      <c r="Q97" s="91">
        <v>0</v>
      </c>
      <c r="R97" s="91">
        <v>0</v>
      </c>
      <c r="U97" s="91">
        <v>0</v>
      </c>
      <c r="V97" s="91">
        <v>0</v>
      </c>
      <c r="W97" s="91">
        <v>0</v>
      </c>
      <c r="Z97" s="91">
        <v>0</v>
      </c>
      <c r="AA97" s="91">
        <v>0</v>
      </c>
      <c r="AB97" s="91">
        <v>0</v>
      </c>
      <c r="AE97" s="91">
        <v>0</v>
      </c>
      <c r="AF97" s="91">
        <v>0</v>
      </c>
      <c r="AG97" s="91">
        <v>0</v>
      </c>
      <c r="AJ97" s="91">
        <v>0</v>
      </c>
      <c r="AK97" s="91">
        <v>0</v>
      </c>
      <c r="AL97" s="91">
        <v>0</v>
      </c>
      <c r="AO97" s="91">
        <v>0</v>
      </c>
      <c r="AP97" s="91">
        <v>0</v>
      </c>
      <c r="AQ97" s="91">
        <v>0</v>
      </c>
      <c r="AT97" s="91">
        <v>212</v>
      </c>
      <c r="AU97" s="91">
        <v>212</v>
      </c>
      <c r="AV97" s="91">
        <v>0</v>
      </c>
      <c r="AY97" s="91">
        <v>0</v>
      </c>
      <c r="AZ97" s="91">
        <v>0</v>
      </c>
      <c r="BA97" s="91">
        <v>0</v>
      </c>
      <c r="BD97" s="91">
        <v>0</v>
      </c>
      <c r="BE97" s="91">
        <v>0</v>
      </c>
      <c r="BF97" s="91">
        <v>0</v>
      </c>
      <c r="BI97" s="91">
        <v>3255</v>
      </c>
      <c r="BJ97" s="91">
        <v>3255</v>
      </c>
      <c r="BK97" s="91">
        <v>0</v>
      </c>
      <c r="BN97" s="91">
        <v>0</v>
      </c>
      <c r="BO97" s="91">
        <v>0</v>
      </c>
      <c r="BP97" s="91">
        <v>0</v>
      </c>
      <c r="BQ97" s="92"/>
      <c r="BR97" s="93"/>
      <c r="BS97" s="93"/>
      <c r="BT97" s="91"/>
      <c r="BX97" s="76"/>
    </row>
    <row r="98" spans="1:77" hidden="1" outlineLevel="1" x14ac:dyDescent="0.2">
      <c r="A98" s="73" t="s">
        <v>164</v>
      </c>
      <c r="B98" s="72" t="s">
        <v>40</v>
      </c>
      <c r="C98" s="73" t="s">
        <v>193</v>
      </c>
      <c r="F98" s="91">
        <v>0</v>
      </c>
      <c r="G98" s="91">
        <v>0</v>
      </c>
      <c r="H98" s="91">
        <v>0</v>
      </c>
      <c r="K98" s="91">
        <v>49</v>
      </c>
      <c r="L98" s="91">
        <v>49</v>
      </c>
      <c r="M98" s="91">
        <v>0</v>
      </c>
      <c r="P98" s="91">
        <v>0</v>
      </c>
      <c r="Q98" s="91">
        <v>0</v>
      </c>
      <c r="R98" s="91">
        <v>0</v>
      </c>
      <c r="U98" s="91">
        <v>0</v>
      </c>
      <c r="V98" s="91">
        <v>0</v>
      </c>
      <c r="W98" s="91">
        <v>0</v>
      </c>
      <c r="Z98" s="91">
        <v>0</v>
      </c>
      <c r="AA98" s="91">
        <v>0</v>
      </c>
      <c r="AB98" s="91">
        <v>0</v>
      </c>
      <c r="AE98" s="91">
        <v>0</v>
      </c>
      <c r="AF98" s="91">
        <v>0</v>
      </c>
      <c r="AG98" s="91">
        <v>0</v>
      </c>
      <c r="AJ98" s="91">
        <v>80446</v>
      </c>
      <c r="AK98" s="91">
        <v>80443</v>
      </c>
      <c r="AL98" s="91">
        <v>3</v>
      </c>
      <c r="AO98" s="91">
        <v>153726</v>
      </c>
      <c r="AP98" s="91">
        <v>153629</v>
      </c>
      <c r="AQ98" s="91">
        <v>97</v>
      </c>
      <c r="AT98" s="91">
        <v>179214</v>
      </c>
      <c r="AU98" s="91">
        <v>179214</v>
      </c>
      <c r="AV98" s="91">
        <v>0</v>
      </c>
      <c r="AY98" s="91">
        <v>203363</v>
      </c>
      <c r="AZ98" s="91">
        <v>203363</v>
      </c>
      <c r="BA98" s="91">
        <v>0</v>
      </c>
      <c r="BD98" s="91">
        <v>211657</v>
      </c>
      <c r="BE98" s="91">
        <v>211640</v>
      </c>
      <c r="BF98" s="91">
        <v>17</v>
      </c>
      <c r="BI98" s="91">
        <v>188924</v>
      </c>
      <c r="BJ98" s="91">
        <v>187972</v>
      </c>
      <c r="BK98" s="91">
        <v>952</v>
      </c>
      <c r="BN98" s="91">
        <v>195978</v>
      </c>
      <c r="BO98" s="91">
        <v>195978</v>
      </c>
      <c r="BP98" s="91">
        <v>0</v>
      </c>
      <c r="BQ98" s="92"/>
      <c r="BR98" s="93"/>
      <c r="BS98" s="93"/>
      <c r="BT98" s="91"/>
      <c r="BX98" s="76"/>
    </row>
    <row r="99" spans="1:77" hidden="1" outlineLevel="1" x14ac:dyDescent="0.2">
      <c r="A99" s="73" t="s">
        <v>164</v>
      </c>
      <c r="B99" s="72" t="s">
        <v>40</v>
      </c>
      <c r="C99" s="73" t="s">
        <v>195</v>
      </c>
      <c r="F99" s="91">
        <v>322</v>
      </c>
      <c r="G99" s="91">
        <v>322</v>
      </c>
      <c r="H99" s="91">
        <v>0</v>
      </c>
      <c r="K99" s="91">
        <v>0</v>
      </c>
      <c r="L99" s="91">
        <v>0</v>
      </c>
      <c r="M99" s="91">
        <v>0</v>
      </c>
      <c r="P99" s="91">
        <v>0</v>
      </c>
      <c r="Q99" s="91">
        <v>0</v>
      </c>
      <c r="R99" s="91">
        <v>0</v>
      </c>
      <c r="U99" s="91">
        <v>0</v>
      </c>
      <c r="V99" s="91">
        <v>0</v>
      </c>
      <c r="W99" s="91">
        <v>0</v>
      </c>
      <c r="Z99" s="91">
        <v>0</v>
      </c>
      <c r="AA99" s="91">
        <v>0</v>
      </c>
      <c r="AB99" s="91">
        <v>0</v>
      </c>
      <c r="AE99" s="91">
        <v>0</v>
      </c>
      <c r="AF99" s="91">
        <v>0</v>
      </c>
      <c r="AG99" s="91">
        <v>0</v>
      </c>
      <c r="AJ99" s="91">
        <v>0</v>
      </c>
      <c r="AK99" s="91">
        <v>0</v>
      </c>
      <c r="AL99" s="91">
        <v>0</v>
      </c>
      <c r="AO99" s="91">
        <v>0</v>
      </c>
      <c r="AP99" s="91">
        <v>0</v>
      </c>
      <c r="AQ99" s="91">
        <v>0</v>
      </c>
      <c r="AT99" s="91">
        <v>0</v>
      </c>
      <c r="AU99" s="91">
        <v>0</v>
      </c>
      <c r="AV99" s="91">
        <v>0</v>
      </c>
      <c r="AY99" s="91">
        <v>0</v>
      </c>
      <c r="AZ99" s="91">
        <v>0</v>
      </c>
      <c r="BA99" s="91">
        <v>0</v>
      </c>
      <c r="BD99" s="91">
        <v>0</v>
      </c>
      <c r="BE99" s="91">
        <v>0</v>
      </c>
      <c r="BF99" s="91">
        <v>0</v>
      </c>
      <c r="BI99" s="91">
        <v>0</v>
      </c>
      <c r="BJ99" s="91">
        <v>0</v>
      </c>
      <c r="BK99" s="91">
        <v>0</v>
      </c>
      <c r="BN99" s="91">
        <v>0</v>
      </c>
      <c r="BO99" s="91">
        <v>0</v>
      </c>
      <c r="BP99" s="91">
        <v>0</v>
      </c>
      <c r="BQ99" s="92"/>
      <c r="BR99" s="93"/>
      <c r="BS99" s="93"/>
      <c r="BT99" s="91"/>
      <c r="BX99" s="76"/>
    </row>
    <row r="100" spans="1:77" hidden="1" outlineLevel="1" x14ac:dyDescent="0.2">
      <c r="F100" s="91"/>
      <c r="G100" s="91"/>
      <c r="H100" s="91"/>
      <c r="K100" s="91"/>
      <c r="L100" s="91"/>
      <c r="M100" s="91"/>
      <c r="P100" s="91"/>
      <c r="Q100" s="91"/>
      <c r="R100" s="91"/>
      <c r="U100" s="91"/>
      <c r="V100" s="91"/>
      <c r="W100" s="91"/>
      <c r="Z100" s="91"/>
      <c r="AA100" s="91"/>
      <c r="AB100" s="91"/>
      <c r="AE100" s="91"/>
      <c r="AF100" s="91"/>
      <c r="AG100" s="91"/>
      <c r="AJ100" s="91"/>
      <c r="AK100" s="91"/>
      <c r="AL100" s="91"/>
      <c r="AO100" s="91"/>
      <c r="AP100" s="91"/>
      <c r="AQ100" s="91"/>
      <c r="AT100" s="91"/>
      <c r="AU100" s="91"/>
      <c r="AV100" s="91"/>
      <c r="AY100" s="91"/>
      <c r="AZ100" s="91"/>
      <c r="BA100" s="91"/>
      <c r="BD100" s="91"/>
      <c r="BE100" s="91"/>
      <c r="BF100" s="91"/>
      <c r="BI100" s="91"/>
      <c r="BJ100" s="91"/>
      <c r="BK100" s="91"/>
      <c r="BN100" s="92"/>
      <c r="BO100" s="92"/>
      <c r="BP100" s="92"/>
      <c r="BQ100" s="92"/>
      <c r="BR100" s="93"/>
      <c r="BS100" s="93"/>
      <c r="BT100" s="91"/>
      <c r="BX100" s="76"/>
    </row>
    <row r="101" spans="1:77" s="88" customFormat="1" ht="11.25" collapsed="1" x14ac:dyDescent="0.2">
      <c r="A101" s="88" t="s">
        <v>196</v>
      </c>
      <c r="B101" s="87"/>
      <c r="F101" s="89">
        <f>SUM(F89:F99)</f>
        <v>147354</v>
      </c>
      <c r="G101" s="94">
        <f>SUM(G89:G99)</f>
        <v>142457</v>
      </c>
      <c r="H101" s="94">
        <f>SUM(H89:H99)</f>
        <v>4897</v>
      </c>
      <c r="K101" s="89">
        <f>SUM(K89:K99)</f>
        <v>172095</v>
      </c>
      <c r="L101" s="89">
        <f>SUM(L89:L99)</f>
        <v>168115</v>
      </c>
      <c r="M101" s="89">
        <f>SUM(M89:M99)</f>
        <v>3980</v>
      </c>
      <c r="P101" s="89">
        <f>SUM(P89:P99)</f>
        <v>190867</v>
      </c>
      <c r="Q101" s="89">
        <f>SUM(Q89:Q99)</f>
        <v>185673</v>
      </c>
      <c r="R101" s="89">
        <f>SUM(R89:R99)</f>
        <v>5194</v>
      </c>
      <c r="U101" s="89">
        <f>SUM(U89:U99)</f>
        <v>182971</v>
      </c>
      <c r="V101" s="89">
        <f>SUM(V89:V99)</f>
        <v>176670</v>
      </c>
      <c r="W101" s="89">
        <f>SUM(W89:W99)</f>
        <v>6301</v>
      </c>
      <c r="Z101" s="89">
        <f>SUM(Z89:Z99)</f>
        <v>174704</v>
      </c>
      <c r="AA101" s="89">
        <f>SUM(AA89:AA99)</f>
        <v>170233</v>
      </c>
      <c r="AB101" s="89">
        <f>SUM(AB89:AB99)</f>
        <v>4471</v>
      </c>
      <c r="AE101" s="89">
        <f>SUM(AE89:AE99)</f>
        <v>175237</v>
      </c>
      <c r="AF101" s="89">
        <f>SUM(AF89:AF99)</f>
        <v>173904</v>
      </c>
      <c r="AG101" s="89">
        <f>SUM(AG89:AG99)</f>
        <v>1333</v>
      </c>
      <c r="AJ101" s="89">
        <f>SUM(AJ89:AJ99)</f>
        <v>282371</v>
      </c>
      <c r="AK101" s="89">
        <f>SUM(AK89:AK99)</f>
        <v>273529</v>
      </c>
      <c r="AL101" s="89">
        <f>SUM(AL89:AL99)</f>
        <v>8842</v>
      </c>
      <c r="AO101" s="89">
        <f>SUM(AO89:AO99)</f>
        <v>384155</v>
      </c>
      <c r="AP101" s="89">
        <f>SUM(AP89:AP99)</f>
        <v>377853</v>
      </c>
      <c r="AQ101" s="89">
        <f>SUM(AQ89:AQ99)</f>
        <v>6302</v>
      </c>
      <c r="AT101" s="89">
        <f>SUM(AT89:AT99)</f>
        <v>460227</v>
      </c>
      <c r="AU101" s="89">
        <f>SUM(AU89:AU99)</f>
        <v>456831</v>
      </c>
      <c r="AV101" s="89">
        <f>SUM(AV89:AV99)</f>
        <v>3396</v>
      </c>
      <c r="AY101" s="89">
        <f>SUM(AY89:AY99)</f>
        <v>525207</v>
      </c>
      <c r="AZ101" s="89">
        <f>SUM(AZ89:AZ99)</f>
        <v>520652</v>
      </c>
      <c r="BA101" s="89">
        <f>SUM(BA89:BA99)</f>
        <v>4555</v>
      </c>
      <c r="BD101" s="89">
        <f>SUM(BD89:BD99)</f>
        <v>587343</v>
      </c>
      <c r="BE101" s="89">
        <f>SUM(BE89:BE99)</f>
        <v>586663</v>
      </c>
      <c r="BF101" s="89">
        <f>SUM(BF89:BF99)</f>
        <v>680</v>
      </c>
      <c r="BI101" s="89">
        <f>SUM(BI89:BI99)</f>
        <v>623258</v>
      </c>
      <c r="BJ101" s="89">
        <f>SUM(BJ89:BJ99)</f>
        <v>619464</v>
      </c>
      <c r="BK101" s="89">
        <f>SUM(BK89:BK99)</f>
        <v>3794</v>
      </c>
      <c r="BN101" s="89">
        <f>SUM(BN89:BN99)</f>
        <v>654841</v>
      </c>
      <c r="BO101" s="89">
        <f t="shared" ref="BO101:BT101" si="6">SUM(BO89:BO99)</f>
        <v>652230</v>
      </c>
      <c r="BP101" s="89">
        <f t="shared" si="6"/>
        <v>2611</v>
      </c>
      <c r="BQ101" s="89">
        <f t="shared" si="6"/>
        <v>0</v>
      </c>
      <c r="BR101" s="89">
        <f t="shared" si="6"/>
        <v>0</v>
      </c>
      <c r="BS101" s="89">
        <f t="shared" si="6"/>
        <v>0</v>
      </c>
      <c r="BT101" s="89">
        <f t="shared" si="6"/>
        <v>0</v>
      </c>
      <c r="BX101" s="85"/>
      <c r="BY101" s="86"/>
    </row>
    <row r="102" spans="1:77" s="88" customFormat="1" ht="11.25" hidden="1" outlineLevel="1" x14ac:dyDescent="0.2">
      <c r="B102" s="87"/>
      <c r="F102" s="89"/>
      <c r="G102" s="89"/>
      <c r="H102" s="89"/>
      <c r="K102" s="89"/>
      <c r="L102" s="89"/>
      <c r="M102" s="89"/>
      <c r="P102" s="89"/>
      <c r="Q102" s="89"/>
      <c r="R102" s="89"/>
      <c r="U102" s="89"/>
      <c r="V102" s="89"/>
      <c r="W102" s="89"/>
      <c r="Z102" s="89"/>
      <c r="AA102" s="89"/>
      <c r="AB102" s="89"/>
      <c r="AE102" s="89"/>
      <c r="AF102" s="89"/>
      <c r="AG102" s="89"/>
      <c r="AJ102" s="89"/>
      <c r="AK102" s="89"/>
      <c r="AL102" s="89"/>
      <c r="AO102" s="89"/>
      <c r="AP102" s="89"/>
      <c r="AQ102" s="89"/>
      <c r="AT102" s="89"/>
      <c r="AU102" s="89"/>
      <c r="AV102" s="89"/>
      <c r="AY102" s="89"/>
      <c r="AZ102" s="89"/>
      <c r="BA102" s="89"/>
      <c r="BD102" s="89"/>
      <c r="BE102" s="89"/>
      <c r="BF102" s="89"/>
      <c r="BI102" s="89"/>
      <c r="BJ102" s="89"/>
      <c r="BK102" s="89"/>
      <c r="BN102" s="70"/>
      <c r="BO102" s="70"/>
      <c r="BP102" s="70"/>
      <c r="BQ102" s="70"/>
      <c r="BR102" s="90"/>
      <c r="BS102" s="90"/>
      <c r="BT102" s="89"/>
      <c r="BX102" s="85"/>
      <c r="BY102" s="86"/>
    </row>
    <row r="103" spans="1:77" s="88" customFormat="1" ht="11.25" hidden="1" outlineLevel="1" x14ac:dyDescent="0.2">
      <c r="A103" s="71" t="s">
        <v>197</v>
      </c>
      <c r="B103" s="87"/>
      <c r="F103" s="89"/>
      <c r="G103" s="89"/>
      <c r="H103" s="89"/>
      <c r="K103" s="89"/>
      <c r="L103" s="89"/>
      <c r="M103" s="89"/>
      <c r="P103" s="89"/>
      <c r="Q103" s="89"/>
      <c r="R103" s="89"/>
      <c r="U103" s="89"/>
      <c r="V103" s="89"/>
      <c r="W103" s="89"/>
      <c r="Z103" s="89"/>
      <c r="AA103" s="89"/>
      <c r="AB103" s="89"/>
      <c r="AE103" s="89"/>
      <c r="AF103" s="89"/>
      <c r="AG103" s="89"/>
      <c r="AJ103" s="89"/>
      <c r="AK103" s="89"/>
      <c r="AL103" s="89"/>
      <c r="AO103" s="89"/>
      <c r="AP103" s="89"/>
      <c r="AQ103" s="89"/>
      <c r="AT103" s="89"/>
      <c r="AU103" s="89"/>
      <c r="AV103" s="89"/>
      <c r="AY103" s="89"/>
      <c r="AZ103" s="89"/>
      <c r="BA103" s="89"/>
      <c r="BD103" s="89"/>
      <c r="BE103" s="89"/>
      <c r="BF103" s="89"/>
      <c r="BI103" s="89"/>
      <c r="BJ103" s="89"/>
      <c r="BK103" s="89"/>
      <c r="BN103" s="70"/>
      <c r="BO103" s="70"/>
      <c r="BP103" s="70"/>
      <c r="BQ103" s="70"/>
      <c r="BR103" s="90"/>
      <c r="BS103" s="90"/>
      <c r="BT103" s="89"/>
      <c r="BX103" s="85"/>
      <c r="BY103" s="86"/>
    </row>
    <row r="104" spans="1:77" hidden="1" outlineLevel="1" x14ac:dyDescent="0.2">
      <c r="A104" s="73" t="s">
        <v>151</v>
      </c>
      <c r="B104" s="72" t="s">
        <v>40</v>
      </c>
      <c r="C104" s="73" t="s">
        <v>198</v>
      </c>
      <c r="F104" s="91">
        <v>22</v>
      </c>
      <c r="G104" s="91">
        <v>22</v>
      </c>
      <c r="H104" s="91">
        <v>0</v>
      </c>
      <c r="K104" s="91">
        <v>0</v>
      </c>
      <c r="L104" s="91">
        <v>0</v>
      </c>
      <c r="M104" s="91">
        <v>0</v>
      </c>
      <c r="P104" s="91">
        <v>0</v>
      </c>
      <c r="Q104" s="91">
        <v>0</v>
      </c>
      <c r="R104" s="91">
        <v>0</v>
      </c>
      <c r="U104" s="91">
        <v>0</v>
      </c>
      <c r="V104" s="91">
        <v>0</v>
      </c>
      <c r="W104" s="91">
        <v>0</v>
      </c>
      <c r="Z104" s="91">
        <v>0</v>
      </c>
      <c r="AA104" s="91">
        <v>0</v>
      </c>
      <c r="AB104" s="91">
        <v>0</v>
      </c>
      <c r="AE104" s="91">
        <v>0</v>
      </c>
      <c r="AF104" s="91">
        <v>0</v>
      </c>
      <c r="AG104" s="91">
        <v>0</v>
      </c>
      <c r="AJ104" s="91">
        <v>0</v>
      </c>
      <c r="AK104" s="91">
        <v>0</v>
      </c>
      <c r="AL104" s="91">
        <v>0</v>
      </c>
      <c r="AO104" s="91">
        <v>0</v>
      </c>
      <c r="AP104" s="91">
        <v>0</v>
      </c>
      <c r="AQ104" s="91">
        <v>0</v>
      </c>
      <c r="AT104" s="91">
        <v>0</v>
      </c>
      <c r="AU104" s="91">
        <v>0</v>
      </c>
      <c r="AV104" s="91">
        <v>0</v>
      </c>
      <c r="AY104" s="91">
        <v>0</v>
      </c>
      <c r="AZ104" s="91">
        <v>0</v>
      </c>
      <c r="BA104" s="91">
        <v>0</v>
      </c>
      <c r="BD104" s="91">
        <v>0</v>
      </c>
      <c r="BE104" s="91">
        <v>0</v>
      </c>
      <c r="BF104" s="91">
        <v>0</v>
      </c>
      <c r="BI104" s="91">
        <v>0</v>
      </c>
      <c r="BJ104" s="91">
        <v>0</v>
      </c>
      <c r="BK104" s="91">
        <v>0</v>
      </c>
      <c r="BN104" s="91">
        <v>0</v>
      </c>
      <c r="BO104" s="91">
        <v>0</v>
      </c>
      <c r="BP104" s="91">
        <v>0</v>
      </c>
      <c r="BQ104" s="92"/>
      <c r="BR104" s="93"/>
      <c r="BS104" s="93"/>
      <c r="BT104" s="91"/>
      <c r="BX104" s="76"/>
    </row>
    <row r="105" spans="1:77" hidden="1" outlineLevel="1" x14ac:dyDescent="0.2">
      <c r="A105" s="73" t="s">
        <v>141</v>
      </c>
      <c r="B105" s="72" t="s">
        <v>40</v>
      </c>
      <c r="C105" s="73" t="s">
        <v>199</v>
      </c>
      <c r="F105" s="91">
        <v>0</v>
      </c>
      <c r="G105" s="91">
        <v>0</v>
      </c>
      <c r="H105" s="91">
        <v>0</v>
      </c>
      <c r="K105" s="91">
        <v>5327</v>
      </c>
      <c r="L105" s="91">
        <v>0</v>
      </c>
      <c r="M105" s="91">
        <v>5327</v>
      </c>
      <c r="P105" s="91">
        <v>0</v>
      </c>
      <c r="Q105" s="91">
        <v>0</v>
      </c>
      <c r="R105" s="91">
        <v>0</v>
      </c>
      <c r="U105" s="91">
        <v>5241</v>
      </c>
      <c r="V105" s="91">
        <v>0</v>
      </c>
      <c r="W105" s="91">
        <v>5241</v>
      </c>
      <c r="Z105" s="91">
        <v>5474</v>
      </c>
      <c r="AA105" s="91">
        <v>0</v>
      </c>
      <c r="AB105" s="91">
        <v>5474</v>
      </c>
      <c r="AE105" s="91">
        <v>8936</v>
      </c>
      <c r="AF105" s="91">
        <v>0</v>
      </c>
      <c r="AG105" s="91">
        <v>8936</v>
      </c>
      <c r="AJ105" s="91">
        <v>7548</v>
      </c>
      <c r="AK105" s="91">
        <v>0</v>
      </c>
      <c r="AL105" s="91">
        <v>7548</v>
      </c>
      <c r="AO105" s="91">
        <v>6886</v>
      </c>
      <c r="AP105" s="91">
        <v>0</v>
      </c>
      <c r="AQ105" s="91">
        <v>6886</v>
      </c>
      <c r="AT105" s="91">
        <v>7748</v>
      </c>
      <c r="AU105" s="91">
        <v>0</v>
      </c>
      <c r="AV105" s="91">
        <v>7748</v>
      </c>
      <c r="AY105" s="91">
        <v>6214</v>
      </c>
      <c r="AZ105" s="91">
        <v>0</v>
      </c>
      <c r="BA105" s="91">
        <v>6214</v>
      </c>
      <c r="BD105" s="91">
        <v>7277</v>
      </c>
      <c r="BE105" s="91">
        <v>0</v>
      </c>
      <c r="BF105" s="91">
        <v>7277</v>
      </c>
      <c r="BI105" s="91">
        <v>6583</v>
      </c>
      <c r="BJ105" s="91">
        <v>0</v>
      </c>
      <c r="BK105" s="91">
        <v>6583</v>
      </c>
      <c r="BN105" s="91">
        <v>0</v>
      </c>
      <c r="BO105" s="91">
        <v>0</v>
      </c>
      <c r="BP105" s="91">
        <v>0</v>
      </c>
      <c r="BQ105" s="92"/>
      <c r="BR105" s="93"/>
      <c r="BS105" s="93"/>
      <c r="BT105" s="91"/>
      <c r="BX105" s="76"/>
    </row>
    <row r="106" spans="1:77" hidden="1" outlineLevel="1" x14ac:dyDescent="0.2">
      <c r="A106" s="73" t="s">
        <v>141</v>
      </c>
      <c r="B106" s="72" t="s">
        <v>40</v>
      </c>
      <c r="C106" s="73" t="s">
        <v>200</v>
      </c>
      <c r="F106" s="91">
        <v>0</v>
      </c>
      <c r="G106" s="91">
        <v>0</v>
      </c>
      <c r="H106" s="91">
        <v>0</v>
      </c>
      <c r="K106" s="91">
        <v>0</v>
      </c>
      <c r="L106" s="91">
        <v>0</v>
      </c>
      <c r="M106" s="91">
        <v>0</v>
      </c>
      <c r="P106" s="91">
        <v>0</v>
      </c>
      <c r="Q106" s="91">
        <v>0</v>
      </c>
      <c r="R106" s="91">
        <v>0</v>
      </c>
      <c r="U106" s="91">
        <v>0</v>
      </c>
      <c r="V106" s="91">
        <v>0</v>
      </c>
      <c r="W106" s="91">
        <v>0</v>
      </c>
      <c r="Z106" s="91">
        <v>0</v>
      </c>
      <c r="AA106" s="91">
        <v>0</v>
      </c>
      <c r="AB106" s="91">
        <v>0</v>
      </c>
      <c r="AE106" s="91">
        <v>5600</v>
      </c>
      <c r="AF106" s="91">
        <v>0</v>
      </c>
      <c r="AG106" s="91">
        <v>5600</v>
      </c>
      <c r="AJ106" s="91">
        <v>0</v>
      </c>
      <c r="AK106" s="91">
        <v>0</v>
      </c>
      <c r="AL106" s="91">
        <v>0</v>
      </c>
      <c r="AO106" s="91">
        <v>0</v>
      </c>
      <c r="AP106" s="91">
        <v>0</v>
      </c>
      <c r="AQ106" s="91">
        <v>0</v>
      </c>
      <c r="AT106" s="91">
        <v>0</v>
      </c>
      <c r="AU106" s="91">
        <v>0</v>
      </c>
      <c r="AV106" s="91">
        <v>0</v>
      </c>
      <c r="AY106" s="91">
        <v>0</v>
      </c>
      <c r="AZ106" s="91">
        <v>0</v>
      </c>
      <c r="BA106" s="91">
        <v>0</v>
      </c>
      <c r="BD106" s="91">
        <v>0</v>
      </c>
      <c r="BE106" s="91">
        <v>0</v>
      </c>
      <c r="BF106" s="91">
        <v>0</v>
      </c>
      <c r="BI106" s="91">
        <v>0</v>
      </c>
      <c r="BJ106" s="91">
        <v>0</v>
      </c>
      <c r="BK106" s="91">
        <v>0</v>
      </c>
      <c r="BN106" s="91">
        <v>0</v>
      </c>
      <c r="BO106" s="91">
        <v>0</v>
      </c>
      <c r="BP106" s="91">
        <v>0</v>
      </c>
      <c r="BQ106" s="92"/>
      <c r="BR106" s="93"/>
      <c r="BS106" s="93"/>
      <c r="BT106" s="91"/>
      <c r="BX106" s="76"/>
    </row>
    <row r="107" spans="1:77" hidden="1" outlineLevel="1" x14ac:dyDescent="0.2">
      <c r="A107" s="73" t="s">
        <v>141</v>
      </c>
      <c r="B107" s="72" t="s">
        <v>40</v>
      </c>
      <c r="C107" s="73" t="s">
        <v>201</v>
      </c>
      <c r="F107" s="91">
        <v>0</v>
      </c>
      <c r="G107" s="91">
        <v>0</v>
      </c>
      <c r="H107" s="91">
        <v>0</v>
      </c>
      <c r="K107" s="91">
        <v>0</v>
      </c>
      <c r="L107" s="91">
        <v>0</v>
      </c>
      <c r="M107" s="91">
        <v>0</v>
      </c>
      <c r="P107" s="91">
        <v>0</v>
      </c>
      <c r="Q107" s="91">
        <v>0</v>
      </c>
      <c r="R107" s="91">
        <v>0</v>
      </c>
      <c r="U107" s="91">
        <v>0</v>
      </c>
      <c r="V107" s="91">
        <v>0</v>
      </c>
      <c r="W107" s="91">
        <v>0</v>
      </c>
      <c r="Z107" s="91">
        <v>0</v>
      </c>
      <c r="AA107" s="91">
        <v>0</v>
      </c>
      <c r="AB107" s="91">
        <v>0</v>
      </c>
      <c r="AE107" s="91">
        <v>0</v>
      </c>
      <c r="AF107" s="91">
        <v>0</v>
      </c>
      <c r="AG107" s="91">
        <v>0</v>
      </c>
      <c r="AJ107" s="91">
        <v>0</v>
      </c>
      <c r="AK107" s="91">
        <v>0</v>
      </c>
      <c r="AL107" s="91">
        <v>0</v>
      </c>
      <c r="AO107" s="91">
        <v>0</v>
      </c>
      <c r="AP107" s="91">
        <v>0</v>
      </c>
      <c r="AQ107" s="91">
        <v>0</v>
      </c>
      <c r="AT107" s="91">
        <v>0</v>
      </c>
      <c r="AU107" s="91">
        <v>0</v>
      </c>
      <c r="AV107" s="91">
        <v>0</v>
      </c>
      <c r="AY107" s="91">
        <v>0</v>
      </c>
      <c r="AZ107" s="91">
        <v>0</v>
      </c>
      <c r="BA107" s="91">
        <v>0</v>
      </c>
      <c r="BD107" s="91">
        <v>2565</v>
      </c>
      <c r="BE107" s="91">
        <v>131</v>
      </c>
      <c r="BF107" s="91">
        <v>2434</v>
      </c>
      <c r="BI107" s="91">
        <v>4622</v>
      </c>
      <c r="BJ107" s="91">
        <v>1870</v>
      </c>
      <c r="BK107" s="91">
        <v>2752</v>
      </c>
      <c r="BN107" s="91">
        <v>3359</v>
      </c>
      <c r="BO107" s="91">
        <v>1317</v>
      </c>
      <c r="BP107" s="91">
        <v>2042</v>
      </c>
      <c r="BQ107" s="92"/>
      <c r="BR107" s="93"/>
      <c r="BS107" s="93"/>
      <c r="BT107" s="91"/>
      <c r="BX107" s="76"/>
    </row>
    <row r="108" spans="1:77" hidden="1" outlineLevel="1" x14ac:dyDescent="0.2">
      <c r="A108" s="73" t="s">
        <v>143</v>
      </c>
      <c r="B108" s="72" t="s">
        <v>40</v>
      </c>
      <c r="C108" s="73" t="s">
        <v>202</v>
      </c>
      <c r="F108" s="91">
        <v>1934</v>
      </c>
      <c r="G108" s="91">
        <v>1934</v>
      </c>
      <c r="H108" s="91">
        <v>0</v>
      </c>
      <c r="K108" s="91">
        <v>0</v>
      </c>
      <c r="L108" s="91">
        <v>0</v>
      </c>
      <c r="M108" s="91">
        <v>0</v>
      </c>
      <c r="P108" s="91">
        <v>0</v>
      </c>
      <c r="Q108" s="91">
        <v>0</v>
      </c>
      <c r="R108" s="91">
        <v>0</v>
      </c>
      <c r="U108" s="91">
        <v>0</v>
      </c>
      <c r="V108" s="91">
        <v>0</v>
      </c>
      <c r="W108" s="91">
        <v>0</v>
      </c>
      <c r="Z108" s="91">
        <v>0</v>
      </c>
      <c r="AA108" s="91">
        <v>0</v>
      </c>
      <c r="AB108" s="91">
        <v>0</v>
      </c>
      <c r="AE108" s="91">
        <v>0</v>
      </c>
      <c r="AF108" s="91">
        <v>0</v>
      </c>
      <c r="AG108" s="91">
        <v>0</v>
      </c>
      <c r="AJ108" s="91">
        <v>0</v>
      </c>
      <c r="AK108" s="91">
        <v>0</v>
      </c>
      <c r="AL108" s="91">
        <v>0</v>
      </c>
      <c r="AO108" s="91">
        <v>0</v>
      </c>
      <c r="AP108" s="91">
        <v>0</v>
      </c>
      <c r="AQ108" s="91">
        <v>0</v>
      </c>
      <c r="AT108" s="91">
        <v>0</v>
      </c>
      <c r="AU108" s="91">
        <v>0</v>
      </c>
      <c r="AV108" s="91">
        <v>0</v>
      </c>
      <c r="AY108" s="91">
        <v>0</v>
      </c>
      <c r="AZ108" s="91">
        <v>0</v>
      </c>
      <c r="BA108" s="91">
        <v>0</v>
      </c>
      <c r="BD108" s="91">
        <v>0</v>
      </c>
      <c r="BE108" s="91">
        <v>0</v>
      </c>
      <c r="BF108" s="91">
        <v>0</v>
      </c>
      <c r="BI108" s="91">
        <v>0</v>
      </c>
      <c r="BJ108" s="91">
        <v>0</v>
      </c>
      <c r="BK108" s="91">
        <v>0</v>
      </c>
      <c r="BN108" s="91">
        <v>0</v>
      </c>
      <c r="BO108" s="91">
        <v>0</v>
      </c>
      <c r="BP108" s="91">
        <v>0</v>
      </c>
      <c r="BQ108" s="92"/>
      <c r="BR108" s="93"/>
      <c r="BS108" s="93"/>
      <c r="BT108" s="91"/>
      <c r="BX108" s="76"/>
    </row>
    <row r="109" spans="1:77" hidden="1" outlineLevel="1" x14ac:dyDescent="0.2">
      <c r="A109" s="73" t="s">
        <v>143</v>
      </c>
      <c r="B109" s="72" t="s">
        <v>40</v>
      </c>
      <c r="C109" s="73" t="s">
        <v>199</v>
      </c>
      <c r="F109" s="91">
        <v>0</v>
      </c>
      <c r="G109" s="91">
        <v>0</v>
      </c>
      <c r="H109" s="91">
        <v>0</v>
      </c>
      <c r="K109" s="91">
        <v>0</v>
      </c>
      <c r="L109" s="91">
        <v>0</v>
      </c>
      <c r="M109" s="91">
        <v>0</v>
      </c>
      <c r="P109" s="91">
        <v>0</v>
      </c>
      <c r="Q109" s="91">
        <v>0</v>
      </c>
      <c r="R109" s="91">
        <v>0</v>
      </c>
      <c r="U109" s="91">
        <v>0</v>
      </c>
      <c r="V109" s="91">
        <v>0</v>
      </c>
      <c r="W109" s="91">
        <v>0</v>
      </c>
      <c r="Z109" s="91">
        <v>0</v>
      </c>
      <c r="AA109" s="91">
        <v>0</v>
      </c>
      <c r="AB109" s="91">
        <v>0</v>
      </c>
      <c r="AE109" s="91">
        <v>0</v>
      </c>
      <c r="AF109" s="91">
        <v>0</v>
      </c>
      <c r="AG109" s="91">
        <v>0</v>
      </c>
      <c r="AJ109" s="91">
        <v>0</v>
      </c>
      <c r="AK109" s="91">
        <v>0</v>
      </c>
      <c r="AL109" s="91">
        <v>0</v>
      </c>
      <c r="AO109" s="91">
        <v>0</v>
      </c>
      <c r="AP109" s="91">
        <v>0</v>
      </c>
      <c r="AQ109" s="91">
        <v>0</v>
      </c>
      <c r="AT109" s="91">
        <v>0</v>
      </c>
      <c r="AU109" s="91">
        <v>0</v>
      </c>
      <c r="AV109" s="91">
        <v>0</v>
      </c>
      <c r="AY109" s="91">
        <v>0</v>
      </c>
      <c r="AZ109" s="91">
        <v>0</v>
      </c>
      <c r="BA109" s="91">
        <v>0</v>
      </c>
      <c r="BD109" s="91">
        <v>0</v>
      </c>
      <c r="BE109" s="91">
        <v>0</v>
      </c>
      <c r="BF109" s="91">
        <v>0</v>
      </c>
      <c r="BI109" s="91">
        <v>2116</v>
      </c>
      <c r="BJ109" s="91">
        <v>1935</v>
      </c>
      <c r="BK109" s="91">
        <v>181</v>
      </c>
      <c r="BN109" s="91">
        <v>2945</v>
      </c>
      <c r="BO109" s="91">
        <v>2730</v>
      </c>
      <c r="BP109" s="91">
        <v>215</v>
      </c>
      <c r="BQ109" s="92"/>
      <c r="BR109" s="93"/>
      <c r="BS109" s="93"/>
      <c r="BT109" s="91"/>
      <c r="BX109" s="76"/>
    </row>
    <row r="110" spans="1:77" hidden="1" outlineLevel="1" x14ac:dyDescent="0.2">
      <c r="A110" s="73" t="s">
        <v>143</v>
      </c>
      <c r="B110" s="72" t="s">
        <v>40</v>
      </c>
      <c r="C110" s="73" t="s">
        <v>203</v>
      </c>
      <c r="F110" s="91">
        <v>8208</v>
      </c>
      <c r="G110" s="91">
        <v>0</v>
      </c>
      <c r="H110" s="91">
        <v>8208</v>
      </c>
      <c r="K110" s="91">
        <v>7031</v>
      </c>
      <c r="L110" s="91">
        <v>0</v>
      </c>
      <c r="M110" s="91">
        <v>7031</v>
      </c>
      <c r="P110" s="91">
        <v>8430</v>
      </c>
      <c r="Q110" s="91">
        <v>0</v>
      </c>
      <c r="R110" s="91">
        <v>8430</v>
      </c>
      <c r="U110" s="91">
        <v>8052</v>
      </c>
      <c r="V110" s="91">
        <v>0</v>
      </c>
      <c r="W110" s="91">
        <v>8052</v>
      </c>
      <c r="Z110" s="91">
        <v>9903</v>
      </c>
      <c r="AA110" s="91">
        <v>0</v>
      </c>
      <c r="AB110" s="91">
        <v>9903</v>
      </c>
      <c r="AE110" s="91">
        <v>11053</v>
      </c>
      <c r="AF110" s="91">
        <v>0</v>
      </c>
      <c r="AG110" s="91">
        <v>11053</v>
      </c>
      <c r="AJ110" s="91">
        <v>10789</v>
      </c>
      <c r="AK110" s="91">
        <v>0</v>
      </c>
      <c r="AL110" s="91">
        <v>10789</v>
      </c>
      <c r="AO110" s="91">
        <v>13369</v>
      </c>
      <c r="AP110" s="91">
        <v>0</v>
      </c>
      <c r="AQ110" s="91">
        <v>13369</v>
      </c>
      <c r="AT110" s="91">
        <v>11030</v>
      </c>
      <c r="AU110" s="91">
        <v>0</v>
      </c>
      <c r="AV110" s="91">
        <v>11030</v>
      </c>
      <c r="AY110" s="91">
        <v>11822</v>
      </c>
      <c r="AZ110" s="91">
        <v>0</v>
      </c>
      <c r="BA110" s="91">
        <v>11822</v>
      </c>
      <c r="BD110" s="91">
        <v>23961</v>
      </c>
      <c r="BE110" s="91">
        <v>0</v>
      </c>
      <c r="BF110" s="91">
        <v>23961</v>
      </c>
      <c r="BI110" s="91">
        <v>28140</v>
      </c>
      <c r="BJ110" s="91">
        <v>0</v>
      </c>
      <c r="BK110" s="91">
        <v>28140</v>
      </c>
      <c r="BN110" s="91">
        <v>26719</v>
      </c>
      <c r="BO110" s="91">
        <v>0</v>
      </c>
      <c r="BP110" s="91">
        <v>26719</v>
      </c>
      <c r="BQ110" s="92"/>
      <c r="BR110" s="93"/>
      <c r="BS110" s="93"/>
      <c r="BT110" s="91"/>
      <c r="BX110" s="76"/>
    </row>
    <row r="111" spans="1:77" hidden="1" outlineLevel="1" x14ac:dyDescent="0.2">
      <c r="A111" s="73" t="s">
        <v>143</v>
      </c>
      <c r="B111" s="72" t="s">
        <v>40</v>
      </c>
      <c r="C111" s="73" t="s">
        <v>204</v>
      </c>
      <c r="F111" s="91">
        <v>0</v>
      </c>
      <c r="G111" s="91">
        <v>0</v>
      </c>
      <c r="H111" s="91">
        <v>0</v>
      </c>
      <c r="K111" s="91">
        <v>0</v>
      </c>
      <c r="L111" s="91">
        <v>0</v>
      </c>
      <c r="M111" s="91">
        <v>0</v>
      </c>
      <c r="P111" s="91">
        <v>0</v>
      </c>
      <c r="Q111" s="91">
        <v>0</v>
      </c>
      <c r="R111" s="91">
        <v>0</v>
      </c>
      <c r="U111" s="91">
        <v>0</v>
      </c>
      <c r="V111" s="91">
        <v>0</v>
      </c>
      <c r="W111" s="91">
        <v>0</v>
      </c>
      <c r="Z111" s="91">
        <v>0</v>
      </c>
      <c r="AA111" s="91">
        <v>0</v>
      </c>
      <c r="AB111" s="91">
        <v>0</v>
      </c>
      <c r="AE111" s="91">
        <v>5302</v>
      </c>
      <c r="AF111" s="91">
        <v>0</v>
      </c>
      <c r="AG111" s="91">
        <v>5302</v>
      </c>
      <c r="AJ111" s="91">
        <v>6050</v>
      </c>
      <c r="AK111" s="91">
        <v>0</v>
      </c>
      <c r="AL111" s="91">
        <v>6050</v>
      </c>
      <c r="AO111" s="91">
        <v>6400</v>
      </c>
      <c r="AP111" s="91">
        <v>0</v>
      </c>
      <c r="AQ111" s="91">
        <v>6400</v>
      </c>
      <c r="AT111" s="91">
        <v>7251</v>
      </c>
      <c r="AU111" s="91">
        <v>0</v>
      </c>
      <c r="AV111" s="91">
        <v>7251</v>
      </c>
      <c r="AY111" s="91">
        <v>9309</v>
      </c>
      <c r="AZ111" s="91">
        <v>0</v>
      </c>
      <c r="BA111" s="91">
        <v>9309</v>
      </c>
      <c r="BD111" s="91">
        <v>6960</v>
      </c>
      <c r="BE111" s="91">
        <v>0</v>
      </c>
      <c r="BF111" s="91">
        <v>6960</v>
      </c>
      <c r="BI111" s="91">
        <v>6628</v>
      </c>
      <c r="BJ111" s="91">
        <v>0</v>
      </c>
      <c r="BK111" s="91">
        <v>6628</v>
      </c>
      <c r="BN111" s="91">
        <v>6853</v>
      </c>
      <c r="BO111" s="91">
        <v>0</v>
      </c>
      <c r="BP111" s="91">
        <v>6853</v>
      </c>
      <c r="BQ111" s="92"/>
      <c r="BR111" s="93"/>
      <c r="BS111" s="93"/>
      <c r="BT111" s="91"/>
      <c r="BX111" s="76"/>
    </row>
    <row r="112" spans="1:77" hidden="1" outlineLevel="1" x14ac:dyDescent="0.2">
      <c r="A112" s="73" t="s">
        <v>143</v>
      </c>
      <c r="B112" s="72" t="s">
        <v>40</v>
      </c>
      <c r="C112" s="73" t="s">
        <v>205</v>
      </c>
      <c r="F112" s="91">
        <v>15150</v>
      </c>
      <c r="G112" s="91">
        <v>0</v>
      </c>
      <c r="H112" s="91">
        <v>15150</v>
      </c>
      <c r="K112" s="91">
        <v>10829</v>
      </c>
      <c r="L112" s="91">
        <v>0</v>
      </c>
      <c r="M112" s="91">
        <v>10829</v>
      </c>
      <c r="P112" s="91">
        <v>9742</v>
      </c>
      <c r="Q112" s="91">
        <v>0</v>
      </c>
      <c r="R112" s="91">
        <v>9742</v>
      </c>
      <c r="U112" s="91">
        <v>5725</v>
      </c>
      <c r="V112" s="91">
        <v>0</v>
      </c>
      <c r="W112" s="91">
        <v>5725</v>
      </c>
      <c r="Z112" s="91">
        <v>0</v>
      </c>
      <c r="AA112" s="91">
        <v>0</v>
      </c>
      <c r="AB112" s="91">
        <v>0</v>
      </c>
      <c r="AE112" s="91">
        <v>5263</v>
      </c>
      <c r="AF112" s="91">
        <v>0</v>
      </c>
      <c r="AG112" s="91">
        <v>5263</v>
      </c>
      <c r="AJ112" s="91">
        <v>6662</v>
      </c>
      <c r="AK112" s="91">
        <v>0</v>
      </c>
      <c r="AL112" s="91">
        <v>6662</v>
      </c>
      <c r="AO112" s="91">
        <v>0</v>
      </c>
      <c r="AP112" s="91">
        <v>0</v>
      </c>
      <c r="AQ112" s="91">
        <v>0</v>
      </c>
      <c r="AT112" s="91">
        <v>0</v>
      </c>
      <c r="AU112" s="91">
        <v>0</v>
      </c>
      <c r="AV112" s="91">
        <v>0</v>
      </c>
      <c r="AY112" s="91">
        <v>0</v>
      </c>
      <c r="AZ112" s="91">
        <v>0</v>
      </c>
      <c r="BA112" s="91">
        <v>0</v>
      </c>
      <c r="BD112" s="91">
        <v>0</v>
      </c>
      <c r="BE112" s="91">
        <v>0</v>
      </c>
      <c r="BF112" s="91">
        <v>0</v>
      </c>
      <c r="BI112" s="91">
        <v>0</v>
      </c>
      <c r="BJ112" s="91">
        <v>0</v>
      </c>
      <c r="BK112" s="91">
        <v>0</v>
      </c>
      <c r="BN112" s="91">
        <v>0</v>
      </c>
      <c r="BO112" s="91">
        <v>0</v>
      </c>
      <c r="BP112" s="91">
        <v>0</v>
      </c>
      <c r="BQ112" s="92"/>
      <c r="BR112" s="93"/>
      <c r="BS112" s="93"/>
      <c r="BT112" s="91"/>
      <c r="BX112" s="76"/>
    </row>
    <row r="113" spans="1:77" hidden="1" outlineLevel="1" x14ac:dyDescent="0.2">
      <c r="A113" s="73" t="s">
        <v>143</v>
      </c>
      <c r="B113" s="72" t="s">
        <v>40</v>
      </c>
      <c r="C113" s="73" t="s">
        <v>201</v>
      </c>
      <c r="F113" s="91">
        <v>0</v>
      </c>
      <c r="G113" s="91">
        <v>0</v>
      </c>
      <c r="H113" s="91">
        <v>0</v>
      </c>
      <c r="K113" s="91">
        <v>0</v>
      </c>
      <c r="L113" s="91">
        <v>0</v>
      </c>
      <c r="M113" s="91">
        <v>0</v>
      </c>
      <c r="P113" s="91">
        <v>0</v>
      </c>
      <c r="Q113" s="91">
        <v>0</v>
      </c>
      <c r="R113" s="91">
        <v>0</v>
      </c>
      <c r="U113" s="91">
        <v>0</v>
      </c>
      <c r="V113" s="91">
        <v>0</v>
      </c>
      <c r="W113" s="91">
        <v>0</v>
      </c>
      <c r="Z113" s="91">
        <v>0</v>
      </c>
      <c r="AA113" s="91">
        <v>0</v>
      </c>
      <c r="AB113" s="91">
        <v>0</v>
      </c>
      <c r="AE113" s="91">
        <v>0</v>
      </c>
      <c r="AF113" s="91">
        <v>0</v>
      </c>
      <c r="AG113" s="91">
        <v>0</v>
      </c>
      <c r="AJ113" s="91">
        <v>0</v>
      </c>
      <c r="AK113" s="91">
        <v>0</v>
      </c>
      <c r="AL113" s="91">
        <v>0</v>
      </c>
      <c r="AO113" s="91">
        <v>0</v>
      </c>
      <c r="AP113" s="91">
        <v>0</v>
      </c>
      <c r="AQ113" s="91">
        <v>0</v>
      </c>
      <c r="AT113" s="91">
        <v>0</v>
      </c>
      <c r="AU113" s="91">
        <v>0</v>
      </c>
      <c r="AV113" s="91">
        <v>0</v>
      </c>
      <c r="AY113" s="91">
        <v>0</v>
      </c>
      <c r="AZ113" s="91">
        <v>0</v>
      </c>
      <c r="BA113" s="91">
        <v>0</v>
      </c>
      <c r="BD113" s="91">
        <v>776</v>
      </c>
      <c r="BE113" s="91">
        <v>130</v>
      </c>
      <c r="BF113" s="91">
        <v>646</v>
      </c>
      <c r="BI113" s="91">
        <v>0</v>
      </c>
      <c r="BJ113" s="91">
        <v>0</v>
      </c>
      <c r="BK113" s="91">
        <v>0</v>
      </c>
      <c r="BN113" s="91">
        <v>0</v>
      </c>
      <c r="BO113" s="91">
        <v>0</v>
      </c>
      <c r="BP113" s="91">
        <v>0</v>
      </c>
      <c r="BQ113" s="92"/>
      <c r="BR113" s="93"/>
      <c r="BS113" s="93"/>
      <c r="BT113" s="91"/>
      <c r="BX113" s="76"/>
    </row>
    <row r="114" spans="1:77" hidden="1" outlineLevel="1" x14ac:dyDescent="0.2">
      <c r="A114" s="73" t="s">
        <v>143</v>
      </c>
      <c r="B114" s="72" t="s">
        <v>40</v>
      </c>
      <c r="C114" s="73" t="s">
        <v>206</v>
      </c>
      <c r="F114" s="91">
        <v>0</v>
      </c>
      <c r="G114" s="91">
        <v>0</v>
      </c>
      <c r="H114" s="91">
        <v>0</v>
      </c>
      <c r="K114" s="91">
        <v>0</v>
      </c>
      <c r="L114" s="91">
        <v>0</v>
      </c>
      <c r="M114" s="91">
        <v>0</v>
      </c>
      <c r="P114" s="91">
        <v>0</v>
      </c>
      <c r="Q114" s="91">
        <v>0</v>
      </c>
      <c r="R114" s="91">
        <v>0</v>
      </c>
      <c r="U114" s="91">
        <v>0</v>
      </c>
      <c r="V114" s="91">
        <v>0</v>
      </c>
      <c r="W114" s="91">
        <v>0</v>
      </c>
      <c r="Z114" s="91">
        <v>0</v>
      </c>
      <c r="AA114" s="91">
        <v>0</v>
      </c>
      <c r="AB114" s="91">
        <v>0</v>
      </c>
      <c r="AE114" s="91">
        <v>0</v>
      </c>
      <c r="AF114" s="91">
        <v>0</v>
      </c>
      <c r="AG114" s="91">
        <v>0</v>
      </c>
      <c r="AJ114" s="91">
        <v>0</v>
      </c>
      <c r="AK114" s="91">
        <v>0</v>
      </c>
      <c r="AL114" s="91">
        <v>0</v>
      </c>
      <c r="AO114" s="91">
        <v>8082</v>
      </c>
      <c r="AP114" s="91">
        <v>0</v>
      </c>
      <c r="AQ114" s="91">
        <v>8082</v>
      </c>
      <c r="AT114" s="91">
        <v>6555</v>
      </c>
      <c r="AU114" s="91">
        <v>0</v>
      </c>
      <c r="AV114" s="91">
        <v>6555</v>
      </c>
      <c r="AY114" s="91">
        <v>8535</v>
      </c>
      <c r="AZ114" s="91">
        <v>0</v>
      </c>
      <c r="BA114" s="91">
        <v>8535</v>
      </c>
      <c r="BD114" s="91">
        <v>6163</v>
      </c>
      <c r="BE114" s="91">
        <v>0</v>
      </c>
      <c r="BF114" s="91">
        <v>6163</v>
      </c>
      <c r="BI114" s="91">
        <v>6173</v>
      </c>
      <c r="BJ114" s="91">
        <v>0</v>
      </c>
      <c r="BK114" s="91">
        <v>6173</v>
      </c>
      <c r="BN114" s="91">
        <v>6974</v>
      </c>
      <c r="BO114" s="91">
        <v>0</v>
      </c>
      <c r="BP114" s="91">
        <v>6974</v>
      </c>
      <c r="BQ114" s="92"/>
      <c r="BR114" s="93"/>
      <c r="BS114" s="93"/>
      <c r="BT114" s="91"/>
      <c r="BX114" s="76"/>
    </row>
    <row r="115" spans="1:77" hidden="1" outlineLevel="1" x14ac:dyDescent="0.2">
      <c r="A115" s="73" t="s">
        <v>143</v>
      </c>
      <c r="B115" s="72" t="s">
        <v>40</v>
      </c>
      <c r="C115" s="73" t="s">
        <v>207</v>
      </c>
      <c r="F115" s="91">
        <v>0</v>
      </c>
      <c r="G115" s="91">
        <v>0</v>
      </c>
      <c r="H115" s="91">
        <v>0</v>
      </c>
      <c r="K115" s="91">
        <v>7648</v>
      </c>
      <c r="L115" s="91">
        <v>0</v>
      </c>
      <c r="M115" s="91">
        <v>7648</v>
      </c>
      <c r="P115" s="91">
        <v>0</v>
      </c>
      <c r="Q115" s="91">
        <v>0</v>
      </c>
      <c r="R115" s="91">
        <v>0</v>
      </c>
      <c r="U115" s="91">
        <v>0</v>
      </c>
      <c r="V115" s="91">
        <v>0</v>
      </c>
      <c r="W115" s="91">
        <v>0</v>
      </c>
      <c r="Z115" s="91">
        <v>5282</v>
      </c>
      <c r="AA115" s="91">
        <v>0</v>
      </c>
      <c r="AB115" s="91">
        <v>5282</v>
      </c>
      <c r="AE115" s="91">
        <v>0</v>
      </c>
      <c r="AF115" s="91">
        <v>0</v>
      </c>
      <c r="AG115" s="91">
        <v>0</v>
      </c>
      <c r="AJ115" s="91">
        <v>0</v>
      </c>
      <c r="AK115" s="91">
        <v>0</v>
      </c>
      <c r="AL115" s="91">
        <v>0</v>
      </c>
      <c r="AO115" s="91">
        <v>0</v>
      </c>
      <c r="AP115" s="91">
        <v>0</v>
      </c>
      <c r="AQ115" s="91">
        <v>0</v>
      </c>
      <c r="AT115" s="91">
        <v>0</v>
      </c>
      <c r="AU115" s="91">
        <v>0</v>
      </c>
      <c r="AV115" s="91">
        <v>0</v>
      </c>
      <c r="AY115" s="91">
        <v>0</v>
      </c>
      <c r="AZ115" s="91">
        <v>0</v>
      </c>
      <c r="BA115" s="91">
        <v>0</v>
      </c>
      <c r="BD115" s="91">
        <v>0</v>
      </c>
      <c r="BE115" s="91">
        <v>0</v>
      </c>
      <c r="BF115" s="91">
        <v>0</v>
      </c>
      <c r="BI115" s="91">
        <v>0</v>
      </c>
      <c r="BJ115" s="91">
        <v>0</v>
      </c>
      <c r="BK115" s="91">
        <v>0</v>
      </c>
      <c r="BN115" s="91">
        <v>0</v>
      </c>
      <c r="BO115" s="91">
        <v>0</v>
      </c>
      <c r="BP115" s="91">
        <v>0</v>
      </c>
      <c r="BQ115" s="92"/>
      <c r="BR115" s="93"/>
      <c r="BS115" s="93"/>
      <c r="BT115" s="91"/>
      <c r="BX115" s="76"/>
    </row>
    <row r="116" spans="1:77" hidden="1" outlineLevel="1" x14ac:dyDescent="0.2">
      <c r="A116" s="73" t="s">
        <v>143</v>
      </c>
      <c r="B116" s="72" t="s">
        <v>40</v>
      </c>
      <c r="C116" s="73" t="s">
        <v>208</v>
      </c>
      <c r="F116" s="91">
        <v>0</v>
      </c>
      <c r="G116" s="91">
        <v>0</v>
      </c>
      <c r="H116" s="91">
        <v>0</v>
      </c>
      <c r="K116" s="91">
        <v>0</v>
      </c>
      <c r="L116" s="91">
        <v>0</v>
      </c>
      <c r="M116" s="91">
        <v>0</v>
      </c>
      <c r="P116" s="91">
        <v>0</v>
      </c>
      <c r="Q116" s="91">
        <v>0</v>
      </c>
      <c r="R116" s="91">
        <v>0</v>
      </c>
      <c r="U116" s="91">
        <v>0</v>
      </c>
      <c r="V116" s="91">
        <v>0</v>
      </c>
      <c r="W116" s="91">
        <v>0</v>
      </c>
      <c r="Z116" s="91">
        <v>0</v>
      </c>
      <c r="AA116" s="91">
        <v>0</v>
      </c>
      <c r="AB116" s="91">
        <v>0</v>
      </c>
      <c r="AE116" s="91">
        <v>0</v>
      </c>
      <c r="AF116" s="91">
        <v>0</v>
      </c>
      <c r="AG116" s="91">
        <v>0</v>
      </c>
      <c r="AJ116" s="91">
        <v>6685</v>
      </c>
      <c r="AK116" s="91">
        <v>0</v>
      </c>
      <c r="AL116" s="91">
        <v>6685</v>
      </c>
      <c r="AO116" s="91">
        <v>12233</v>
      </c>
      <c r="AP116" s="91">
        <v>0</v>
      </c>
      <c r="AQ116" s="91">
        <v>12233</v>
      </c>
      <c r="AT116" s="91">
        <v>14983</v>
      </c>
      <c r="AU116" s="91">
        <v>0</v>
      </c>
      <c r="AV116" s="91">
        <v>14983</v>
      </c>
      <c r="AY116" s="91">
        <v>16039</v>
      </c>
      <c r="AZ116" s="91">
        <v>0</v>
      </c>
      <c r="BA116" s="91">
        <v>16039</v>
      </c>
      <c r="BD116" s="91">
        <v>9367</v>
      </c>
      <c r="BE116" s="91">
        <v>0</v>
      </c>
      <c r="BF116" s="91">
        <v>9367</v>
      </c>
      <c r="BI116" s="91">
        <v>10691</v>
      </c>
      <c r="BJ116" s="91">
        <v>0</v>
      </c>
      <c r="BK116" s="91">
        <v>10691</v>
      </c>
      <c r="BN116" s="91">
        <v>14125</v>
      </c>
      <c r="BO116" s="91">
        <v>0</v>
      </c>
      <c r="BP116" s="91">
        <v>14125</v>
      </c>
      <c r="BQ116" s="92"/>
      <c r="BR116" s="93"/>
      <c r="BS116" s="93"/>
      <c r="BT116" s="91"/>
      <c r="BX116" s="76"/>
    </row>
    <row r="117" spans="1:77" hidden="1" outlineLevel="1" x14ac:dyDescent="0.2">
      <c r="F117" s="91"/>
      <c r="G117" s="91"/>
      <c r="H117" s="91"/>
      <c r="K117" s="91"/>
      <c r="L117" s="91"/>
      <c r="M117" s="91"/>
      <c r="P117" s="91"/>
      <c r="Q117" s="91"/>
      <c r="R117" s="91"/>
      <c r="U117" s="91"/>
      <c r="V117" s="91"/>
      <c r="W117" s="91"/>
      <c r="Z117" s="91"/>
      <c r="AA117" s="91"/>
      <c r="AB117" s="91"/>
      <c r="AE117" s="91"/>
      <c r="AF117" s="91"/>
      <c r="AG117" s="91"/>
      <c r="AJ117" s="91"/>
      <c r="AK117" s="91"/>
      <c r="AL117" s="91"/>
      <c r="AO117" s="91"/>
      <c r="AP117" s="91"/>
      <c r="AQ117" s="91"/>
      <c r="AT117" s="91"/>
      <c r="AU117" s="91"/>
      <c r="AV117" s="91"/>
      <c r="AY117" s="91"/>
      <c r="AZ117" s="91"/>
      <c r="BA117" s="91"/>
      <c r="BD117" s="91"/>
      <c r="BE117" s="91"/>
      <c r="BF117" s="91"/>
      <c r="BI117" s="91"/>
      <c r="BJ117" s="91"/>
      <c r="BK117" s="91"/>
      <c r="BN117" s="92"/>
      <c r="BO117" s="92"/>
      <c r="BP117" s="92"/>
      <c r="BQ117" s="92"/>
      <c r="BR117" s="93"/>
      <c r="BS117" s="93"/>
      <c r="BT117" s="91"/>
      <c r="BX117" s="76"/>
    </row>
    <row r="118" spans="1:77" s="88" customFormat="1" ht="11.25" collapsed="1" x14ac:dyDescent="0.2">
      <c r="A118" s="88" t="s">
        <v>209</v>
      </c>
      <c r="B118" s="87"/>
      <c r="F118" s="89">
        <f>SUM(F104:F116)</f>
        <v>25314</v>
      </c>
      <c r="G118" s="89">
        <f>SUM(G104:G116)</f>
        <v>1956</v>
      </c>
      <c r="H118" s="89">
        <f>SUM(H104:H116)</f>
        <v>23358</v>
      </c>
      <c r="K118" s="89">
        <f>SUM(K104:K116)</f>
        <v>30835</v>
      </c>
      <c r="L118" s="89">
        <f>SUM(L104:L116)</f>
        <v>0</v>
      </c>
      <c r="M118" s="89">
        <f>SUM(M104:M116)</f>
        <v>30835</v>
      </c>
      <c r="P118" s="89">
        <f>SUM(P104:P116)</f>
        <v>18172</v>
      </c>
      <c r="Q118" s="89">
        <f>SUM(Q104:Q116)</f>
        <v>0</v>
      </c>
      <c r="R118" s="89">
        <f>SUM(R104:R116)</f>
        <v>18172</v>
      </c>
      <c r="U118" s="89">
        <f>SUM(U104:U116)</f>
        <v>19018</v>
      </c>
      <c r="V118" s="89">
        <f>SUM(V104:V116)</f>
        <v>0</v>
      </c>
      <c r="W118" s="89">
        <f>SUM(W104:W116)</f>
        <v>19018</v>
      </c>
      <c r="Z118" s="89">
        <f>SUM(Z104:Z116)</f>
        <v>20659</v>
      </c>
      <c r="AA118" s="89">
        <f>SUM(AA104:AA116)</f>
        <v>0</v>
      </c>
      <c r="AB118" s="89">
        <f>SUM(AB104:AB116)</f>
        <v>20659</v>
      </c>
      <c r="AE118" s="89">
        <f>SUM(AE104:AE116)</f>
        <v>36154</v>
      </c>
      <c r="AF118" s="89">
        <f>SUM(AF104:AF116)</f>
        <v>0</v>
      </c>
      <c r="AG118" s="89">
        <f>SUM(AG104:AG116)</f>
        <v>36154</v>
      </c>
      <c r="AJ118" s="89">
        <f>SUM(AJ104:AJ116)</f>
        <v>37734</v>
      </c>
      <c r="AK118" s="89">
        <f>SUM(AK104:AK116)</f>
        <v>0</v>
      </c>
      <c r="AL118" s="89">
        <f>SUM(AL104:AL116)</f>
        <v>37734</v>
      </c>
      <c r="AO118" s="89">
        <f>SUM(AO104:AO116)</f>
        <v>46970</v>
      </c>
      <c r="AP118" s="89">
        <f>SUM(AP104:AP116)</f>
        <v>0</v>
      </c>
      <c r="AQ118" s="89">
        <f>SUM(AQ104:AQ116)</f>
        <v>46970</v>
      </c>
      <c r="AT118" s="89">
        <f>SUM(AT104:AT116)</f>
        <v>47567</v>
      </c>
      <c r="AU118" s="89">
        <f>SUM(AU104:AU116)</f>
        <v>0</v>
      </c>
      <c r="AV118" s="89">
        <f>SUM(AV104:AV116)</f>
        <v>47567</v>
      </c>
      <c r="AY118" s="89">
        <f>SUM(AY104:AY116)</f>
        <v>51919</v>
      </c>
      <c r="AZ118" s="89">
        <f>SUM(AZ104:AZ116)</f>
        <v>0</v>
      </c>
      <c r="BA118" s="89">
        <f>SUM(BA104:BA116)</f>
        <v>51919</v>
      </c>
      <c r="BD118" s="89">
        <f>SUM(BD104:BD116)</f>
        <v>57069</v>
      </c>
      <c r="BE118" s="89">
        <f>SUM(BE104:BE116)</f>
        <v>261</v>
      </c>
      <c r="BF118" s="89">
        <f>SUM(BF104:BF116)</f>
        <v>56808</v>
      </c>
      <c r="BI118" s="89">
        <f>SUM(BI104:BI116)</f>
        <v>64953</v>
      </c>
      <c r="BJ118" s="89">
        <f>SUM(BJ104:BJ116)</f>
        <v>3805</v>
      </c>
      <c r="BK118" s="89">
        <f>SUM(BK104:BK116)</f>
        <v>61148</v>
      </c>
      <c r="BN118" s="89">
        <f>SUM(BN104:BN116)</f>
        <v>60975</v>
      </c>
      <c r="BO118" s="89">
        <f t="shared" ref="BO118:BT118" si="7">SUM(BO104:BO116)</f>
        <v>4047</v>
      </c>
      <c r="BP118" s="89">
        <f t="shared" si="7"/>
        <v>56928</v>
      </c>
      <c r="BQ118" s="89">
        <f t="shared" si="7"/>
        <v>0</v>
      </c>
      <c r="BR118" s="89">
        <f t="shared" si="7"/>
        <v>0</v>
      </c>
      <c r="BS118" s="89">
        <f t="shared" si="7"/>
        <v>0</v>
      </c>
      <c r="BT118" s="89">
        <f t="shared" si="7"/>
        <v>0</v>
      </c>
      <c r="BX118" s="85"/>
      <c r="BY118" s="86"/>
    </row>
    <row r="119" spans="1:77" s="88" customFormat="1" ht="11.25" hidden="1" outlineLevel="1" x14ac:dyDescent="0.2">
      <c r="B119" s="87"/>
      <c r="F119" s="89"/>
      <c r="G119" s="89"/>
      <c r="H119" s="89"/>
      <c r="K119" s="89"/>
      <c r="L119" s="89"/>
      <c r="M119" s="89"/>
      <c r="P119" s="89"/>
      <c r="Q119" s="89"/>
      <c r="R119" s="89"/>
      <c r="U119" s="89"/>
      <c r="V119" s="89"/>
      <c r="W119" s="89"/>
      <c r="Z119" s="89"/>
      <c r="AA119" s="89"/>
      <c r="AB119" s="89"/>
      <c r="AE119" s="89"/>
      <c r="AF119" s="89"/>
      <c r="AG119" s="89"/>
      <c r="AJ119" s="89"/>
      <c r="AK119" s="89"/>
      <c r="AL119" s="89"/>
      <c r="AO119" s="89"/>
      <c r="AP119" s="89"/>
      <c r="AQ119" s="89"/>
      <c r="AT119" s="89"/>
      <c r="AU119" s="89"/>
      <c r="AV119" s="89"/>
      <c r="AY119" s="89"/>
      <c r="AZ119" s="89"/>
      <c r="BA119" s="89"/>
      <c r="BD119" s="89"/>
      <c r="BE119" s="89"/>
      <c r="BF119" s="89"/>
      <c r="BI119" s="89"/>
      <c r="BJ119" s="89"/>
      <c r="BK119" s="89"/>
      <c r="BN119" s="70"/>
      <c r="BO119" s="70"/>
      <c r="BP119" s="70"/>
      <c r="BQ119" s="70"/>
      <c r="BR119" s="90"/>
      <c r="BS119" s="90"/>
      <c r="BT119" s="89"/>
      <c r="BX119" s="85"/>
      <c r="BY119" s="86"/>
    </row>
    <row r="120" spans="1:77" s="88" customFormat="1" ht="11.25" hidden="1" outlineLevel="1" x14ac:dyDescent="0.2">
      <c r="B120" s="87"/>
      <c r="F120" s="89"/>
      <c r="G120" s="89"/>
      <c r="H120" s="89"/>
      <c r="K120" s="89"/>
      <c r="L120" s="89"/>
      <c r="M120" s="89"/>
      <c r="P120" s="89"/>
      <c r="Q120" s="89"/>
      <c r="R120" s="89"/>
      <c r="U120" s="89"/>
      <c r="V120" s="89"/>
      <c r="W120" s="89"/>
      <c r="Z120" s="89"/>
      <c r="AA120" s="89"/>
      <c r="AB120" s="89"/>
      <c r="AE120" s="89"/>
      <c r="AF120" s="89"/>
      <c r="AG120" s="89"/>
      <c r="AJ120" s="89"/>
      <c r="AK120" s="89"/>
      <c r="AL120" s="89"/>
      <c r="AO120" s="89"/>
      <c r="AP120" s="89"/>
      <c r="AQ120" s="89"/>
      <c r="AT120" s="89"/>
      <c r="AU120" s="89"/>
      <c r="AV120" s="89"/>
      <c r="AY120" s="89"/>
      <c r="AZ120" s="89"/>
      <c r="BA120" s="89"/>
      <c r="BD120" s="89"/>
      <c r="BE120" s="89"/>
      <c r="BF120" s="89"/>
      <c r="BI120" s="89"/>
      <c r="BJ120" s="89"/>
      <c r="BK120" s="89"/>
      <c r="BN120" s="70"/>
      <c r="BO120" s="70"/>
      <c r="BP120" s="70"/>
      <c r="BQ120" s="70"/>
      <c r="BR120" s="90"/>
      <c r="BS120" s="90"/>
      <c r="BT120" s="89"/>
      <c r="BX120" s="85"/>
      <c r="BY120" s="86"/>
    </row>
    <row r="121" spans="1:77" s="88" customFormat="1" ht="11.25" hidden="1" outlineLevel="1" x14ac:dyDescent="0.2">
      <c r="A121" s="71" t="s">
        <v>210</v>
      </c>
      <c r="B121" s="87"/>
      <c r="F121" s="89"/>
      <c r="G121" s="89"/>
      <c r="H121" s="89"/>
      <c r="K121" s="89"/>
      <c r="L121" s="89"/>
      <c r="M121" s="89"/>
      <c r="P121" s="89"/>
      <c r="Q121" s="89"/>
      <c r="R121" s="89"/>
      <c r="U121" s="89"/>
      <c r="V121" s="89"/>
      <c r="W121" s="89"/>
      <c r="Z121" s="89"/>
      <c r="AA121" s="89"/>
      <c r="AB121" s="89"/>
      <c r="AE121" s="89"/>
      <c r="AF121" s="89"/>
      <c r="AG121" s="89"/>
      <c r="AJ121" s="89"/>
      <c r="AK121" s="89"/>
      <c r="AL121" s="89"/>
      <c r="AO121" s="89"/>
      <c r="AP121" s="89"/>
      <c r="AQ121" s="89"/>
      <c r="AT121" s="89"/>
      <c r="AU121" s="89"/>
      <c r="AV121" s="89"/>
      <c r="AY121" s="89"/>
      <c r="AZ121" s="89"/>
      <c r="BA121" s="89"/>
      <c r="BD121" s="89"/>
      <c r="BE121" s="89"/>
      <c r="BF121" s="89"/>
      <c r="BI121" s="89"/>
      <c r="BJ121" s="89"/>
      <c r="BK121" s="89"/>
      <c r="BN121" s="70"/>
      <c r="BO121" s="70"/>
      <c r="BP121" s="70"/>
      <c r="BQ121" s="70"/>
      <c r="BR121" s="90"/>
      <c r="BS121" s="90"/>
      <c r="BT121" s="89"/>
      <c r="BX121" s="85"/>
      <c r="BY121" s="86"/>
    </row>
    <row r="122" spans="1:77" hidden="1" outlineLevel="1" x14ac:dyDescent="0.2">
      <c r="A122" s="73" t="s">
        <v>151</v>
      </c>
      <c r="B122" s="72" t="s">
        <v>40</v>
      </c>
      <c r="C122" s="73" t="s">
        <v>211</v>
      </c>
      <c r="F122" s="91">
        <v>36753</v>
      </c>
      <c r="G122" s="91">
        <v>36741</v>
      </c>
      <c r="H122" s="91">
        <v>12</v>
      </c>
      <c r="K122" s="91">
        <v>47524</v>
      </c>
      <c r="L122" s="91">
        <v>46522</v>
      </c>
      <c r="M122" s="91">
        <v>1002</v>
      </c>
      <c r="P122" s="91">
        <v>45191</v>
      </c>
      <c r="Q122" s="91">
        <v>44953</v>
      </c>
      <c r="R122" s="91">
        <v>238</v>
      </c>
      <c r="U122" s="91">
        <v>21696</v>
      </c>
      <c r="V122" s="91">
        <v>20114</v>
      </c>
      <c r="W122" s="91">
        <v>1582</v>
      </c>
      <c r="Z122" s="91">
        <v>67867</v>
      </c>
      <c r="AA122" s="91">
        <v>67822</v>
      </c>
      <c r="AB122" s="91">
        <v>45</v>
      </c>
      <c r="AE122" s="91">
        <v>69224</v>
      </c>
      <c r="AF122" s="91">
        <v>68319</v>
      </c>
      <c r="AG122" s="91">
        <v>905</v>
      </c>
      <c r="AJ122" s="91">
        <v>81840</v>
      </c>
      <c r="AK122" s="91">
        <v>81748</v>
      </c>
      <c r="AL122" s="91">
        <v>92</v>
      </c>
      <c r="AO122" s="91">
        <v>93613</v>
      </c>
      <c r="AP122" s="91">
        <v>92993</v>
      </c>
      <c r="AQ122" s="91">
        <v>620</v>
      </c>
      <c r="AT122" s="91">
        <v>122428</v>
      </c>
      <c r="AU122" s="91">
        <v>122422</v>
      </c>
      <c r="AV122" s="91">
        <v>6</v>
      </c>
      <c r="AY122" s="91">
        <v>163262</v>
      </c>
      <c r="AZ122" s="91">
        <v>162840</v>
      </c>
      <c r="BA122" s="91">
        <v>422</v>
      </c>
      <c r="BD122" s="91">
        <v>182833</v>
      </c>
      <c r="BE122" s="91">
        <v>182798</v>
      </c>
      <c r="BF122" s="91">
        <v>35</v>
      </c>
      <c r="BI122" s="91">
        <v>186529</v>
      </c>
      <c r="BJ122" s="91">
        <v>186491</v>
      </c>
      <c r="BK122" s="91">
        <v>38</v>
      </c>
      <c r="BN122" s="91">
        <v>184005</v>
      </c>
      <c r="BO122" s="91">
        <v>183986</v>
      </c>
      <c r="BP122" s="91">
        <v>19</v>
      </c>
      <c r="BQ122" s="92"/>
      <c r="BR122" s="93"/>
      <c r="BS122" s="93"/>
      <c r="BT122" s="91"/>
      <c r="BX122" s="76"/>
    </row>
    <row r="123" spans="1:77" hidden="1" outlineLevel="1" x14ac:dyDescent="0.2">
      <c r="A123" s="73" t="s">
        <v>141</v>
      </c>
      <c r="B123" s="72" t="s">
        <v>40</v>
      </c>
      <c r="C123" s="73" t="s">
        <v>211</v>
      </c>
      <c r="F123" s="91">
        <v>49626</v>
      </c>
      <c r="G123" s="91">
        <v>49138</v>
      </c>
      <c r="H123" s="91">
        <v>488</v>
      </c>
      <c r="K123" s="91">
        <v>57005</v>
      </c>
      <c r="L123" s="91">
        <v>56842</v>
      </c>
      <c r="M123" s="91">
        <v>163</v>
      </c>
      <c r="P123" s="91">
        <v>65429</v>
      </c>
      <c r="Q123" s="91">
        <v>64678</v>
      </c>
      <c r="R123" s="91">
        <v>751</v>
      </c>
      <c r="U123" s="91">
        <v>67449</v>
      </c>
      <c r="V123" s="91">
        <v>67410</v>
      </c>
      <c r="W123" s="91">
        <v>39</v>
      </c>
      <c r="Z123" s="91">
        <v>73787</v>
      </c>
      <c r="AA123" s="91">
        <v>73205</v>
      </c>
      <c r="AB123" s="91">
        <v>582</v>
      </c>
      <c r="AE123" s="91">
        <v>82517</v>
      </c>
      <c r="AF123" s="91">
        <v>82301</v>
      </c>
      <c r="AG123" s="91">
        <v>216</v>
      </c>
      <c r="AJ123" s="91">
        <v>105230</v>
      </c>
      <c r="AK123" s="91">
        <v>104684</v>
      </c>
      <c r="AL123" s="91">
        <v>546</v>
      </c>
      <c r="AO123" s="91">
        <v>116921</v>
      </c>
      <c r="AP123" s="91">
        <v>116689</v>
      </c>
      <c r="AQ123" s="91">
        <v>232</v>
      </c>
      <c r="AT123" s="91">
        <v>157558</v>
      </c>
      <c r="AU123" s="91">
        <v>157277</v>
      </c>
      <c r="AV123" s="91">
        <v>281</v>
      </c>
      <c r="AY123" s="91">
        <v>221072</v>
      </c>
      <c r="AZ123" s="91">
        <v>220830</v>
      </c>
      <c r="BA123" s="91">
        <v>242</v>
      </c>
      <c r="BD123" s="91">
        <v>242417</v>
      </c>
      <c r="BE123" s="91">
        <v>241789</v>
      </c>
      <c r="BF123" s="91">
        <v>628</v>
      </c>
      <c r="BI123" s="91">
        <v>252689</v>
      </c>
      <c r="BJ123" s="91">
        <v>251273</v>
      </c>
      <c r="BK123" s="91">
        <v>1416</v>
      </c>
      <c r="BN123" s="91">
        <v>287902</v>
      </c>
      <c r="BO123" s="91">
        <v>287713</v>
      </c>
      <c r="BP123" s="91">
        <v>189</v>
      </c>
      <c r="BQ123" s="92"/>
      <c r="BR123" s="93"/>
      <c r="BS123" s="93"/>
      <c r="BT123" s="91"/>
      <c r="BX123" s="76"/>
    </row>
    <row r="124" spans="1:77" hidden="1" outlineLevel="1" x14ac:dyDescent="0.2">
      <c r="A124" s="73" t="s">
        <v>141</v>
      </c>
      <c r="B124" s="72" t="s">
        <v>40</v>
      </c>
      <c r="C124" s="73" t="s">
        <v>212</v>
      </c>
      <c r="F124" s="91">
        <v>0</v>
      </c>
      <c r="G124" s="91">
        <v>0</v>
      </c>
      <c r="H124" s="91">
        <v>0</v>
      </c>
      <c r="K124" s="91">
        <v>0</v>
      </c>
      <c r="L124" s="91">
        <v>0</v>
      </c>
      <c r="M124" s="91">
        <v>0</v>
      </c>
      <c r="P124" s="91">
        <v>0</v>
      </c>
      <c r="Q124" s="91">
        <v>0</v>
      </c>
      <c r="R124" s="91">
        <v>0</v>
      </c>
      <c r="U124" s="91">
        <v>0</v>
      </c>
      <c r="V124" s="91">
        <v>0</v>
      </c>
      <c r="W124" s="91">
        <v>0</v>
      </c>
      <c r="Z124" s="91">
        <v>0</v>
      </c>
      <c r="AA124" s="91">
        <v>0</v>
      </c>
      <c r="AB124" s="91">
        <v>0</v>
      </c>
      <c r="AE124" s="91">
        <v>0</v>
      </c>
      <c r="AF124" s="91">
        <v>0</v>
      </c>
      <c r="AG124" s="91">
        <v>0</v>
      </c>
      <c r="AJ124" s="91">
        <v>0</v>
      </c>
      <c r="AK124" s="91">
        <v>0</v>
      </c>
      <c r="AL124" s="91">
        <v>0</v>
      </c>
      <c r="AO124" s="91">
        <v>0</v>
      </c>
      <c r="AP124" s="91">
        <v>0</v>
      </c>
      <c r="AQ124" s="91">
        <v>0</v>
      </c>
      <c r="AT124" s="91">
        <v>0</v>
      </c>
      <c r="AU124" s="91">
        <v>0</v>
      </c>
      <c r="AV124" s="91">
        <v>0</v>
      </c>
      <c r="AY124" s="91">
        <v>0</v>
      </c>
      <c r="AZ124" s="91">
        <v>0</v>
      </c>
      <c r="BA124" s="91">
        <v>0</v>
      </c>
      <c r="BD124" s="91">
        <v>0</v>
      </c>
      <c r="BE124" s="91">
        <v>0</v>
      </c>
      <c r="BF124" s="91">
        <v>0</v>
      </c>
      <c r="BI124" s="91">
        <v>0</v>
      </c>
      <c r="BJ124" s="91">
        <v>0</v>
      </c>
      <c r="BK124" s="91">
        <v>0</v>
      </c>
      <c r="BN124" s="91">
        <v>6738</v>
      </c>
      <c r="BO124" s="91">
        <v>0</v>
      </c>
      <c r="BP124" s="91">
        <v>6738</v>
      </c>
      <c r="BQ124" s="92"/>
      <c r="BR124" s="91"/>
      <c r="BS124" s="91"/>
      <c r="BT124" s="91"/>
      <c r="BX124" s="76"/>
    </row>
    <row r="125" spans="1:77" hidden="1" outlineLevel="1" x14ac:dyDescent="0.2">
      <c r="A125" s="73" t="s">
        <v>143</v>
      </c>
      <c r="B125" s="72" t="s">
        <v>40</v>
      </c>
      <c r="C125" s="73" t="s">
        <v>211</v>
      </c>
      <c r="F125" s="91">
        <v>57483</v>
      </c>
      <c r="G125" s="91">
        <v>57245</v>
      </c>
      <c r="H125" s="91">
        <v>238</v>
      </c>
      <c r="K125" s="91">
        <v>63007</v>
      </c>
      <c r="L125" s="91">
        <v>62040</v>
      </c>
      <c r="M125" s="91">
        <v>967</v>
      </c>
      <c r="P125" s="91">
        <v>69694</v>
      </c>
      <c r="Q125" s="91">
        <v>69581</v>
      </c>
      <c r="R125" s="91">
        <v>113</v>
      </c>
      <c r="U125" s="91">
        <v>63240</v>
      </c>
      <c r="V125" s="91">
        <v>63004</v>
      </c>
      <c r="W125" s="91">
        <v>236</v>
      </c>
      <c r="Z125" s="91">
        <v>74729</v>
      </c>
      <c r="AA125" s="91">
        <v>73127</v>
      </c>
      <c r="AB125" s="91">
        <v>1602</v>
      </c>
      <c r="AE125" s="91">
        <v>93957</v>
      </c>
      <c r="AF125" s="91">
        <v>90545</v>
      </c>
      <c r="AG125" s="91">
        <v>3412</v>
      </c>
      <c r="AJ125" s="91">
        <v>106522</v>
      </c>
      <c r="AK125" s="91">
        <v>102691</v>
      </c>
      <c r="AL125" s="91">
        <v>3831</v>
      </c>
      <c r="AO125" s="91">
        <v>114018</v>
      </c>
      <c r="AP125" s="91">
        <v>114014</v>
      </c>
      <c r="AQ125" s="91">
        <v>4</v>
      </c>
      <c r="AT125" s="91">
        <v>155532</v>
      </c>
      <c r="AU125" s="91">
        <v>153036</v>
      </c>
      <c r="AV125" s="91">
        <v>2496</v>
      </c>
      <c r="AY125" s="91">
        <v>197852</v>
      </c>
      <c r="AZ125" s="91">
        <v>197832</v>
      </c>
      <c r="BA125" s="91">
        <v>20</v>
      </c>
      <c r="BD125" s="91">
        <v>192744</v>
      </c>
      <c r="BE125" s="91">
        <v>192620</v>
      </c>
      <c r="BF125" s="91">
        <v>124</v>
      </c>
      <c r="BI125" s="91">
        <v>190838</v>
      </c>
      <c r="BJ125" s="91">
        <v>190123</v>
      </c>
      <c r="BK125" s="91">
        <v>715</v>
      </c>
      <c r="BN125" s="91">
        <v>228059</v>
      </c>
      <c r="BO125" s="91">
        <v>227960</v>
      </c>
      <c r="BP125" s="91">
        <v>99</v>
      </c>
      <c r="BQ125" s="92"/>
      <c r="BR125" s="93"/>
      <c r="BS125" s="93"/>
      <c r="BT125" s="91"/>
      <c r="BX125" s="76"/>
    </row>
    <row r="126" spans="1:77" hidden="1" outlineLevel="1" x14ac:dyDescent="0.2">
      <c r="A126" s="73" t="s">
        <v>164</v>
      </c>
      <c r="B126" s="72" t="s">
        <v>40</v>
      </c>
      <c r="C126" s="73" t="s">
        <v>211</v>
      </c>
      <c r="F126" s="91">
        <v>264</v>
      </c>
      <c r="G126" s="91">
        <v>23</v>
      </c>
      <c r="H126" s="91">
        <v>241</v>
      </c>
      <c r="K126" s="91">
        <v>0</v>
      </c>
      <c r="L126" s="91">
        <v>0</v>
      </c>
      <c r="M126" s="91">
        <v>0</v>
      </c>
      <c r="P126" s="91">
        <v>0</v>
      </c>
      <c r="Q126" s="91">
        <v>0</v>
      </c>
      <c r="R126" s="91">
        <v>0</v>
      </c>
      <c r="U126" s="91">
        <v>0</v>
      </c>
      <c r="V126" s="91">
        <v>0</v>
      </c>
      <c r="W126" s="91">
        <v>0</v>
      </c>
      <c r="Z126" s="91">
        <v>0</v>
      </c>
      <c r="AA126" s="91">
        <v>0</v>
      </c>
      <c r="AB126" s="91">
        <v>0</v>
      </c>
      <c r="AE126" s="91">
        <v>0</v>
      </c>
      <c r="AF126" s="91">
        <v>0</v>
      </c>
      <c r="AG126" s="91">
        <v>0</v>
      </c>
      <c r="AJ126" s="91">
        <v>0</v>
      </c>
      <c r="AK126" s="91">
        <v>0</v>
      </c>
      <c r="AL126" s="91">
        <v>0</v>
      </c>
      <c r="AO126" s="91">
        <v>0</v>
      </c>
      <c r="AP126" s="91">
        <v>0</v>
      </c>
      <c r="AQ126" s="91">
        <v>0</v>
      </c>
      <c r="AT126" s="91">
        <v>0</v>
      </c>
      <c r="AU126" s="91">
        <v>0</v>
      </c>
      <c r="AV126" s="91">
        <v>0</v>
      </c>
      <c r="AY126" s="91">
        <v>0</v>
      </c>
      <c r="AZ126" s="91">
        <v>0</v>
      </c>
      <c r="BA126" s="91">
        <v>0</v>
      </c>
      <c r="BD126" s="91">
        <v>0</v>
      </c>
      <c r="BE126" s="91">
        <v>0</v>
      </c>
      <c r="BF126" s="91">
        <v>0</v>
      </c>
      <c r="BI126" s="91">
        <v>0</v>
      </c>
      <c r="BJ126" s="91">
        <v>0</v>
      </c>
      <c r="BK126" s="91">
        <v>0</v>
      </c>
      <c r="BN126" s="91">
        <v>0</v>
      </c>
      <c r="BO126" s="91">
        <v>0</v>
      </c>
      <c r="BP126" s="91">
        <v>0</v>
      </c>
      <c r="BQ126" s="92"/>
      <c r="BR126" s="93"/>
      <c r="BS126" s="93"/>
      <c r="BT126" s="91"/>
      <c r="BX126" s="76"/>
    </row>
    <row r="127" spans="1:77" hidden="1" outlineLevel="1" x14ac:dyDescent="0.2">
      <c r="F127" s="91"/>
      <c r="G127" s="91"/>
      <c r="H127" s="91"/>
      <c r="K127" s="91"/>
      <c r="L127" s="91"/>
      <c r="M127" s="91"/>
      <c r="P127" s="91"/>
      <c r="Q127" s="91"/>
      <c r="R127" s="91"/>
      <c r="U127" s="91"/>
      <c r="V127" s="91"/>
      <c r="W127" s="91"/>
      <c r="Z127" s="91"/>
      <c r="AA127" s="91"/>
      <c r="AB127" s="91"/>
      <c r="AE127" s="91"/>
      <c r="AF127" s="91"/>
      <c r="AG127" s="91"/>
      <c r="AJ127" s="91"/>
      <c r="AK127" s="91"/>
      <c r="AL127" s="91"/>
      <c r="AO127" s="91"/>
      <c r="AP127" s="91"/>
      <c r="AQ127" s="91"/>
      <c r="AT127" s="91"/>
      <c r="AU127" s="91"/>
      <c r="AV127" s="91"/>
      <c r="AY127" s="91"/>
      <c r="AZ127" s="91"/>
      <c r="BA127" s="91"/>
      <c r="BD127" s="91"/>
      <c r="BE127" s="91"/>
      <c r="BF127" s="91"/>
      <c r="BI127" s="91"/>
      <c r="BJ127" s="91"/>
      <c r="BK127" s="91"/>
      <c r="BN127" s="92"/>
      <c r="BO127" s="92"/>
      <c r="BP127" s="92"/>
      <c r="BQ127" s="92"/>
      <c r="BR127" s="93"/>
      <c r="BS127" s="93"/>
      <c r="BT127" s="91"/>
      <c r="BX127" s="76"/>
    </row>
    <row r="128" spans="1:77" s="88" customFormat="1" ht="11.25" collapsed="1" x14ac:dyDescent="0.2">
      <c r="A128" s="88" t="s">
        <v>213</v>
      </c>
      <c r="B128" s="87"/>
      <c r="F128" s="89">
        <f>SUM(F122:F126)</f>
        <v>144126</v>
      </c>
      <c r="G128" s="89">
        <f>SUM(G122:G126)</f>
        <v>143147</v>
      </c>
      <c r="H128" s="89">
        <f>SUM(H122:H126)</f>
        <v>979</v>
      </c>
      <c r="K128" s="89">
        <f>SUM(K122:K126)</f>
        <v>167536</v>
      </c>
      <c r="L128" s="89">
        <f>SUM(L122:L126)</f>
        <v>165404</v>
      </c>
      <c r="M128" s="89">
        <f>SUM(M122:M126)</f>
        <v>2132</v>
      </c>
      <c r="P128" s="89">
        <f>SUM(P122:P126)</f>
        <v>180314</v>
      </c>
      <c r="Q128" s="89">
        <f>SUM(Q122:Q126)</f>
        <v>179212</v>
      </c>
      <c r="R128" s="89">
        <f>SUM(R122:R126)</f>
        <v>1102</v>
      </c>
      <c r="U128" s="89">
        <f>SUM(U122:U126)</f>
        <v>152385</v>
      </c>
      <c r="V128" s="89">
        <f>SUM(V122:V126)</f>
        <v>150528</v>
      </c>
      <c r="W128" s="89">
        <f>SUM(W122:W126)</f>
        <v>1857</v>
      </c>
      <c r="Z128" s="89">
        <f>SUM(Z122:Z126)</f>
        <v>216383</v>
      </c>
      <c r="AA128" s="89">
        <f>SUM(AA122:AA126)</f>
        <v>214154</v>
      </c>
      <c r="AB128" s="89">
        <f>SUM(AB122:AB126)</f>
        <v>2229</v>
      </c>
      <c r="AE128" s="89">
        <f>SUM(AE122:AE126)</f>
        <v>245698</v>
      </c>
      <c r="AF128" s="89">
        <f>SUM(AF122:AF126)</f>
        <v>241165</v>
      </c>
      <c r="AG128" s="89">
        <f>SUM(AG122:AG126)</f>
        <v>4533</v>
      </c>
      <c r="AJ128" s="89">
        <f>SUM(AJ122:AJ126)</f>
        <v>293592</v>
      </c>
      <c r="AK128" s="89">
        <f>SUM(AK122:AK126)</f>
        <v>289123</v>
      </c>
      <c r="AL128" s="89">
        <f>SUM(AL122:AL126)</f>
        <v>4469</v>
      </c>
      <c r="AO128" s="89">
        <f>SUM(AO122:AO126)</f>
        <v>324552</v>
      </c>
      <c r="AP128" s="89">
        <f>SUM(AP122:AP126)</f>
        <v>323696</v>
      </c>
      <c r="AQ128" s="89">
        <f>SUM(AQ122:AQ126)</f>
        <v>856</v>
      </c>
      <c r="AT128" s="89">
        <f>SUM(AT122:AT126)</f>
        <v>435518</v>
      </c>
      <c r="AU128" s="89">
        <f>SUM(AU122:AU126)</f>
        <v>432735</v>
      </c>
      <c r="AV128" s="89">
        <f>SUM(AV122:AV126)</f>
        <v>2783</v>
      </c>
      <c r="AY128" s="89">
        <f>SUM(AY122:AY126)</f>
        <v>582186</v>
      </c>
      <c r="AZ128" s="89">
        <f>SUM(AZ122:AZ126)</f>
        <v>581502</v>
      </c>
      <c r="BA128" s="89">
        <f>SUM(BA122:BA126)</f>
        <v>684</v>
      </c>
      <c r="BD128" s="89">
        <f>SUM(BD122:BD126)</f>
        <v>617994</v>
      </c>
      <c r="BE128" s="89">
        <f>SUM(BE122:BE126)</f>
        <v>617207</v>
      </c>
      <c r="BF128" s="89">
        <f>SUM(BF122:BF126)</f>
        <v>787</v>
      </c>
      <c r="BI128" s="89">
        <f>SUM(BI122:BI126)</f>
        <v>630056</v>
      </c>
      <c r="BJ128" s="89">
        <f>SUM(BJ122:BJ126)</f>
        <v>627887</v>
      </c>
      <c r="BK128" s="89">
        <f>SUM(BK122:BK126)</f>
        <v>2169</v>
      </c>
      <c r="BN128" s="89">
        <f>SUM(BN122:BN126)</f>
        <v>706704</v>
      </c>
      <c r="BO128" s="89">
        <f t="shared" ref="BO128:BT128" si="8">SUM(BO122:BO126)</f>
        <v>699659</v>
      </c>
      <c r="BP128" s="89">
        <f t="shared" si="8"/>
        <v>7045</v>
      </c>
      <c r="BQ128" s="89">
        <f t="shared" si="8"/>
        <v>0</v>
      </c>
      <c r="BR128" s="89">
        <f t="shared" si="8"/>
        <v>0</v>
      </c>
      <c r="BS128" s="89">
        <f t="shared" si="8"/>
        <v>0</v>
      </c>
      <c r="BT128" s="89">
        <f t="shared" si="8"/>
        <v>0</v>
      </c>
      <c r="BX128" s="85"/>
      <c r="BY128" s="86"/>
    </row>
    <row r="129" spans="1:77" s="88" customFormat="1" ht="11.25" hidden="1" outlineLevel="1" x14ac:dyDescent="0.2">
      <c r="B129" s="87"/>
      <c r="F129" s="89"/>
      <c r="G129" s="89"/>
      <c r="H129" s="89"/>
      <c r="K129" s="89"/>
      <c r="L129" s="89"/>
      <c r="M129" s="89"/>
      <c r="P129" s="89"/>
      <c r="Q129" s="89"/>
      <c r="R129" s="89"/>
      <c r="U129" s="89"/>
      <c r="V129" s="89"/>
      <c r="W129" s="89"/>
      <c r="Z129" s="89"/>
      <c r="AA129" s="89"/>
      <c r="AB129" s="89"/>
      <c r="AE129" s="89"/>
      <c r="AF129" s="89"/>
      <c r="AG129" s="89"/>
      <c r="AJ129" s="89"/>
      <c r="AK129" s="89"/>
      <c r="AL129" s="89"/>
      <c r="AO129" s="89"/>
      <c r="AP129" s="89"/>
      <c r="AQ129" s="89"/>
      <c r="AT129" s="89"/>
      <c r="AU129" s="89"/>
      <c r="AV129" s="89"/>
      <c r="AY129" s="89"/>
      <c r="AZ129" s="89"/>
      <c r="BA129" s="89"/>
      <c r="BD129" s="89"/>
      <c r="BE129" s="89"/>
      <c r="BF129" s="89"/>
      <c r="BI129" s="89"/>
      <c r="BJ129" s="89"/>
      <c r="BK129" s="89"/>
      <c r="BN129" s="70"/>
      <c r="BO129" s="70"/>
      <c r="BP129" s="70"/>
      <c r="BQ129" s="70"/>
      <c r="BR129" s="90"/>
      <c r="BS129" s="90"/>
      <c r="BT129" s="89"/>
      <c r="BX129" s="85"/>
      <c r="BY129" s="86"/>
    </row>
    <row r="130" spans="1:77" s="88" customFormat="1" ht="11.25" hidden="1" outlineLevel="1" x14ac:dyDescent="0.2">
      <c r="A130" s="71" t="s">
        <v>214</v>
      </c>
      <c r="B130" s="87"/>
      <c r="F130" s="89"/>
      <c r="G130" s="89"/>
      <c r="H130" s="89"/>
      <c r="K130" s="89"/>
      <c r="L130" s="89"/>
      <c r="M130" s="89"/>
      <c r="P130" s="89"/>
      <c r="Q130" s="89"/>
      <c r="R130" s="89"/>
      <c r="U130" s="89"/>
      <c r="V130" s="89"/>
      <c r="W130" s="89"/>
      <c r="Z130" s="89"/>
      <c r="AA130" s="89"/>
      <c r="AB130" s="89"/>
      <c r="AE130" s="89"/>
      <c r="AF130" s="89"/>
      <c r="AG130" s="89"/>
      <c r="AJ130" s="89"/>
      <c r="AK130" s="89"/>
      <c r="AL130" s="89"/>
      <c r="AO130" s="89"/>
      <c r="AP130" s="89"/>
      <c r="AQ130" s="89"/>
      <c r="AT130" s="89"/>
      <c r="AU130" s="89"/>
      <c r="AV130" s="89"/>
      <c r="AY130" s="89"/>
      <c r="AZ130" s="89"/>
      <c r="BA130" s="89"/>
      <c r="BD130" s="89"/>
      <c r="BE130" s="89"/>
      <c r="BF130" s="89"/>
      <c r="BI130" s="89"/>
      <c r="BJ130" s="89"/>
      <c r="BK130" s="89"/>
      <c r="BN130" s="70"/>
      <c r="BO130" s="70"/>
      <c r="BP130" s="70"/>
      <c r="BQ130" s="70"/>
      <c r="BR130" s="90"/>
      <c r="BS130" s="90"/>
      <c r="BT130" s="89"/>
      <c r="BX130" s="85"/>
      <c r="BY130" s="86"/>
    </row>
    <row r="131" spans="1:77" hidden="1" outlineLevel="1" x14ac:dyDescent="0.2">
      <c r="A131" s="73" t="s">
        <v>151</v>
      </c>
      <c r="B131" s="72" t="s">
        <v>40</v>
      </c>
      <c r="C131" s="73" t="s">
        <v>215</v>
      </c>
      <c r="F131" s="91">
        <v>0</v>
      </c>
      <c r="G131" s="91">
        <v>0</v>
      </c>
      <c r="H131" s="91">
        <v>0</v>
      </c>
      <c r="K131" s="91">
        <v>0</v>
      </c>
      <c r="L131" s="91">
        <v>0</v>
      </c>
      <c r="M131" s="91">
        <v>0</v>
      </c>
      <c r="P131" s="91">
        <v>0</v>
      </c>
      <c r="Q131" s="91">
        <v>0</v>
      </c>
      <c r="R131" s="91">
        <v>0</v>
      </c>
      <c r="U131" s="91">
        <v>0</v>
      </c>
      <c r="V131" s="91">
        <v>0</v>
      </c>
      <c r="W131" s="91">
        <v>0</v>
      </c>
      <c r="Z131" s="91">
        <v>10357</v>
      </c>
      <c r="AA131" s="91">
        <v>0</v>
      </c>
      <c r="AB131" s="91">
        <v>10357</v>
      </c>
      <c r="AE131" s="91">
        <v>9816</v>
      </c>
      <c r="AF131" s="91">
        <v>0</v>
      </c>
      <c r="AG131" s="91">
        <v>9816</v>
      </c>
      <c r="AJ131" s="91">
        <v>0</v>
      </c>
      <c r="AK131" s="91">
        <v>0</v>
      </c>
      <c r="AL131" s="91">
        <v>0</v>
      </c>
      <c r="AO131" s="91">
        <v>5087</v>
      </c>
      <c r="AP131" s="91">
        <v>0</v>
      </c>
      <c r="AQ131" s="91">
        <v>5087</v>
      </c>
      <c r="AT131" s="91">
        <v>0</v>
      </c>
      <c r="AU131" s="91">
        <v>0</v>
      </c>
      <c r="AV131" s="91">
        <v>0</v>
      </c>
      <c r="AY131" s="91">
        <v>0</v>
      </c>
      <c r="AZ131" s="91">
        <v>0</v>
      </c>
      <c r="BA131" s="91">
        <v>0</v>
      </c>
      <c r="BD131" s="91">
        <v>0</v>
      </c>
      <c r="BE131" s="91">
        <v>0</v>
      </c>
      <c r="BF131" s="91">
        <v>0</v>
      </c>
      <c r="BI131" s="91">
        <v>0</v>
      </c>
      <c r="BJ131" s="91">
        <v>0</v>
      </c>
      <c r="BK131" s="91">
        <v>0</v>
      </c>
      <c r="BN131" s="91">
        <v>0</v>
      </c>
      <c r="BO131" s="91">
        <v>0</v>
      </c>
      <c r="BP131" s="91">
        <v>0</v>
      </c>
      <c r="BQ131" s="92"/>
      <c r="BR131" s="93"/>
      <c r="BS131" s="93"/>
      <c r="BT131" s="91"/>
      <c r="BX131" s="76"/>
    </row>
    <row r="132" spans="1:77" hidden="1" outlineLevel="1" x14ac:dyDescent="0.2">
      <c r="A132" s="73" t="s">
        <v>141</v>
      </c>
      <c r="B132" s="72" t="s">
        <v>40</v>
      </c>
      <c r="C132" s="73" t="s">
        <v>215</v>
      </c>
      <c r="F132" s="91">
        <v>0</v>
      </c>
      <c r="G132" s="91">
        <v>0</v>
      </c>
      <c r="H132" s="91">
        <v>0</v>
      </c>
      <c r="K132" s="91">
        <v>5936</v>
      </c>
      <c r="L132" s="91">
        <v>0</v>
      </c>
      <c r="M132" s="91">
        <v>5936</v>
      </c>
      <c r="P132" s="91">
        <v>11636</v>
      </c>
      <c r="Q132" s="91">
        <v>0</v>
      </c>
      <c r="R132" s="91">
        <v>11636</v>
      </c>
      <c r="U132" s="91">
        <v>12131</v>
      </c>
      <c r="V132" s="91">
        <v>0</v>
      </c>
      <c r="W132" s="91">
        <v>12131</v>
      </c>
      <c r="Z132" s="91">
        <v>14046</v>
      </c>
      <c r="AA132" s="91">
        <v>0</v>
      </c>
      <c r="AB132" s="91">
        <v>14046</v>
      </c>
      <c r="AE132" s="91">
        <v>16844</v>
      </c>
      <c r="AF132" s="91">
        <v>0</v>
      </c>
      <c r="AG132" s="91">
        <v>16844</v>
      </c>
      <c r="AJ132" s="91">
        <v>6069</v>
      </c>
      <c r="AK132" s="91">
        <v>0</v>
      </c>
      <c r="AL132" s="91">
        <v>6069</v>
      </c>
      <c r="AO132" s="91">
        <v>9471</v>
      </c>
      <c r="AP132" s="91">
        <v>0</v>
      </c>
      <c r="AQ132" s="91">
        <v>9471</v>
      </c>
      <c r="AT132" s="91">
        <v>15496</v>
      </c>
      <c r="AU132" s="91">
        <v>0</v>
      </c>
      <c r="AV132" s="91">
        <v>15496</v>
      </c>
      <c r="AY132" s="91">
        <v>17375</v>
      </c>
      <c r="AZ132" s="91">
        <v>0</v>
      </c>
      <c r="BA132" s="91">
        <v>17375</v>
      </c>
      <c r="BD132" s="91">
        <v>16006</v>
      </c>
      <c r="BE132" s="91">
        <v>0</v>
      </c>
      <c r="BF132" s="91">
        <v>16006</v>
      </c>
      <c r="BI132" s="91">
        <v>27932</v>
      </c>
      <c r="BJ132" s="91">
        <v>0</v>
      </c>
      <c r="BK132" s="91">
        <v>27932</v>
      </c>
      <c r="BN132" s="91">
        <v>28681</v>
      </c>
      <c r="BO132" s="91">
        <v>0</v>
      </c>
      <c r="BP132" s="91">
        <v>28681</v>
      </c>
      <c r="BQ132" s="92"/>
      <c r="BR132" s="93"/>
      <c r="BS132" s="93"/>
      <c r="BT132" s="91"/>
      <c r="BX132" s="76"/>
    </row>
    <row r="133" spans="1:77" hidden="1" outlineLevel="1" x14ac:dyDescent="0.2">
      <c r="A133" s="73" t="s">
        <v>143</v>
      </c>
      <c r="B133" s="72" t="s">
        <v>40</v>
      </c>
      <c r="C133" s="73" t="s">
        <v>215</v>
      </c>
      <c r="F133" s="91">
        <v>64962</v>
      </c>
      <c r="G133" s="91">
        <v>0</v>
      </c>
      <c r="H133" s="91">
        <v>64962</v>
      </c>
      <c r="K133" s="91">
        <v>56550</v>
      </c>
      <c r="L133" s="91">
        <v>0</v>
      </c>
      <c r="M133" s="91">
        <v>56550</v>
      </c>
      <c r="P133" s="91">
        <v>72217</v>
      </c>
      <c r="Q133" s="91">
        <v>0</v>
      </c>
      <c r="R133" s="91">
        <v>72217</v>
      </c>
      <c r="U133" s="91">
        <v>83387</v>
      </c>
      <c r="V133" s="91">
        <v>0</v>
      </c>
      <c r="W133" s="91">
        <v>83387</v>
      </c>
      <c r="Z133" s="91">
        <v>84820</v>
      </c>
      <c r="AA133" s="91">
        <v>0</v>
      </c>
      <c r="AB133" s="91">
        <v>84820</v>
      </c>
      <c r="AE133" s="91">
        <v>90076</v>
      </c>
      <c r="AF133" s="91">
        <v>0</v>
      </c>
      <c r="AG133" s="91">
        <v>90076</v>
      </c>
      <c r="AJ133" s="91">
        <v>92418</v>
      </c>
      <c r="AK133" s="91">
        <v>0</v>
      </c>
      <c r="AL133" s="91">
        <v>92418</v>
      </c>
      <c r="AO133" s="91">
        <v>85255</v>
      </c>
      <c r="AP133" s="91">
        <v>0</v>
      </c>
      <c r="AQ133" s="91">
        <v>85255</v>
      </c>
      <c r="AT133" s="91">
        <v>85259</v>
      </c>
      <c r="AU133" s="91">
        <v>0</v>
      </c>
      <c r="AV133" s="91">
        <v>85259</v>
      </c>
      <c r="AY133" s="91">
        <v>91754</v>
      </c>
      <c r="AZ133" s="91">
        <v>0</v>
      </c>
      <c r="BA133" s="91">
        <v>91754</v>
      </c>
      <c r="BD133" s="91">
        <v>89409</v>
      </c>
      <c r="BE133" s="91">
        <v>0</v>
      </c>
      <c r="BF133" s="91">
        <v>89409</v>
      </c>
      <c r="BI133" s="91">
        <v>108271</v>
      </c>
      <c r="BJ133" s="91">
        <v>0</v>
      </c>
      <c r="BK133" s="91">
        <v>108271</v>
      </c>
      <c r="BN133" s="91">
        <v>110283</v>
      </c>
      <c r="BO133" s="91">
        <v>13229</v>
      </c>
      <c r="BP133" s="91">
        <v>97054</v>
      </c>
      <c r="BQ133" s="92"/>
      <c r="BR133" s="93"/>
      <c r="BS133" s="93"/>
      <c r="BT133" s="91"/>
      <c r="BX133" s="76"/>
    </row>
    <row r="134" spans="1:77" hidden="1" outlineLevel="1" x14ac:dyDescent="0.2">
      <c r="A134" s="73" t="s">
        <v>164</v>
      </c>
      <c r="B134" s="72" t="s">
        <v>40</v>
      </c>
      <c r="C134" s="73" t="s">
        <v>215</v>
      </c>
      <c r="F134" s="91">
        <v>0</v>
      </c>
      <c r="G134" s="91">
        <v>0</v>
      </c>
      <c r="H134" s="91">
        <v>0</v>
      </c>
      <c r="K134" s="91">
        <v>0</v>
      </c>
      <c r="L134" s="91">
        <v>0</v>
      </c>
      <c r="M134" s="91">
        <v>0</v>
      </c>
      <c r="P134" s="91">
        <v>0</v>
      </c>
      <c r="Q134" s="91">
        <v>0</v>
      </c>
      <c r="R134" s="91">
        <v>0</v>
      </c>
      <c r="U134" s="91">
        <v>0</v>
      </c>
      <c r="V134" s="91">
        <v>0</v>
      </c>
      <c r="W134" s="91">
        <v>0</v>
      </c>
      <c r="Z134" s="91">
        <v>0</v>
      </c>
      <c r="AA134" s="91">
        <v>0</v>
      </c>
      <c r="AB134" s="91">
        <v>0</v>
      </c>
      <c r="AE134" s="91">
        <v>0</v>
      </c>
      <c r="AF134" s="91">
        <v>0</v>
      </c>
      <c r="AG134" s="91">
        <v>0</v>
      </c>
      <c r="AJ134" s="91">
        <v>10500</v>
      </c>
      <c r="AK134" s="91">
        <v>0</v>
      </c>
      <c r="AL134" s="91">
        <v>10500</v>
      </c>
      <c r="AO134" s="91">
        <v>11413</v>
      </c>
      <c r="AP134" s="91">
        <v>0</v>
      </c>
      <c r="AQ134" s="91">
        <v>11413</v>
      </c>
      <c r="AT134" s="91">
        <v>7062</v>
      </c>
      <c r="AU134" s="91">
        <v>0</v>
      </c>
      <c r="AV134" s="91">
        <v>7062</v>
      </c>
      <c r="AY134" s="91">
        <v>0</v>
      </c>
      <c r="AZ134" s="91">
        <v>0</v>
      </c>
      <c r="BA134" s="91">
        <v>0</v>
      </c>
      <c r="BD134" s="91">
        <v>0</v>
      </c>
      <c r="BE134" s="91">
        <v>0</v>
      </c>
      <c r="BF134" s="91">
        <v>0</v>
      </c>
      <c r="BI134" s="91">
        <v>0</v>
      </c>
      <c r="BJ134" s="91">
        <v>0</v>
      </c>
      <c r="BK134" s="91">
        <v>0</v>
      </c>
      <c r="BN134" s="91">
        <v>0</v>
      </c>
      <c r="BO134" s="91">
        <v>0</v>
      </c>
      <c r="BP134" s="91">
        <v>0</v>
      </c>
      <c r="BQ134" s="92"/>
      <c r="BR134" s="93"/>
      <c r="BS134" s="93"/>
      <c r="BT134" s="91"/>
      <c r="BX134" s="76"/>
    </row>
    <row r="135" spans="1:77" hidden="1" outlineLevel="1" x14ac:dyDescent="0.2">
      <c r="F135" s="91"/>
      <c r="G135" s="91"/>
      <c r="H135" s="91"/>
      <c r="K135" s="91"/>
      <c r="L135" s="91"/>
      <c r="M135" s="91"/>
      <c r="P135" s="91"/>
      <c r="Q135" s="91"/>
      <c r="R135" s="91"/>
      <c r="U135" s="91"/>
      <c r="V135" s="91"/>
      <c r="W135" s="91"/>
      <c r="Z135" s="91"/>
      <c r="AA135" s="91"/>
      <c r="AB135" s="91"/>
      <c r="AE135" s="91"/>
      <c r="AF135" s="91"/>
      <c r="AG135" s="91"/>
      <c r="AJ135" s="91"/>
      <c r="AK135" s="91"/>
      <c r="AL135" s="91"/>
      <c r="AO135" s="91"/>
      <c r="AP135" s="91"/>
      <c r="AQ135" s="91"/>
      <c r="AT135" s="91"/>
      <c r="AU135" s="91"/>
      <c r="AV135" s="91"/>
      <c r="AY135" s="91"/>
      <c r="AZ135" s="91"/>
      <c r="BA135" s="91"/>
      <c r="BD135" s="91"/>
      <c r="BE135" s="91"/>
      <c r="BF135" s="91"/>
      <c r="BI135" s="91"/>
      <c r="BJ135" s="91"/>
      <c r="BK135" s="91"/>
      <c r="BN135" s="92"/>
      <c r="BO135" s="92"/>
      <c r="BP135" s="92"/>
      <c r="BQ135" s="92"/>
      <c r="BR135" s="93"/>
      <c r="BS135" s="93"/>
      <c r="BT135" s="91"/>
      <c r="BX135" s="76"/>
    </row>
    <row r="136" spans="1:77" s="88" customFormat="1" ht="11.25" collapsed="1" x14ac:dyDescent="0.2">
      <c r="A136" s="88" t="s">
        <v>216</v>
      </c>
      <c r="B136" s="87"/>
      <c r="F136" s="89">
        <f>SUM(F131:F134)</f>
        <v>64962</v>
      </c>
      <c r="G136" s="89">
        <f>SUM(G131:G134)</f>
        <v>0</v>
      </c>
      <c r="H136" s="89">
        <f>SUM(H131:H134)</f>
        <v>64962</v>
      </c>
      <c r="K136" s="89">
        <f>SUM(K131:K134)</f>
        <v>62486</v>
      </c>
      <c r="L136" s="89">
        <f>SUM(L131:L134)</f>
        <v>0</v>
      </c>
      <c r="M136" s="89">
        <f>SUM(M131:M134)</f>
        <v>62486</v>
      </c>
      <c r="P136" s="89">
        <f>SUM(P131:P134)</f>
        <v>83853</v>
      </c>
      <c r="Q136" s="89">
        <f>SUM(Q131:Q134)</f>
        <v>0</v>
      </c>
      <c r="R136" s="89">
        <f>SUM(R131:R134)</f>
        <v>83853</v>
      </c>
      <c r="U136" s="89">
        <f>SUM(U131:U134)</f>
        <v>95518</v>
      </c>
      <c r="V136" s="89">
        <f>SUM(V131:V134)</f>
        <v>0</v>
      </c>
      <c r="W136" s="89">
        <f>SUM(W131:W134)</f>
        <v>95518</v>
      </c>
      <c r="Z136" s="89">
        <f>SUM(Z131:Z134)</f>
        <v>109223</v>
      </c>
      <c r="AA136" s="89">
        <f>SUM(AA131:AA134)</f>
        <v>0</v>
      </c>
      <c r="AB136" s="89">
        <f>SUM(AB131:AB134)</f>
        <v>109223</v>
      </c>
      <c r="AE136" s="89">
        <f>SUM(AE131:AE134)</f>
        <v>116736</v>
      </c>
      <c r="AF136" s="89">
        <f>SUM(AF131:AF134)</f>
        <v>0</v>
      </c>
      <c r="AG136" s="89">
        <f>SUM(AG131:AG134)</f>
        <v>116736</v>
      </c>
      <c r="AJ136" s="89">
        <f>SUM(AJ131:AJ134)</f>
        <v>108987</v>
      </c>
      <c r="AK136" s="89">
        <f>SUM(AK131:AK134)</f>
        <v>0</v>
      </c>
      <c r="AL136" s="89">
        <f>SUM(AL131:AL134)</f>
        <v>108987</v>
      </c>
      <c r="AO136" s="89">
        <f>SUM(AO131:AO134)</f>
        <v>111226</v>
      </c>
      <c r="AP136" s="89">
        <f>SUM(AP131:AP134)</f>
        <v>0</v>
      </c>
      <c r="AQ136" s="89">
        <f>SUM(AQ131:AQ134)</f>
        <v>111226</v>
      </c>
      <c r="AT136" s="89">
        <f>SUM(AT131:AT134)</f>
        <v>107817</v>
      </c>
      <c r="AU136" s="89">
        <f>SUM(AU131:AU134)</f>
        <v>0</v>
      </c>
      <c r="AV136" s="89">
        <f>SUM(AV131:AV134)</f>
        <v>107817</v>
      </c>
      <c r="AY136" s="89">
        <f>SUM(AY131:AY134)</f>
        <v>109129</v>
      </c>
      <c r="AZ136" s="89">
        <f>SUM(AZ131:AZ134)</f>
        <v>0</v>
      </c>
      <c r="BA136" s="89">
        <f>SUM(BA131:BA134)</f>
        <v>109129</v>
      </c>
      <c r="BD136" s="89">
        <f>SUM(BD131:BD134)</f>
        <v>105415</v>
      </c>
      <c r="BE136" s="89">
        <f>SUM(BE131:BE134)</f>
        <v>0</v>
      </c>
      <c r="BF136" s="89">
        <f>SUM(BF131:BF134)</f>
        <v>105415</v>
      </c>
      <c r="BI136" s="89">
        <f>SUM(BI131:BI134)</f>
        <v>136203</v>
      </c>
      <c r="BJ136" s="89">
        <f>SUM(BJ131:BJ134)</f>
        <v>0</v>
      </c>
      <c r="BK136" s="89">
        <f>SUM(BK131:BK134)</f>
        <v>136203</v>
      </c>
      <c r="BN136" s="89">
        <f>SUM(BN131:BN134)</f>
        <v>138964</v>
      </c>
      <c r="BO136" s="89">
        <f t="shared" ref="BO136:BT136" si="9">SUM(BO131:BO134)</f>
        <v>13229</v>
      </c>
      <c r="BP136" s="89">
        <f t="shared" si="9"/>
        <v>125735</v>
      </c>
      <c r="BQ136" s="89">
        <f t="shared" si="9"/>
        <v>0</v>
      </c>
      <c r="BR136" s="89">
        <f t="shared" si="9"/>
        <v>0</v>
      </c>
      <c r="BS136" s="89">
        <f t="shared" si="9"/>
        <v>0</v>
      </c>
      <c r="BT136" s="89">
        <f t="shared" si="9"/>
        <v>0</v>
      </c>
      <c r="BX136" s="85"/>
      <c r="BY136" s="86"/>
    </row>
    <row r="137" spans="1:77" s="88" customFormat="1" ht="11.25" hidden="1" outlineLevel="1" x14ac:dyDescent="0.2">
      <c r="B137" s="87"/>
      <c r="F137" s="89"/>
      <c r="G137" s="89"/>
      <c r="H137" s="89"/>
      <c r="K137" s="89"/>
      <c r="L137" s="89"/>
      <c r="M137" s="89"/>
      <c r="P137" s="89"/>
      <c r="Q137" s="89"/>
      <c r="R137" s="89"/>
      <c r="U137" s="89"/>
      <c r="V137" s="89"/>
      <c r="W137" s="89"/>
      <c r="Z137" s="89"/>
      <c r="AA137" s="89"/>
      <c r="AB137" s="89"/>
      <c r="AE137" s="89"/>
      <c r="AF137" s="89"/>
      <c r="AG137" s="89"/>
      <c r="AJ137" s="89"/>
      <c r="AK137" s="89"/>
      <c r="AL137" s="89"/>
      <c r="AO137" s="89"/>
      <c r="AP137" s="89"/>
      <c r="AQ137" s="89"/>
      <c r="AT137" s="89"/>
      <c r="AU137" s="89"/>
      <c r="AV137" s="89"/>
      <c r="AY137" s="89"/>
      <c r="AZ137" s="89"/>
      <c r="BA137" s="89"/>
      <c r="BD137" s="89"/>
      <c r="BE137" s="89"/>
      <c r="BF137" s="89"/>
      <c r="BI137" s="89"/>
      <c r="BJ137" s="89"/>
      <c r="BK137" s="89"/>
      <c r="BN137" s="70"/>
      <c r="BO137" s="70"/>
      <c r="BP137" s="70"/>
      <c r="BQ137" s="70"/>
      <c r="BR137" s="90"/>
      <c r="BS137" s="90"/>
      <c r="BT137" s="89"/>
      <c r="BX137" s="85"/>
      <c r="BY137" s="86"/>
    </row>
    <row r="138" spans="1:77" s="88" customFormat="1" ht="11.25" hidden="1" outlineLevel="1" x14ac:dyDescent="0.2">
      <c r="A138" s="71" t="s">
        <v>217</v>
      </c>
      <c r="B138" s="87"/>
      <c r="F138" s="89"/>
      <c r="G138" s="89"/>
      <c r="H138" s="89"/>
      <c r="K138" s="89"/>
      <c r="L138" s="89"/>
      <c r="M138" s="89"/>
      <c r="P138" s="89"/>
      <c r="Q138" s="89"/>
      <c r="R138" s="89"/>
      <c r="U138" s="89"/>
      <c r="V138" s="89"/>
      <c r="W138" s="89"/>
      <c r="Z138" s="89"/>
      <c r="AA138" s="89"/>
      <c r="AB138" s="89"/>
      <c r="AE138" s="89"/>
      <c r="AF138" s="89"/>
      <c r="AG138" s="89"/>
      <c r="AJ138" s="89"/>
      <c r="AK138" s="89"/>
      <c r="AL138" s="89"/>
      <c r="AO138" s="89"/>
      <c r="AP138" s="89"/>
      <c r="AQ138" s="89"/>
      <c r="AT138" s="89"/>
      <c r="AU138" s="89"/>
      <c r="AV138" s="89"/>
      <c r="AY138" s="89"/>
      <c r="AZ138" s="89"/>
      <c r="BA138" s="89"/>
      <c r="BD138" s="89"/>
      <c r="BE138" s="89"/>
      <c r="BF138" s="89"/>
      <c r="BI138" s="89"/>
      <c r="BJ138" s="89"/>
      <c r="BK138" s="89"/>
      <c r="BN138" s="70"/>
      <c r="BO138" s="70"/>
      <c r="BP138" s="70"/>
      <c r="BQ138" s="70"/>
      <c r="BR138" s="90"/>
      <c r="BS138" s="90"/>
      <c r="BT138" s="89"/>
      <c r="BX138" s="85"/>
      <c r="BY138" s="86"/>
    </row>
    <row r="139" spans="1:77" hidden="1" outlineLevel="1" x14ac:dyDescent="0.2">
      <c r="A139" s="73" t="s">
        <v>143</v>
      </c>
      <c r="B139" s="72" t="s">
        <v>40</v>
      </c>
      <c r="C139" s="73" t="s">
        <v>218</v>
      </c>
      <c r="F139" s="91">
        <v>0</v>
      </c>
      <c r="G139" s="91">
        <v>0</v>
      </c>
      <c r="H139" s="91">
        <v>0</v>
      </c>
      <c r="K139" s="91">
        <v>0</v>
      </c>
      <c r="L139" s="91">
        <v>0</v>
      </c>
      <c r="M139" s="91">
        <v>0</v>
      </c>
      <c r="P139" s="91">
        <v>0</v>
      </c>
      <c r="Q139" s="91">
        <v>0</v>
      </c>
      <c r="R139" s="91">
        <v>0</v>
      </c>
      <c r="U139" s="91">
        <v>5112</v>
      </c>
      <c r="V139" s="91">
        <v>0</v>
      </c>
      <c r="W139" s="91">
        <v>5112</v>
      </c>
      <c r="Z139" s="91">
        <v>14681</v>
      </c>
      <c r="AA139" s="91">
        <v>0</v>
      </c>
      <c r="AB139" s="91">
        <v>14681</v>
      </c>
      <c r="AE139" s="91">
        <v>15369</v>
      </c>
      <c r="AF139" s="91">
        <v>0</v>
      </c>
      <c r="AG139" s="91">
        <v>15369</v>
      </c>
      <c r="AJ139" s="91">
        <v>17104</v>
      </c>
      <c r="AK139" s="91">
        <v>0</v>
      </c>
      <c r="AL139" s="91">
        <v>17104</v>
      </c>
      <c r="AO139" s="91">
        <v>15121</v>
      </c>
      <c r="AP139" s="91">
        <v>0</v>
      </c>
      <c r="AQ139" s="91">
        <v>15121</v>
      </c>
      <c r="AT139" s="91">
        <v>16651</v>
      </c>
      <c r="AU139" s="91">
        <v>0</v>
      </c>
      <c r="AV139" s="91">
        <v>16651</v>
      </c>
      <c r="AY139" s="91">
        <v>17566</v>
      </c>
      <c r="AZ139" s="91">
        <v>0</v>
      </c>
      <c r="BA139" s="91">
        <v>17566</v>
      </c>
      <c r="BD139" s="91">
        <v>13186</v>
      </c>
      <c r="BE139" s="91">
        <v>0</v>
      </c>
      <c r="BF139" s="91">
        <v>13186</v>
      </c>
      <c r="BI139" s="91">
        <v>14981</v>
      </c>
      <c r="BJ139" s="91">
        <v>0</v>
      </c>
      <c r="BK139" s="91">
        <v>14981</v>
      </c>
      <c r="BN139" s="91">
        <v>22464</v>
      </c>
      <c r="BO139" s="91">
        <v>0</v>
      </c>
      <c r="BP139" s="91">
        <v>22464</v>
      </c>
      <c r="BQ139" s="92"/>
      <c r="BR139" s="93"/>
      <c r="BS139" s="93"/>
      <c r="BT139" s="91"/>
      <c r="BX139" s="76"/>
    </row>
    <row r="140" spans="1:77" hidden="1" outlineLevel="1" x14ac:dyDescent="0.2">
      <c r="F140" s="91"/>
      <c r="G140" s="91"/>
      <c r="H140" s="91"/>
      <c r="K140" s="91"/>
      <c r="L140" s="91"/>
      <c r="M140" s="91"/>
      <c r="P140" s="91"/>
      <c r="Q140" s="91"/>
      <c r="R140" s="91"/>
      <c r="U140" s="91"/>
      <c r="V140" s="91"/>
      <c r="W140" s="91"/>
      <c r="Z140" s="91"/>
      <c r="AA140" s="91"/>
      <c r="AB140" s="91"/>
      <c r="AE140" s="91"/>
      <c r="AF140" s="91"/>
      <c r="AG140" s="91"/>
      <c r="AJ140" s="91"/>
      <c r="AK140" s="91"/>
      <c r="AL140" s="91"/>
      <c r="AO140" s="91"/>
      <c r="AP140" s="91"/>
      <c r="AQ140" s="91"/>
      <c r="AT140" s="91"/>
      <c r="AU140" s="91"/>
      <c r="AV140" s="91"/>
      <c r="AY140" s="91"/>
      <c r="AZ140" s="91"/>
      <c r="BA140" s="91"/>
      <c r="BD140" s="91"/>
      <c r="BE140" s="91"/>
      <c r="BF140" s="91"/>
      <c r="BI140" s="91"/>
      <c r="BJ140" s="91"/>
      <c r="BK140" s="91"/>
      <c r="BN140" s="92"/>
      <c r="BO140" s="91"/>
      <c r="BP140" s="92"/>
      <c r="BQ140" s="92"/>
      <c r="BR140" s="93"/>
      <c r="BS140" s="93"/>
      <c r="BT140" s="91"/>
      <c r="BX140" s="76"/>
    </row>
    <row r="141" spans="1:77" s="88" customFormat="1" ht="11.25" collapsed="1" x14ac:dyDescent="0.2">
      <c r="A141" s="88" t="s">
        <v>219</v>
      </c>
      <c r="B141" s="87"/>
      <c r="F141" s="89">
        <f>F139</f>
        <v>0</v>
      </c>
      <c r="G141" s="89">
        <f>G139</f>
        <v>0</v>
      </c>
      <c r="H141" s="89">
        <f>H139</f>
        <v>0</v>
      </c>
      <c r="K141" s="89">
        <f>K139</f>
        <v>0</v>
      </c>
      <c r="L141" s="89">
        <f>L139</f>
        <v>0</v>
      </c>
      <c r="M141" s="89">
        <f>M139</f>
        <v>0</v>
      </c>
      <c r="P141" s="89">
        <f>P139</f>
        <v>0</v>
      </c>
      <c r="Q141" s="89">
        <f>Q139</f>
        <v>0</v>
      </c>
      <c r="R141" s="89">
        <f>R139</f>
        <v>0</v>
      </c>
      <c r="U141" s="89">
        <f>U139</f>
        <v>5112</v>
      </c>
      <c r="V141" s="89">
        <f>V139</f>
        <v>0</v>
      </c>
      <c r="W141" s="89">
        <f>W139</f>
        <v>5112</v>
      </c>
      <c r="Z141" s="89">
        <f>Z139</f>
        <v>14681</v>
      </c>
      <c r="AA141" s="89">
        <f>AA139</f>
        <v>0</v>
      </c>
      <c r="AB141" s="89">
        <f>AB139</f>
        <v>14681</v>
      </c>
      <c r="AE141" s="89">
        <f>AE139</f>
        <v>15369</v>
      </c>
      <c r="AF141" s="89">
        <f>AF139</f>
        <v>0</v>
      </c>
      <c r="AG141" s="89">
        <f>AG139</f>
        <v>15369</v>
      </c>
      <c r="AJ141" s="89">
        <f>AJ139</f>
        <v>17104</v>
      </c>
      <c r="AK141" s="89">
        <f>AK139</f>
        <v>0</v>
      </c>
      <c r="AL141" s="89">
        <f>AL139</f>
        <v>17104</v>
      </c>
      <c r="AO141" s="89">
        <f>AO139</f>
        <v>15121</v>
      </c>
      <c r="AP141" s="89">
        <f>AP139</f>
        <v>0</v>
      </c>
      <c r="AQ141" s="89">
        <f>AQ139</f>
        <v>15121</v>
      </c>
      <c r="AT141" s="89">
        <f>AT139</f>
        <v>16651</v>
      </c>
      <c r="AU141" s="89">
        <f>AU139</f>
        <v>0</v>
      </c>
      <c r="AV141" s="89">
        <f>AV139</f>
        <v>16651</v>
      </c>
      <c r="AY141" s="89">
        <f>AY139</f>
        <v>17566</v>
      </c>
      <c r="AZ141" s="89">
        <f>AZ139</f>
        <v>0</v>
      </c>
      <c r="BA141" s="89">
        <f>BA139</f>
        <v>17566</v>
      </c>
      <c r="BD141" s="89">
        <f>BD139</f>
        <v>13186</v>
      </c>
      <c r="BE141" s="89">
        <f>BE139</f>
        <v>0</v>
      </c>
      <c r="BF141" s="89">
        <f>BF139</f>
        <v>13186</v>
      </c>
      <c r="BI141" s="89">
        <f>BI139</f>
        <v>14981</v>
      </c>
      <c r="BJ141" s="89">
        <f>BJ139</f>
        <v>0</v>
      </c>
      <c r="BK141" s="89">
        <f>BK139</f>
        <v>14981</v>
      </c>
      <c r="BN141" s="89">
        <f>BN139</f>
        <v>22464</v>
      </c>
      <c r="BO141" s="89">
        <f t="shared" ref="BO141:BT141" si="10">BO139</f>
        <v>0</v>
      </c>
      <c r="BP141" s="89">
        <f t="shared" si="10"/>
        <v>22464</v>
      </c>
      <c r="BQ141" s="89">
        <f t="shared" si="10"/>
        <v>0</v>
      </c>
      <c r="BR141" s="89">
        <f t="shared" si="10"/>
        <v>0</v>
      </c>
      <c r="BS141" s="89">
        <f t="shared" si="10"/>
        <v>0</v>
      </c>
      <c r="BT141" s="89">
        <f t="shared" si="10"/>
        <v>0</v>
      </c>
      <c r="BX141" s="85"/>
      <c r="BY141" s="86"/>
    </row>
    <row r="142" spans="1:77" s="88" customFormat="1" ht="11.25" hidden="1" outlineLevel="1" x14ac:dyDescent="0.2">
      <c r="B142" s="87"/>
      <c r="F142" s="89"/>
      <c r="G142" s="89"/>
      <c r="H142" s="89"/>
      <c r="K142" s="89"/>
      <c r="L142" s="89"/>
      <c r="M142" s="89"/>
      <c r="P142" s="89"/>
      <c r="Q142" s="89"/>
      <c r="R142" s="89"/>
      <c r="U142" s="89"/>
      <c r="V142" s="89"/>
      <c r="W142" s="89"/>
      <c r="Z142" s="89"/>
      <c r="AA142" s="89"/>
      <c r="AB142" s="89"/>
      <c r="AE142" s="89"/>
      <c r="AF142" s="89"/>
      <c r="AG142" s="89"/>
      <c r="AJ142" s="89"/>
      <c r="AK142" s="89"/>
      <c r="AL142" s="89"/>
      <c r="AO142" s="89"/>
      <c r="AP142" s="89"/>
      <c r="AQ142" s="89"/>
      <c r="AT142" s="89"/>
      <c r="AU142" s="89"/>
      <c r="AV142" s="89"/>
      <c r="AY142" s="89"/>
      <c r="AZ142" s="89"/>
      <c r="BA142" s="89"/>
      <c r="BD142" s="89"/>
      <c r="BE142" s="89"/>
      <c r="BF142" s="89"/>
      <c r="BI142" s="89"/>
      <c r="BJ142" s="89"/>
      <c r="BK142" s="89"/>
      <c r="BN142" s="70"/>
      <c r="BO142" s="70"/>
      <c r="BP142" s="70"/>
      <c r="BQ142" s="70"/>
      <c r="BR142" s="90"/>
      <c r="BS142" s="90"/>
      <c r="BT142" s="89"/>
      <c r="BX142" s="85"/>
      <c r="BY142" s="86"/>
    </row>
    <row r="143" spans="1:77" s="88" customFormat="1" ht="11.25" hidden="1" outlineLevel="1" x14ac:dyDescent="0.2">
      <c r="A143" s="71" t="s">
        <v>220</v>
      </c>
      <c r="B143" s="87"/>
      <c r="F143" s="89"/>
      <c r="G143" s="89"/>
      <c r="H143" s="89"/>
      <c r="K143" s="89"/>
      <c r="L143" s="89"/>
      <c r="M143" s="89"/>
      <c r="P143" s="89"/>
      <c r="Q143" s="89"/>
      <c r="R143" s="89"/>
      <c r="U143" s="89"/>
      <c r="V143" s="89"/>
      <c r="W143" s="89"/>
      <c r="Z143" s="89"/>
      <c r="AA143" s="89"/>
      <c r="AB143" s="89"/>
      <c r="AE143" s="89"/>
      <c r="AF143" s="89"/>
      <c r="AG143" s="89"/>
      <c r="AJ143" s="89"/>
      <c r="AK143" s="89"/>
      <c r="AL143" s="89"/>
      <c r="AO143" s="89"/>
      <c r="AP143" s="89"/>
      <c r="AQ143" s="89"/>
      <c r="AT143" s="89"/>
      <c r="AU143" s="89"/>
      <c r="AV143" s="89"/>
      <c r="AY143" s="89"/>
      <c r="AZ143" s="89"/>
      <c r="BA143" s="89"/>
      <c r="BD143" s="89"/>
      <c r="BE143" s="89"/>
      <c r="BF143" s="89"/>
      <c r="BI143" s="89"/>
      <c r="BJ143" s="89"/>
      <c r="BK143" s="89"/>
      <c r="BN143" s="70"/>
      <c r="BO143" s="70"/>
      <c r="BP143" s="70"/>
      <c r="BQ143" s="70"/>
      <c r="BR143" s="90"/>
      <c r="BS143" s="90"/>
      <c r="BT143" s="89"/>
      <c r="BX143" s="85"/>
      <c r="BY143" s="86"/>
    </row>
    <row r="144" spans="1:77" hidden="1" outlineLevel="1" x14ac:dyDescent="0.2">
      <c r="A144" s="73" t="s">
        <v>151</v>
      </c>
      <c r="B144" s="72" t="s">
        <v>40</v>
      </c>
      <c r="C144" s="73" t="s">
        <v>221</v>
      </c>
      <c r="F144" s="91">
        <v>0</v>
      </c>
      <c r="G144" s="91">
        <v>0</v>
      </c>
      <c r="H144" s="91">
        <v>0</v>
      </c>
      <c r="K144" s="91">
        <v>0</v>
      </c>
      <c r="L144" s="91">
        <v>0</v>
      </c>
      <c r="M144" s="91">
        <v>0</v>
      </c>
      <c r="P144" s="91">
        <v>0</v>
      </c>
      <c r="Q144" s="91">
        <v>0</v>
      </c>
      <c r="R144" s="91">
        <v>0</v>
      </c>
      <c r="U144" s="91">
        <v>0</v>
      </c>
      <c r="V144" s="91">
        <v>0</v>
      </c>
      <c r="W144" s="91">
        <v>0</v>
      </c>
      <c r="Z144" s="91">
        <v>7971</v>
      </c>
      <c r="AA144" s="91">
        <v>0</v>
      </c>
      <c r="AB144" s="91">
        <v>7971</v>
      </c>
      <c r="AE144" s="91">
        <v>7930</v>
      </c>
      <c r="AF144" s="91">
        <v>0</v>
      </c>
      <c r="AG144" s="91">
        <v>7930</v>
      </c>
      <c r="AJ144" s="91">
        <v>7870</v>
      </c>
      <c r="AK144" s="91">
        <v>0</v>
      </c>
      <c r="AL144" s="91">
        <v>7870</v>
      </c>
      <c r="AO144" s="91">
        <v>7224</v>
      </c>
      <c r="AP144" s="91">
        <v>0</v>
      </c>
      <c r="AQ144" s="91">
        <v>7224</v>
      </c>
      <c r="AT144" s="91">
        <v>7992</v>
      </c>
      <c r="AU144" s="91">
        <v>0</v>
      </c>
      <c r="AV144" s="91">
        <v>7992</v>
      </c>
      <c r="AY144" s="91">
        <v>7913</v>
      </c>
      <c r="AZ144" s="91">
        <v>0</v>
      </c>
      <c r="BA144" s="91">
        <v>7913</v>
      </c>
      <c r="BD144" s="91">
        <v>8163</v>
      </c>
      <c r="BE144" s="91">
        <v>0</v>
      </c>
      <c r="BF144" s="91">
        <v>8163</v>
      </c>
      <c r="BI144" s="91">
        <v>8085</v>
      </c>
      <c r="BJ144" s="91">
        <v>0</v>
      </c>
      <c r="BK144" s="91">
        <v>8085</v>
      </c>
      <c r="BN144" s="91">
        <v>6554</v>
      </c>
      <c r="BO144" s="91">
        <v>0</v>
      </c>
      <c r="BP144" s="91">
        <v>6554</v>
      </c>
      <c r="BQ144" s="92"/>
      <c r="BR144" s="93"/>
      <c r="BS144" s="93"/>
      <c r="BT144" s="91"/>
      <c r="BX144" s="76"/>
    </row>
    <row r="145" spans="1:76" hidden="1" outlineLevel="1" x14ac:dyDescent="0.2">
      <c r="A145" s="73" t="s">
        <v>151</v>
      </c>
      <c r="B145" s="72" t="s">
        <v>40</v>
      </c>
      <c r="C145" s="73" t="s">
        <v>222</v>
      </c>
      <c r="F145" s="91">
        <v>5326</v>
      </c>
      <c r="G145" s="91">
        <v>0</v>
      </c>
      <c r="H145" s="91">
        <v>5326</v>
      </c>
      <c r="K145" s="91">
        <v>0</v>
      </c>
      <c r="L145" s="91">
        <v>0</v>
      </c>
      <c r="M145" s="91">
        <v>0</v>
      </c>
      <c r="P145" s="91">
        <v>0</v>
      </c>
      <c r="Q145" s="91">
        <v>0</v>
      </c>
      <c r="R145" s="91">
        <v>0</v>
      </c>
      <c r="U145" s="91">
        <v>0</v>
      </c>
      <c r="V145" s="91">
        <v>0</v>
      </c>
      <c r="W145" s="91">
        <v>0</v>
      </c>
      <c r="Z145" s="91">
        <v>0</v>
      </c>
      <c r="AA145" s="91">
        <v>0</v>
      </c>
      <c r="AB145" s="91">
        <v>0</v>
      </c>
      <c r="AE145" s="91">
        <v>0</v>
      </c>
      <c r="AF145" s="91">
        <v>0</v>
      </c>
      <c r="AG145" s="91">
        <v>0</v>
      </c>
      <c r="AJ145" s="91">
        <v>0</v>
      </c>
      <c r="AK145" s="91">
        <v>0</v>
      </c>
      <c r="AL145" s="91">
        <v>0</v>
      </c>
      <c r="AO145" s="91">
        <v>7667</v>
      </c>
      <c r="AP145" s="91">
        <v>0</v>
      </c>
      <c r="AQ145" s="91">
        <v>7667</v>
      </c>
      <c r="AT145" s="91">
        <v>12937</v>
      </c>
      <c r="AU145" s="91">
        <v>0</v>
      </c>
      <c r="AV145" s="91">
        <v>12937</v>
      </c>
      <c r="AY145" s="91">
        <v>10045</v>
      </c>
      <c r="AZ145" s="91">
        <v>0</v>
      </c>
      <c r="BA145" s="91">
        <v>10045</v>
      </c>
      <c r="BD145" s="91">
        <v>12533</v>
      </c>
      <c r="BE145" s="91">
        <v>0</v>
      </c>
      <c r="BF145" s="91">
        <v>12533</v>
      </c>
      <c r="BI145" s="91">
        <v>12905</v>
      </c>
      <c r="BJ145" s="91">
        <v>0</v>
      </c>
      <c r="BK145" s="91">
        <v>12905</v>
      </c>
      <c r="BN145" s="91">
        <v>12172</v>
      </c>
      <c r="BO145" s="91">
        <v>0</v>
      </c>
      <c r="BP145" s="91">
        <v>12172</v>
      </c>
      <c r="BQ145" s="92"/>
      <c r="BR145" s="93"/>
      <c r="BS145" s="93"/>
      <c r="BT145" s="91"/>
      <c r="BX145" s="76"/>
    </row>
    <row r="146" spans="1:76" hidden="1" outlineLevel="1" x14ac:dyDescent="0.2">
      <c r="A146" s="73" t="s">
        <v>151</v>
      </c>
      <c r="B146" s="72" t="s">
        <v>40</v>
      </c>
      <c r="C146" s="73" t="s">
        <v>223</v>
      </c>
      <c r="F146" s="91">
        <v>12468</v>
      </c>
      <c r="G146" s="91">
        <v>0</v>
      </c>
      <c r="H146" s="91">
        <v>12468</v>
      </c>
      <c r="K146" s="91">
        <v>13537</v>
      </c>
      <c r="L146" s="91">
        <v>0</v>
      </c>
      <c r="M146" s="91">
        <v>13537</v>
      </c>
      <c r="P146" s="91">
        <v>12997</v>
      </c>
      <c r="Q146" s="91">
        <v>0</v>
      </c>
      <c r="R146" s="91">
        <v>12997</v>
      </c>
      <c r="U146" s="91">
        <v>15394</v>
      </c>
      <c r="V146" s="91">
        <v>0</v>
      </c>
      <c r="W146" s="91">
        <v>15394</v>
      </c>
      <c r="Z146" s="91">
        <v>21648</v>
      </c>
      <c r="AA146" s="91">
        <v>0</v>
      </c>
      <c r="AB146" s="91">
        <v>21648</v>
      </c>
      <c r="AE146" s="91">
        <v>28829</v>
      </c>
      <c r="AF146" s="91">
        <v>0</v>
      </c>
      <c r="AG146" s="91">
        <v>28829</v>
      </c>
      <c r="AJ146" s="91">
        <v>28970</v>
      </c>
      <c r="AK146" s="91">
        <v>0</v>
      </c>
      <c r="AL146" s="91">
        <v>28970</v>
      </c>
      <c r="AO146" s="91">
        <v>28548</v>
      </c>
      <c r="AP146" s="91">
        <v>0</v>
      </c>
      <c r="AQ146" s="91">
        <v>28548</v>
      </c>
      <c r="AT146" s="91">
        <v>25909</v>
      </c>
      <c r="AU146" s="91">
        <v>0</v>
      </c>
      <c r="AV146" s="91">
        <v>25909</v>
      </c>
      <c r="AY146" s="91">
        <v>29802</v>
      </c>
      <c r="AZ146" s="91">
        <v>0</v>
      </c>
      <c r="BA146" s="91">
        <v>29802</v>
      </c>
      <c r="BD146" s="91">
        <v>28380</v>
      </c>
      <c r="BE146" s="91">
        <v>0</v>
      </c>
      <c r="BF146" s="91">
        <v>28380</v>
      </c>
      <c r="BI146" s="91">
        <v>28468</v>
      </c>
      <c r="BJ146" s="91">
        <v>0</v>
      </c>
      <c r="BK146" s="91">
        <v>28468</v>
      </c>
      <c r="BN146" s="91">
        <v>29887</v>
      </c>
      <c r="BO146" s="91">
        <v>0</v>
      </c>
      <c r="BP146" s="91">
        <v>29887</v>
      </c>
      <c r="BQ146" s="92"/>
      <c r="BR146" s="93"/>
      <c r="BS146" s="93"/>
      <c r="BT146" s="91"/>
      <c r="BX146" s="76"/>
    </row>
    <row r="147" spans="1:76" hidden="1" outlineLevel="1" x14ac:dyDescent="0.2">
      <c r="A147" s="73" t="s">
        <v>151</v>
      </c>
      <c r="B147" s="72" t="s">
        <v>40</v>
      </c>
      <c r="C147" s="73" t="s">
        <v>224</v>
      </c>
      <c r="F147" s="91">
        <v>5068</v>
      </c>
      <c r="G147" s="91">
        <v>0</v>
      </c>
      <c r="H147" s="91">
        <v>5068</v>
      </c>
      <c r="K147" s="91">
        <v>0</v>
      </c>
      <c r="L147" s="91">
        <v>0</v>
      </c>
      <c r="M147" s="91">
        <v>0</v>
      </c>
      <c r="P147" s="91">
        <v>0</v>
      </c>
      <c r="Q147" s="91">
        <v>0</v>
      </c>
      <c r="R147" s="91">
        <v>0</v>
      </c>
      <c r="U147" s="91">
        <v>0</v>
      </c>
      <c r="V147" s="91">
        <v>0</v>
      </c>
      <c r="W147" s="91">
        <v>0</v>
      </c>
      <c r="Z147" s="91">
        <v>0</v>
      </c>
      <c r="AA147" s="91">
        <v>0</v>
      </c>
      <c r="AB147" s="91">
        <v>0</v>
      </c>
      <c r="AE147" s="91">
        <v>0</v>
      </c>
      <c r="AF147" s="91">
        <v>0</v>
      </c>
      <c r="AG147" s="91">
        <v>0</v>
      </c>
      <c r="AJ147" s="91">
        <v>0</v>
      </c>
      <c r="AK147" s="91">
        <v>0</v>
      </c>
      <c r="AL147" s="91">
        <v>0</v>
      </c>
      <c r="AO147" s="91">
        <v>0</v>
      </c>
      <c r="AP147" s="91">
        <v>0</v>
      </c>
      <c r="AQ147" s="91">
        <v>0</v>
      </c>
      <c r="AT147" s="91">
        <v>0</v>
      </c>
      <c r="AU147" s="91">
        <v>0</v>
      </c>
      <c r="AV147" s="91">
        <v>0</v>
      </c>
      <c r="AY147" s="91">
        <v>0</v>
      </c>
      <c r="AZ147" s="91">
        <v>0</v>
      </c>
      <c r="BA147" s="91">
        <v>0</v>
      </c>
      <c r="BD147" s="91">
        <v>0</v>
      </c>
      <c r="BE147" s="91">
        <v>0</v>
      </c>
      <c r="BF147" s="91">
        <v>0</v>
      </c>
      <c r="BI147" s="91">
        <v>0</v>
      </c>
      <c r="BJ147" s="91">
        <v>0</v>
      </c>
      <c r="BK147" s="91">
        <v>0</v>
      </c>
      <c r="BN147" s="91">
        <v>0</v>
      </c>
      <c r="BO147" s="91">
        <v>0</v>
      </c>
      <c r="BP147" s="91">
        <v>0</v>
      </c>
      <c r="BQ147" s="92"/>
      <c r="BR147" s="93"/>
      <c r="BS147" s="93"/>
      <c r="BT147" s="91"/>
      <c r="BX147" s="76"/>
    </row>
    <row r="148" spans="1:76" hidden="1" outlineLevel="1" x14ac:dyDescent="0.2">
      <c r="A148" s="73" t="s">
        <v>141</v>
      </c>
      <c r="B148" s="72" t="s">
        <v>40</v>
      </c>
      <c r="C148" s="73" t="s">
        <v>225</v>
      </c>
      <c r="F148" s="91">
        <v>6276</v>
      </c>
      <c r="G148" s="91">
        <v>0</v>
      </c>
      <c r="H148" s="91">
        <v>6276</v>
      </c>
      <c r="K148" s="91">
        <v>6310</v>
      </c>
      <c r="L148" s="91">
        <v>0</v>
      </c>
      <c r="M148" s="91">
        <v>6310</v>
      </c>
      <c r="P148" s="91">
        <v>6086</v>
      </c>
      <c r="Q148" s="91">
        <v>0</v>
      </c>
      <c r="R148" s="91">
        <v>6086</v>
      </c>
      <c r="U148" s="91">
        <v>8215</v>
      </c>
      <c r="V148" s="91">
        <v>0</v>
      </c>
      <c r="W148" s="91">
        <v>8215</v>
      </c>
      <c r="Z148" s="91">
        <v>13880</v>
      </c>
      <c r="AA148" s="91">
        <v>0</v>
      </c>
      <c r="AB148" s="91">
        <v>13880</v>
      </c>
      <c r="AE148" s="91">
        <v>15488</v>
      </c>
      <c r="AF148" s="91">
        <v>0</v>
      </c>
      <c r="AG148" s="91">
        <v>15488</v>
      </c>
      <c r="AJ148" s="91">
        <v>14592</v>
      </c>
      <c r="AK148" s="91">
        <v>0</v>
      </c>
      <c r="AL148" s="91">
        <v>14592</v>
      </c>
      <c r="AO148" s="91">
        <v>26651</v>
      </c>
      <c r="AP148" s="91">
        <v>0</v>
      </c>
      <c r="AQ148" s="91">
        <v>26651</v>
      </c>
      <c r="AT148" s="91">
        <v>29864</v>
      </c>
      <c r="AU148" s="91">
        <v>0</v>
      </c>
      <c r="AV148" s="91">
        <v>29864</v>
      </c>
      <c r="AY148" s="91">
        <v>30610</v>
      </c>
      <c r="AZ148" s="91">
        <v>0</v>
      </c>
      <c r="BA148" s="91">
        <v>30610</v>
      </c>
      <c r="BD148" s="91">
        <v>31855</v>
      </c>
      <c r="BE148" s="91">
        <v>0</v>
      </c>
      <c r="BF148" s="91">
        <v>31855</v>
      </c>
      <c r="BI148" s="91">
        <v>33098</v>
      </c>
      <c r="BJ148" s="91">
        <v>0</v>
      </c>
      <c r="BK148" s="91">
        <v>33098</v>
      </c>
      <c r="BN148" s="91">
        <v>47650</v>
      </c>
      <c r="BO148" s="91">
        <v>0</v>
      </c>
      <c r="BP148" s="91">
        <v>47650</v>
      </c>
      <c r="BQ148" s="92"/>
      <c r="BR148" s="93"/>
      <c r="BS148" s="93"/>
      <c r="BT148" s="91"/>
      <c r="BX148" s="76"/>
    </row>
    <row r="149" spans="1:76" hidden="1" outlineLevel="1" x14ac:dyDescent="0.2">
      <c r="A149" s="73" t="s">
        <v>141</v>
      </c>
      <c r="B149" s="72" t="s">
        <v>40</v>
      </c>
      <c r="C149" s="73" t="s">
        <v>226</v>
      </c>
      <c r="F149" s="91">
        <v>0</v>
      </c>
      <c r="G149" s="91">
        <v>0</v>
      </c>
      <c r="H149" s="91">
        <v>0</v>
      </c>
      <c r="K149" s="91">
        <v>10804</v>
      </c>
      <c r="L149" s="91">
        <v>0</v>
      </c>
      <c r="M149" s="91">
        <v>10804</v>
      </c>
      <c r="P149" s="91">
        <v>5803</v>
      </c>
      <c r="Q149" s="91">
        <v>0</v>
      </c>
      <c r="R149" s="91">
        <v>5803</v>
      </c>
      <c r="U149" s="91">
        <v>0</v>
      </c>
      <c r="V149" s="91">
        <v>0</v>
      </c>
      <c r="W149" s="91">
        <v>0</v>
      </c>
      <c r="Z149" s="91">
        <v>0</v>
      </c>
      <c r="AA149" s="91">
        <v>0</v>
      </c>
      <c r="AB149" s="91">
        <v>0</v>
      </c>
      <c r="AE149" s="91">
        <v>0</v>
      </c>
      <c r="AF149" s="91">
        <v>0</v>
      </c>
      <c r="AG149" s="91">
        <v>0</v>
      </c>
      <c r="AJ149" s="91">
        <v>0</v>
      </c>
      <c r="AK149" s="91">
        <v>0</v>
      </c>
      <c r="AL149" s="91">
        <v>0</v>
      </c>
      <c r="AO149" s="91">
        <v>0</v>
      </c>
      <c r="AP149" s="91">
        <v>0</v>
      </c>
      <c r="AQ149" s="91">
        <v>0</v>
      </c>
      <c r="AT149" s="91">
        <v>0</v>
      </c>
      <c r="AU149" s="91">
        <v>0</v>
      </c>
      <c r="AV149" s="91">
        <v>0</v>
      </c>
      <c r="AY149" s="91">
        <v>0</v>
      </c>
      <c r="AZ149" s="91">
        <v>0</v>
      </c>
      <c r="BA149" s="91">
        <v>0</v>
      </c>
      <c r="BD149" s="91">
        <v>0</v>
      </c>
      <c r="BE149" s="91">
        <v>0</v>
      </c>
      <c r="BF149" s="91">
        <v>0</v>
      </c>
      <c r="BI149" s="91">
        <v>0</v>
      </c>
      <c r="BJ149" s="91">
        <v>0</v>
      </c>
      <c r="BK149" s="91">
        <v>0</v>
      </c>
      <c r="BN149" s="91">
        <v>0</v>
      </c>
      <c r="BO149" s="91">
        <v>0</v>
      </c>
      <c r="BP149" s="91">
        <v>0</v>
      </c>
      <c r="BQ149" s="92"/>
      <c r="BR149" s="93"/>
      <c r="BS149" s="93"/>
      <c r="BT149" s="91"/>
      <c r="BX149" s="76"/>
    </row>
    <row r="150" spans="1:76" hidden="1" outlineLevel="1" x14ac:dyDescent="0.2">
      <c r="A150" s="73" t="s">
        <v>141</v>
      </c>
      <c r="B150" s="72" t="s">
        <v>40</v>
      </c>
      <c r="C150" s="73" t="s">
        <v>221</v>
      </c>
      <c r="F150" s="91">
        <v>5893</v>
      </c>
      <c r="G150" s="91">
        <v>0</v>
      </c>
      <c r="H150" s="91">
        <v>5893</v>
      </c>
      <c r="K150" s="91">
        <v>10748</v>
      </c>
      <c r="L150" s="91">
        <v>0</v>
      </c>
      <c r="M150" s="91">
        <v>10748</v>
      </c>
      <c r="P150" s="91">
        <v>5723</v>
      </c>
      <c r="Q150" s="91">
        <v>0</v>
      </c>
      <c r="R150" s="91">
        <v>5723</v>
      </c>
      <c r="U150" s="91">
        <v>6071</v>
      </c>
      <c r="V150" s="91">
        <v>0</v>
      </c>
      <c r="W150" s="91">
        <v>6071</v>
      </c>
      <c r="Z150" s="91">
        <v>7888</v>
      </c>
      <c r="AA150" s="91">
        <v>0</v>
      </c>
      <c r="AB150" s="91">
        <v>7888</v>
      </c>
      <c r="AE150" s="91">
        <v>6277</v>
      </c>
      <c r="AF150" s="91">
        <v>0</v>
      </c>
      <c r="AG150" s="91">
        <v>6277</v>
      </c>
      <c r="AJ150" s="91">
        <v>14609</v>
      </c>
      <c r="AK150" s="91">
        <v>0</v>
      </c>
      <c r="AL150" s="91">
        <v>14609</v>
      </c>
      <c r="AO150" s="91">
        <v>14507</v>
      </c>
      <c r="AP150" s="91">
        <v>0</v>
      </c>
      <c r="AQ150" s="91">
        <v>14507</v>
      </c>
      <c r="AT150" s="91">
        <v>8129</v>
      </c>
      <c r="AU150" s="91">
        <v>0</v>
      </c>
      <c r="AV150" s="91">
        <v>8129</v>
      </c>
      <c r="AY150" s="91">
        <v>10512</v>
      </c>
      <c r="AZ150" s="91">
        <v>0</v>
      </c>
      <c r="BA150" s="91">
        <v>10512</v>
      </c>
      <c r="BD150" s="91">
        <v>10622</v>
      </c>
      <c r="BE150" s="91">
        <v>0</v>
      </c>
      <c r="BF150" s="91">
        <v>10622</v>
      </c>
      <c r="BI150" s="91">
        <v>7941</v>
      </c>
      <c r="BJ150" s="91">
        <v>0</v>
      </c>
      <c r="BK150" s="91">
        <v>7941</v>
      </c>
      <c r="BN150" s="91">
        <v>8604</v>
      </c>
      <c r="BO150" s="91">
        <v>0</v>
      </c>
      <c r="BP150" s="91">
        <v>8604</v>
      </c>
      <c r="BQ150" s="92"/>
      <c r="BR150" s="93"/>
      <c r="BS150" s="93"/>
      <c r="BT150" s="91"/>
      <c r="BX150" s="76"/>
    </row>
    <row r="151" spans="1:76" hidden="1" outlineLevel="1" x14ac:dyDescent="0.2">
      <c r="A151" s="73" t="s">
        <v>141</v>
      </c>
      <c r="B151" s="72" t="s">
        <v>40</v>
      </c>
      <c r="C151" s="73" t="s">
        <v>227</v>
      </c>
      <c r="F151" s="91">
        <v>0</v>
      </c>
      <c r="G151" s="91">
        <v>0</v>
      </c>
      <c r="H151" s="91">
        <v>0</v>
      </c>
      <c r="K151" s="91">
        <v>0</v>
      </c>
      <c r="L151" s="91">
        <v>0</v>
      </c>
      <c r="M151" s="91">
        <v>0</v>
      </c>
      <c r="P151" s="91">
        <v>0</v>
      </c>
      <c r="Q151" s="91">
        <v>0</v>
      </c>
      <c r="R151" s="91">
        <v>0</v>
      </c>
      <c r="U151" s="91">
        <v>0</v>
      </c>
      <c r="V151" s="91">
        <v>0</v>
      </c>
      <c r="W151" s="91">
        <v>0</v>
      </c>
      <c r="Z151" s="91">
        <v>0</v>
      </c>
      <c r="AA151" s="91">
        <v>0</v>
      </c>
      <c r="AB151" s="91">
        <v>0</v>
      </c>
      <c r="AE151" s="91">
        <v>0</v>
      </c>
      <c r="AF151" s="91">
        <v>0</v>
      </c>
      <c r="AG151" s="91">
        <v>0</v>
      </c>
      <c r="AJ151" s="91">
        <v>0</v>
      </c>
      <c r="AK151" s="91">
        <v>0</v>
      </c>
      <c r="AL151" s="91">
        <v>0</v>
      </c>
      <c r="AO151" s="91">
        <v>968</v>
      </c>
      <c r="AP151" s="91">
        <v>630</v>
      </c>
      <c r="AQ151" s="91">
        <v>338</v>
      </c>
      <c r="AT151" s="91">
        <v>0</v>
      </c>
      <c r="AU151" s="91">
        <v>0</v>
      </c>
      <c r="AV151" s="91">
        <v>0</v>
      </c>
      <c r="AY151" s="91">
        <v>0</v>
      </c>
      <c r="AZ151" s="91">
        <v>0</v>
      </c>
      <c r="BA151" s="91">
        <v>0</v>
      </c>
      <c r="BD151" s="91">
        <v>0</v>
      </c>
      <c r="BE151" s="91">
        <v>0</v>
      </c>
      <c r="BF151" s="91">
        <v>0</v>
      </c>
      <c r="BI151" s="91">
        <v>16835</v>
      </c>
      <c r="BJ151" s="91">
        <v>9705</v>
      </c>
      <c r="BK151" s="91">
        <v>7130</v>
      </c>
      <c r="BN151" s="91">
        <v>22289</v>
      </c>
      <c r="BO151" s="91">
        <v>15669</v>
      </c>
      <c r="BP151" s="91">
        <v>6620</v>
      </c>
      <c r="BQ151" s="92"/>
      <c r="BR151" s="93"/>
      <c r="BS151" s="93"/>
      <c r="BT151" s="91"/>
      <c r="BX151" s="76"/>
    </row>
    <row r="152" spans="1:76" hidden="1" outlineLevel="1" x14ac:dyDescent="0.2">
      <c r="A152" s="73" t="s">
        <v>141</v>
      </c>
      <c r="B152" s="72" t="s">
        <v>40</v>
      </c>
      <c r="C152" s="73" t="s">
        <v>228</v>
      </c>
      <c r="F152" s="91">
        <v>0</v>
      </c>
      <c r="G152" s="91">
        <v>0</v>
      </c>
      <c r="H152" s="91">
        <v>0</v>
      </c>
      <c r="K152" s="91">
        <v>0</v>
      </c>
      <c r="L152" s="91">
        <v>0</v>
      </c>
      <c r="M152" s="91">
        <v>0</v>
      </c>
      <c r="P152" s="91">
        <v>0</v>
      </c>
      <c r="Q152" s="91">
        <v>0</v>
      </c>
      <c r="R152" s="91">
        <v>0</v>
      </c>
      <c r="U152" s="91">
        <v>0</v>
      </c>
      <c r="V152" s="91">
        <v>0</v>
      </c>
      <c r="W152" s="91">
        <v>0</v>
      </c>
      <c r="Z152" s="91">
        <v>0</v>
      </c>
      <c r="AA152" s="91">
        <v>0</v>
      </c>
      <c r="AB152" s="91">
        <v>0</v>
      </c>
      <c r="AE152" s="91">
        <v>0</v>
      </c>
      <c r="AF152" s="91">
        <v>0</v>
      </c>
      <c r="AG152" s="91">
        <v>0</v>
      </c>
      <c r="AJ152" s="91">
        <v>0</v>
      </c>
      <c r="AK152" s="91">
        <v>0</v>
      </c>
      <c r="AL152" s="91">
        <v>0</v>
      </c>
      <c r="AO152" s="91">
        <v>8432</v>
      </c>
      <c r="AP152" s="91">
        <v>0</v>
      </c>
      <c r="AQ152" s="91">
        <v>8432</v>
      </c>
      <c r="AT152" s="91">
        <v>8884</v>
      </c>
      <c r="AU152" s="91">
        <v>0</v>
      </c>
      <c r="AV152" s="91">
        <v>8884</v>
      </c>
      <c r="AY152" s="91">
        <v>9118</v>
      </c>
      <c r="AZ152" s="91">
        <v>0</v>
      </c>
      <c r="BA152" s="91">
        <v>9118</v>
      </c>
      <c r="BD152" s="91">
        <v>17261</v>
      </c>
      <c r="BE152" s="91">
        <v>0</v>
      </c>
      <c r="BF152" s="91">
        <v>17261</v>
      </c>
      <c r="BI152" s="91">
        <v>18846</v>
      </c>
      <c r="BJ152" s="91">
        <v>0</v>
      </c>
      <c r="BK152" s="91">
        <v>18846</v>
      </c>
      <c r="BN152" s="91">
        <v>17469</v>
      </c>
      <c r="BO152" s="91">
        <v>0</v>
      </c>
      <c r="BP152" s="91">
        <v>17469</v>
      </c>
      <c r="BQ152" s="92"/>
      <c r="BR152" s="93"/>
      <c r="BS152" s="93"/>
      <c r="BT152" s="91"/>
      <c r="BX152" s="76"/>
    </row>
    <row r="153" spans="1:76" hidden="1" outlineLevel="1" x14ac:dyDescent="0.2">
      <c r="A153" s="73" t="s">
        <v>141</v>
      </c>
      <c r="B153" s="72" t="s">
        <v>40</v>
      </c>
      <c r="C153" s="73" t="s">
        <v>222</v>
      </c>
      <c r="F153" s="91">
        <v>12671</v>
      </c>
      <c r="G153" s="91">
        <v>0</v>
      </c>
      <c r="H153" s="91">
        <v>12671</v>
      </c>
      <c r="K153" s="91">
        <v>12654</v>
      </c>
      <c r="L153" s="91">
        <v>0</v>
      </c>
      <c r="M153" s="91">
        <v>12654</v>
      </c>
      <c r="P153" s="91">
        <v>8845</v>
      </c>
      <c r="Q153" s="91">
        <v>0</v>
      </c>
      <c r="R153" s="91">
        <v>8845</v>
      </c>
      <c r="U153" s="91">
        <v>0</v>
      </c>
      <c r="V153" s="91">
        <v>0</v>
      </c>
      <c r="W153" s="91">
        <v>0</v>
      </c>
      <c r="Z153" s="91">
        <v>0</v>
      </c>
      <c r="AA153" s="91">
        <v>0</v>
      </c>
      <c r="AB153" s="91">
        <v>0</v>
      </c>
      <c r="AE153" s="91">
        <v>0</v>
      </c>
      <c r="AF153" s="91">
        <v>0</v>
      </c>
      <c r="AG153" s="91">
        <v>0</v>
      </c>
      <c r="AJ153" s="91">
        <v>0</v>
      </c>
      <c r="AK153" s="91">
        <v>0</v>
      </c>
      <c r="AL153" s="91">
        <v>0</v>
      </c>
      <c r="AO153" s="91">
        <v>11743</v>
      </c>
      <c r="AP153" s="91">
        <v>0</v>
      </c>
      <c r="AQ153" s="91">
        <v>11743</v>
      </c>
      <c r="AT153" s="91">
        <v>9760</v>
      </c>
      <c r="AU153" s="91">
        <v>0</v>
      </c>
      <c r="AV153" s="91">
        <v>9760</v>
      </c>
      <c r="AY153" s="91">
        <v>0</v>
      </c>
      <c r="AZ153" s="91">
        <v>0</v>
      </c>
      <c r="BA153" s="91">
        <v>0</v>
      </c>
      <c r="BD153" s="91">
        <v>9762</v>
      </c>
      <c r="BE153" s="91">
        <v>0</v>
      </c>
      <c r="BF153" s="91">
        <v>9762</v>
      </c>
      <c r="BI153" s="91">
        <v>12714</v>
      </c>
      <c r="BJ153" s="91">
        <v>0</v>
      </c>
      <c r="BK153" s="91">
        <v>12714</v>
      </c>
      <c r="BN153" s="91">
        <v>20735</v>
      </c>
      <c r="BO153" s="91">
        <v>0</v>
      </c>
      <c r="BP153" s="91">
        <v>20735</v>
      </c>
      <c r="BQ153" s="92"/>
      <c r="BR153" s="93"/>
      <c r="BS153" s="93"/>
      <c r="BT153" s="91"/>
      <c r="BX153" s="76"/>
    </row>
    <row r="154" spans="1:76" hidden="1" outlineLevel="1" x14ac:dyDescent="0.2">
      <c r="A154" s="73" t="s">
        <v>141</v>
      </c>
      <c r="B154" s="72" t="s">
        <v>40</v>
      </c>
      <c r="C154" s="73" t="s">
        <v>223</v>
      </c>
      <c r="F154" s="91">
        <v>30448</v>
      </c>
      <c r="G154" s="91">
        <v>0</v>
      </c>
      <c r="H154" s="91">
        <v>30448</v>
      </c>
      <c r="K154" s="91">
        <v>31760</v>
      </c>
      <c r="L154" s="91">
        <v>0</v>
      </c>
      <c r="M154" s="91">
        <v>31760</v>
      </c>
      <c r="P154" s="91">
        <v>23541</v>
      </c>
      <c r="Q154" s="91">
        <v>0</v>
      </c>
      <c r="R154" s="91">
        <v>23541</v>
      </c>
      <c r="U154" s="91">
        <v>23462</v>
      </c>
      <c r="V154" s="91">
        <v>0</v>
      </c>
      <c r="W154" s="91">
        <v>23462</v>
      </c>
      <c r="Z154" s="91">
        <v>30574</v>
      </c>
      <c r="AA154" s="91">
        <v>0</v>
      </c>
      <c r="AB154" s="91">
        <v>30574</v>
      </c>
      <c r="AE154" s="91">
        <v>30605</v>
      </c>
      <c r="AF154" s="91">
        <v>0</v>
      </c>
      <c r="AG154" s="91">
        <v>30605</v>
      </c>
      <c r="AJ154" s="91">
        <v>50267</v>
      </c>
      <c r="AK154" s="91">
        <v>0</v>
      </c>
      <c r="AL154" s="91">
        <v>50267</v>
      </c>
      <c r="AO154" s="91">
        <v>49347</v>
      </c>
      <c r="AP154" s="91">
        <v>0</v>
      </c>
      <c r="AQ154" s="91">
        <v>49347</v>
      </c>
      <c r="AT154" s="91">
        <v>44661</v>
      </c>
      <c r="AU154" s="91">
        <v>0</v>
      </c>
      <c r="AV154" s="91">
        <v>44661</v>
      </c>
      <c r="AY154" s="91">
        <v>50015</v>
      </c>
      <c r="AZ154" s="91">
        <v>0</v>
      </c>
      <c r="BA154" s="91">
        <v>50015</v>
      </c>
      <c r="BD154" s="91">
        <v>58781</v>
      </c>
      <c r="BE154" s="91">
        <v>0</v>
      </c>
      <c r="BF154" s="91">
        <v>58781</v>
      </c>
      <c r="BI154" s="91">
        <v>71340</v>
      </c>
      <c r="BJ154" s="91">
        <v>0</v>
      </c>
      <c r="BK154" s="91">
        <v>71340</v>
      </c>
      <c r="BN154" s="91">
        <v>65806</v>
      </c>
      <c r="BO154" s="91">
        <v>0</v>
      </c>
      <c r="BP154" s="91">
        <v>65806</v>
      </c>
      <c r="BQ154" s="92"/>
      <c r="BR154" s="93"/>
      <c r="BS154" s="93"/>
      <c r="BT154" s="91"/>
      <c r="BX154" s="76"/>
    </row>
    <row r="155" spans="1:76" hidden="1" outlineLevel="1" x14ac:dyDescent="0.2">
      <c r="A155" s="73" t="s">
        <v>141</v>
      </c>
      <c r="B155" s="72" t="s">
        <v>40</v>
      </c>
      <c r="C155" s="73" t="s">
        <v>224</v>
      </c>
      <c r="F155" s="91">
        <v>5615</v>
      </c>
      <c r="G155" s="91">
        <v>0</v>
      </c>
      <c r="H155" s="91">
        <v>5615</v>
      </c>
      <c r="K155" s="91">
        <v>0</v>
      </c>
      <c r="L155" s="91">
        <v>0</v>
      </c>
      <c r="M155" s="91">
        <v>0</v>
      </c>
      <c r="P155" s="91">
        <v>0</v>
      </c>
      <c r="Q155" s="91">
        <v>0</v>
      </c>
      <c r="R155" s="91">
        <v>0</v>
      </c>
      <c r="U155" s="91">
        <v>0</v>
      </c>
      <c r="V155" s="91">
        <v>0</v>
      </c>
      <c r="W155" s="91">
        <v>0</v>
      </c>
      <c r="Z155" s="91">
        <v>0</v>
      </c>
      <c r="AA155" s="91">
        <v>0</v>
      </c>
      <c r="AB155" s="91">
        <v>0</v>
      </c>
      <c r="AE155" s="91">
        <v>0</v>
      </c>
      <c r="AF155" s="91">
        <v>0</v>
      </c>
      <c r="AG155" s="91">
        <v>0</v>
      </c>
      <c r="AJ155" s="91">
        <v>0</v>
      </c>
      <c r="AK155" s="91">
        <v>0</v>
      </c>
      <c r="AL155" s="91">
        <v>0</v>
      </c>
      <c r="AO155" s="91">
        <v>0</v>
      </c>
      <c r="AP155" s="91">
        <v>0</v>
      </c>
      <c r="AQ155" s="91">
        <v>0</v>
      </c>
      <c r="AT155" s="91">
        <v>0</v>
      </c>
      <c r="AU155" s="91">
        <v>0</v>
      </c>
      <c r="AV155" s="91">
        <v>0</v>
      </c>
      <c r="AY155" s="91">
        <v>0</v>
      </c>
      <c r="AZ155" s="91">
        <v>0</v>
      </c>
      <c r="BA155" s="91">
        <v>0</v>
      </c>
      <c r="BD155" s="91">
        <v>0</v>
      </c>
      <c r="BE155" s="91">
        <v>0</v>
      </c>
      <c r="BF155" s="91">
        <v>0</v>
      </c>
      <c r="BI155" s="91">
        <v>8477</v>
      </c>
      <c r="BJ155" s="91">
        <v>0</v>
      </c>
      <c r="BK155" s="91">
        <v>8477</v>
      </c>
      <c r="BN155" s="91">
        <v>8868</v>
      </c>
      <c r="BO155" s="91">
        <v>0</v>
      </c>
      <c r="BP155" s="91">
        <v>8868</v>
      </c>
      <c r="BQ155" s="92"/>
      <c r="BR155" s="93"/>
      <c r="BS155" s="93"/>
      <c r="BT155" s="91"/>
      <c r="BX155" s="76"/>
    </row>
    <row r="156" spans="1:76" hidden="1" outlineLevel="1" x14ac:dyDescent="0.2">
      <c r="A156" s="73" t="s">
        <v>143</v>
      </c>
      <c r="B156" s="72" t="s">
        <v>40</v>
      </c>
      <c r="C156" s="73" t="s">
        <v>225</v>
      </c>
      <c r="F156" s="91">
        <v>79594</v>
      </c>
      <c r="G156" s="91">
        <v>0</v>
      </c>
      <c r="H156" s="91">
        <v>79594</v>
      </c>
      <c r="K156" s="91">
        <v>74566</v>
      </c>
      <c r="L156" s="91">
        <v>0</v>
      </c>
      <c r="M156" s="91">
        <v>74566</v>
      </c>
      <c r="P156" s="91">
        <v>61777</v>
      </c>
      <c r="Q156" s="91">
        <v>0</v>
      </c>
      <c r="R156" s="91">
        <v>61777</v>
      </c>
      <c r="U156" s="91">
        <v>54043</v>
      </c>
      <c r="V156" s="91">
        <v>0</v>
      </c>
      <c r="W156" s="91">
        <v>54043</v>
      </c>
      <c r="Z156" s="91">
        <v>62726</v>
      </c>
      <c r="AA156" s="91">
        <v>0</v>
      </c>
      <c r="AB156" s="91">
        <v>62726</v>
      </c>
      <c r="AE156" s="91">
        <v>61269</v>
      </c>
      <c r="AF156" s="91">
        <v>0</v>
      </c>
      <c r="AG156" s="91">
        <v>61269</v>
      </c>
      <c r="AJ156" s="91">
        <v>86539</v>
      </c>
      <c r="AK156" s="91">
        <v>0</v>
      </c>
      <c r="AL156" s="91">
        <v>86539</v>
      </c>
      <c r="AO156" s="91">
        <v>100331</v>
      </c>
      <c r="AP156" s="91">
        <v>0</v>
      </c>
      <c r="AQ156" s="91">
        <v>100331</v>
      </c>
      <c r="AT156" s="91">
        <v>117199</v>
      </c>
      <c r="AU156" s="91">
        <v>0</v>
      </c>
      <c r="AV156" s="91">
        <v>117199</v>
      </c>
      <c r="AY156" s="91">
        <v>125651</v>
      </c>
      <c r="AZ156" s="91">
        <v>0</v>
      </c>
      <c r="BA156" s="91">
        <v>125651</v>
      </c>
      <c r="BD156" s="91">
        <v>139904</v>
      </c>
      <c r="BE156" s="91">
        <v>0</v>
      </c>
      <c r="BF156" s="91">
        <v>139904</v>
      </c>
      <c r="BI156" s="91">
        <v>157846</v>
      </c>
      <c r="BJ156" s="91">
        <v>0</v>
      </c>
      <c r="BK156" s="91">
        <v>157846</v>
      </c>
      <c r="BN156" s="91">
        <v>160132</v>
      </c>
      <c r="BO156" s="91">
        <v>8398</v>
      </c>
      <c r="BP156" s="91">
        <v>151734</v>
      </c>
      <c r="BQ156" s="92"/>
      <c r="BR156" s="93"/>
      <c r="BS156" s="93"/>
      <c r="BT156" s="91"/>
      <c r="BX156" s="76"/>
    </row>
    <row r="157" spans="1:76" hidden="1" outlineLevel="1" x14ac:dyDescent="0.2">
      <c r="A157" s="73" t="s">
        <v>143</v>
      </c>
      <c r="B157" s="72" t="s">
        <v>40</v>
      </c>
      <c r="C157" s="73" t="s">
        <v>229</v>
      </c>
      <c r="F157" s="91">
        <v>0</v>
      </c>
      <c r="G157" s="91">
        <v>0</v>
      </c>
      <c r="H157" s="91">
        <v>0</v>
      </c>
      <c r="K157" s="91">
        <v>6526</v>
      </c>
      <c r="L157" s="91">
        <v>0</v>
      </c>
      <c r="M157" s="91">
        <v>6526</v>
      </c>
      <c r="P157" s="91">
        <v>0</v>
      </c>
      <c r="Q157" s="91">
        <v>0</v>
      </c>
      <c r="R157" s="91">
        <v>0</v>
      </c>
      <c r="U157" s="91">
        <v>6106</v>
      </c>
      <c r="V157" s="91">
        <v>0</v>
      </c>
      <c r="W157" s="91">
        <v>6106</v>
      </c>
      <c r="Z157" s="91">
        <v>0</v>
      </c>
      <c r="AA157" s="91">
        <v>0</v>
      </c>
      <c r="AB157" s="91">
        <v>0</v>
      </c>
      <c r="AE157" s="91">
        <v>0</v>
      </c>
      <c r="AF157" s="91">
        <v>0</v>
      </c>
      <c r="AG157" s="91">
        <v>0</v>
      </c>
      <c r="AJ157" s="91">
        <v>0</v>
      </c>
      <c r="AK157" s="91">
        <v>0</v>
      </c>
      <c r="AL157" s="91">
        <v>0</v>
      </c>
      <c r="AO157" s="91">
        <v>0</v>
      </c>
      <c r="AP157" s="91">
        <v>0</v>
      </c>
      <c r="AQ157" s="91">
        <v>0</v>
      </c>
      <c r="AT157" s="91">
        <v>0</v>
      </c>
      <c r="AU157" s="91">
        <v>0</v>
      </c>
      <c r="AV157" s="91">
        <v>0</v>
      </c>
      <c r="AY157" s="91">
        <v>0</v>
      </c>
      <c r="AZ157" s="91">
        <v>0</v>
      </c>
      <c r="BA157" s="91">
        <v>0</v>
      </c>
      <c r="BD157" s="91">
        <v>0</v>
      </c>
      <c r="BE157" s="91">
        <v>0</v>
      </c>
      <c r="BF157" s="91">
        <v>0</v>
      </c>
      <c r="BI157" s="91">
        <v>0</v>
      </c>
      <c r="BJ157" s="91">
        <v>0</v>
      </c>
      <c r="BK157" s="91">
        <v>0</v>
      </c>
      <c r="BN157" s="91">
        <v>5861</v>
      </c>
      <c r="BO157" s="91">
        <v>0</v>
      </c>
      <c r="BP157" s="91">
        <v>5861</v>
      </c>
      <c r="BQ157" s="92"/>
      <c r="BR157" s="93"/>
      <c r="BS157" s="93"/>
      <c r="BT157" s="91"/>
      <c r="BX157" s="76"/>
    </row>
    <row r="158" spans="1:76" hidden="1" outlineLevel="1" x14ac:dyDescent="0.2">
      <c r="A158" s="73" t="s">
        <v>143</v>
      </c>
      <c r="B158" s="72" t="s">
        <v>40</v>
      </c>
      <c r="C158" s="73" t="s">
        <v>230</v>
      </c>
      <c r="F158" s="91">
        <v>0</v>
      </c>
      <c r="G158" s="91">
        <v>0</v>
      </c>
      <c r="H158" s="91">
        <v>0</v>
      </c>
      <c r="K158" s="91">
        <v>6364</v>
      </c>
      <c r="L158" s="91">
        <v>0</v>
      </c>
      <c r="M158" s="91">
        <v>6364</v>
      </c>
      <c r="P158" s="91">
        <v>0</v>
      </c>
      <c r="Q158" s="91">
        <v>0</v>
      </c>
      <c r="R158" s="91">
        <v>0</v>
      </c>
      <c r="U158" s="91">
        <v>0</v>
      </c>
      <c r="V158" s="91">
        <v>0</v>
      </c>
      <c r="W158" s="91">
        <v>0</v>
      </c>
      <c r="Z158" s="91">
        <v>0</v>
      </c>
      <c r="AA158" s="91">
        <v>0</v>
      </c>
      <c r="AB158" s="91">
        <v>0</v>
      </c>
      <c r="AE158" s="91">
        <v>0</v>
      </c>
      <c r="AF158" s="91">
        <v>0</v>
      </c>
      <c r="AG158" s="91">
        <v>0</v>
      </c>
      <c r="AJ158" s="91">
        <v>0</v>
      </c>
      <c r="AK158" s="91">
        <v>0</v>
      </c>
      <c r="AL158" s="91">
        <v>0</v>
      </c>
      <c r="AO158" s="91">
        <v>0</v>
      </c>
      <c r="AP158" s="91">
        <v>0</v>
      </c>
      <c r="AQ158" s="91">
        <v>0</v>
      </c>
      <c r="AT158" s="91">
        <v>0</v>
      </c>
      <c r="AU158" s="91">
        <v>0</v>
      </c>
      <c r="AV158" s="91">
        <v>0</v>
      </c>
      <c r="AY158" s="91">
        <v>0</v>
      </c>
      <c r="AZ158" s="91">
        <v>0</v>
      </c>
      <c r="BA158" s="91">
        <v>0</v>
      </c>
      <c r="BD158" s="91">
        <v>0</v>
      </c>
      <c r="BE158" s="91">
        <v>0</v>
      </c>
      <c r="BF158" s="91">
        <v>0</v>
      </c>
      <c r="BI158" s="91">
        <v>0</v>
      </c>
      <c r="BJ158" s="91">
        <v>0</v>
      </c>
      <c r="BK158" s="91">
        <v>0</v>
      </c>
      <c r="BN158" s="91">
        <v>19570</v>
      </c>
      <c r="BO158" s="91">
        <v>0</v>
      </c>
      <c r="BP158" s="91">
        <v>19570</v>
      </c>
      <c r="BQ158" s="92"/>
      <c r="BR158" s="93"/>
      <c r="BS158" s="93"/>
      <c r="BT158" s="91"/>
      <c r="BX158" s="76"/>
    </row>
    <row r="159" spans="1:76" hidden="1" outlineLevel="1" x14ac:dyDescent="0.2">
      <c r="A159" s="73" t="s">
        <v>143</v>
      </c>
      <c r="B159" s="72" t="s">
        <v>40</v>
      </c>
      <c r="C159" s="73" t="s">
        <v>226</v>
      </c>
      <c r="F159" s="91">
        <v>48319</v>
      </c>
      <c r="G159" s="91">
        <v>0</v>
      </c>
      <c r="H159" s="91">
        <v>48319</v>
      </c>
      <c r="K159" s="91">
        <v>19740</v>
      </c>
      <c r="L159" s="91">
        <v>0</v>
      </c>
      <c r="M159" s="91">
        <v>19740</v>
      </c>
      <c r="P159" s="91">
        <v>17059</v>
      </c>
      <c r="Q159" s="91">
        <v>0</v>
      </c>
      <c r="R159" s="91">
        <v>17059</v>
      </c>
      <c r="U159" s="91">
        <v>15176</v>
      </c>
      <c r="V159" s="91">
        <v>0</v>
      </c>
      <c r="W159" s="91">
        <v>15176</v>
      </c>
      <c r="Z159" s="91">
        <v>16214</v>
      </c>
      <c r="AA159" s="91">
        <v>0</v>
      </c>
      <c r="AB159" s="91">
        <v>16214</v>
      </c>
      <c r="AE159" s="91">
        <v>18749</v>
      </c>
      <c r="AF159" s="91">
        <v>0</v>
      </c>
      <c r="AG159" s="91">
        <v>18749</v>
      </c>
      <c r="AJ159" s="91">
        <v>43230</v>
      </c>
      <c r="AK159" s="91">
        <v>0</v>
      </c>
      <c r="AL159" s="91">
        <v>43230</v>
      </c>
      <c r="AO159" s="91">
        <v>51337</v>
      </c>
      <c r="AP159" s="91">
        <v>0</v>
      </c>
      <c r="AQ159" s="91">
        <v>51337</v>
      </c>
      <c r="AT159" s="91">
        <v>44856</v>
      </c>
      <c r="AU159" s="91">
        <v>0</v>
      </c>
      <c r="AV159" s="91">
        <v>44856</v>
      </c>
      <c r="AY159" s="91">
        <v>41869</v>
      </c>
      <c r="AZ159" s="91">
        <v>0</v>
      </c>
      <c r="BA159" s="91">
        <v>41869</v>
      </c>
      <c r="BD159" s="91">
        <v>44446</v>
      </c>
      <c r="BE159" s="91">
        <v>0</v>
      </c>
      <c r="BF159" s="91">
        <v>44446</v>
      </c>
      <c r="BI159" s="91">
        <v>52813</v>
      </c>
      <c r="BJ159" s="91">
        <v>0</v>
      </c>
      <c r="BK159" s="91">
        <v>52813</v>
      </c>
      <c r="BN159" s="91">
        <v>54951</v>
      </c>
      <c r="BO159" s="91">
        <v>0</v>
      </c>
      <c r="BP159" s="91">
        <v>54951</v>
      </c>
      <c r="BQ159" s="92"/>
      <c r="BR159" s="93"/>
      <c r="BS159" s="93"/>
      <c r="BT159" s="91"/>
      <c r="BX159" s="76"/>
    </row>
    <row r="160" spans="1:76" hidden="1" outlineLevel="1" x14ac:dyDescent="0.2">
      <c r="A160" s="73" t="s">
        <v>143</v>
      </c>
      <c r="B160" s="72" t="s">
        <v>40</v>
      </c>
      <c r="C160" s="73" t="s">
        <v>221</v>
      </c>
      <c r="F160" s="91">
        <v>63960</v>
      </c>
      <c r="G160" s="91">
        <v>0</v>
      </c>
      <c r="H160" s="91">
        <v>63960</v>
      </c>
      <c r="K160" s="91">
        <v>43196</v>
      </c>
      <c r="L160" s="91">
        <v>0</v>
      </c>
      <c r="M160" s="91">
        <v>43196</v>
      </c>
      <c r="P160" s="91">
        <v>26994</v>
      </c>
      <c r="Q160" s="91">
        <v>0</v>
      </c>
      <c r="R160" s="91">
        <v>26994</v>
      </c>
      <c r="U160" s="91">
        <v>25116</v>
      </c>
      <c r="V160" s="91">
        <v>0</v>
      </c>
      <c r="W160" s="91">
        <v>25116</v>
      </c>
      <c r="Z160" s="91">
        <v>37570</v>
      </c>
      <c r="AA160" s="91">
        <v>0</v>
      </c>
      <c r="AB160" s="91">
        <v>37570</v>
      </c>
      <c r="AE160" s="91">
        <v>61561</v>
      </c>
      <c r="AF160" s="91">
        <v>0</v>
      </c>
      <c r="AG160" s="91">
        <v>61561</v>
      </c>
      <c r="AJ160" s="91">
        <v>83258</v>
      </c>
      <c r="AK160" s="91">
        <v>0</v>
      </c>
      <c r="AL160" s="91">
        <v>83258</v>
      </c>
      <c r="AO160" s="91">
        <v>86886</v>
      </c>
      <c r="AP160" s="91">
        <v>0</v>
      </c>
      <c r="AQ160" s="91">
        <v>86886</v>
      </c>
      <c r="AT160" s="91">
        <v>51791</v>
      </c>
      <c r="AU160" s="91">
        <v>0</v>
      </c>
      <c r="AV160" s="91">
        <v>51791</v>
      </c>
      <c r="AY160" s="91">
        <v>60826</v>
      </c>
      <c r="AZ160" s="91">
        <v>0</v>
      </c>
      <c r="BA160" s="91">
        <v>60826</v>
      </c>
      <c r="BD160" s="91">
        <v>59309</v>
      </c>
      <c r="BE160" s="91">
        <v>0</v>
      </c>
      <c r="BF160" s="91">
        <v>59309</v>
      </c>
      <c r="BI160" s="91">
        <v>76479</v>
      </c>
      <c r="BJ160" s="91">
        <v>0</v>
      </c>
      <c r="BK160" s="91">
        <v>76479</v>
      </c>
      <c r="BN160" s="91">
        <v>75885</v>
      </c>
      <c r="BO160" s="91">
        <v>0</v>
      </c>
      <c r="BP160" s="91">
        <v>75885</v>
      </c>
      <c r="BQ160" s="92"/>
      <c r="BR160" s="93"/>
      <c r="BS160" s="93"/>
      <c r="BT160" s="91"/>
      <c r="BX160" s="76"/>
    </row>
    <row r="161" spans="1:77" hidden="1" outlineLevel="1" x14ac:dyDescent="0.2">
      <c r="A161" s="73" t="s">
        <v>143</v>
      </c>
      <c r="B161" s="72" t="s">
        <v>40</v>
      </c>
      <c r="C161" s="73" t="s">
        <v>227</v>
      </c>
      <c r="F161" s="91">
        <v>0</v>
      </c>
      <c r="G161" s="91">
        <v>0</v>
      </c>
      <c r="H161" s="91">
        <v>0</v>
      </c>
      <c r="K161" s="91">
        <v>0</v>
      </c>
      <c r="L161" s="91">
        <v>0</v>
      </c>
      <c r="M161" s="91">
        <v>0</v>
      </c>
      <c r="P161" s="91">
        <v>0</v>
      </c>
      <c r="Q161" s="91">
        <v>0</v>
      </c>
      <c r="R161" s="91">
        <v>0</v>
      </c>
      <c r="U161" s="91">
        <v>0</v>
      </c>
      <c r="V161" s="91">
        <v>0</v>
      </c>
      <c r="W161" s="91">
        <v>0</v>
      </c>
      <c r="Z161" s="91">
        <v>0</v>
      </c>
      <c r="AA161" s="91">
        <v>0</v>
      </c>
      <c r="AB161" s="91">
        <v>0</v>
      </c>
      <c r="AE161" s="91">
        <v>0</v>
      </c>
      <c r="AF161" s="91">
        <v>0</v>
      </c>
      <c r="AG161" s="91">
        <v>0</v>
      </c>
      <c r="AJ161" s="91">
        <v>0</v>
      </c>
      <c r="AK161" s="91">
        <v>0</v>
      </c>
      <c r="AL161" s="91">
        <v>0</v>
      </c>
      <c r="AO161" s="91">
        <v>0</v>
      </c>
      <c r="AP161" s="91">
        <v>0</v>
      </c>
      <c r="AQ161" s="91">
        <v>0</v>
      </c>
      <c r="AT161" s="91">
        <v>0</v>
      </c>
      <c r="AU161" s="91">
        <v>0</v>
      </c>
      <c r="AV161" s="91">
        <v>0</v>
      </c>
      <c r="AY161" s="91">
        <v>0</v>
      </c>
      <c r="AZ161" s="91">
        <v>0</v>
      </c>
      <c r="BA161" s="91">
        <v>0</v>
      </c>
      <c r="BD161" s="91">
        <v>0</v>
      </c>
      <c r="BE161" s="91">
        <v>0</v>
      </c>
      <c r="BF161" s="91">
        <v>0</v>
      </c>
      <c r="BI161" s="91">
        <v>1824</v>
      </c>
      <c r="BJ161" s="91">
        <v>1367</v>
      </c>
      <c r="BK161" s="91">
        <v>457</v>
      </c>
      <c r="BN161" s="91">
        <v>3927</v>
      </c>
      <c r="BO161" s="91">
        <v>3927</v>
      </c>
      <c r="BP161" s="91">
        <v>0</v>
      </c>
      <c r="BQ161" s="92"/>
      <c r="BR161" s="93"/>
      <c r="BS161" s="93"/>
      <c r="BT161" s="91"/>
      <c r="BX161" s="76"/>
    </row>
    <row r="162" spans="1:77" hidden="1" outlineLevel="1" x14ac:dyDescent="0.2">
      <c r="A162" s="73" t="s">
        <v>143</v>
      </c>
      <c r="B162" s="72" t="s">
        <v>40</v>
      </c>
      <c r="C162" s="73" t="s">
        <v>228</v>
      </c>
      <c r="F162" s="91">
        <v>26470</v>
      </c>
      <c r="G162" s="91">
        <v>0</v>
      </c>
      <c r="H162" s="91">
        <v>26470</v>
      </c>
      <c r="K162" s="91">
        <v>20960</v>
      </c>
      <c r="L162" s="91">
        <v>0</v>
      </c>
      <c r="M162" s="91">
        <v>20960</v>
      </c>
      <c r="P162" s="91">
        <v>10613</v>
      </c>
      <c r="Q162" s="91">
        <v>0</v>
      </c>
      <c r="R162" s="91">
        <v>10613</v>
      </c>
      <c r="U162" s="91">
        <v>29470</v>
      </c>
      <c r="V162" s="91">
        <v>0</v>
      </c>
      <c r="W162" s="91">
        <v>29470</v>
      </c>
      <c r="Z162" s="91">
        <v>31779</v>
      </c>
      <c r="AA162" s="91">
        <v>0</v>
      </c>
      <c r="AB162" s="91">
        <v>31779</v>
      </c>
      <c r="AE162" s="91">
        <v>40019</v>
      </c>
      <c r="AF162" s="91">
        <v>0</v>
      </c>
      <c r="AG162" s="91">
        <v>40019</v>
      </c>
      <c r="AJ162" s="91">
        <v>45923</v>
      </c>
      <c r="AK162" s="91">
        <v>0</v>
      </c>
      <c r="AL162" s="91">
        <v>45923</v>
      </c>
      <c r="AO162" s="91">
        <v>40857</v>
      </c>
      <c r="AP162" s="91">
        <v>0</v>
      </c>
      <c r="AQ162" s="91">
        <v>40857</v>
      </c>
      <c r="AT162" s="91">
        <v>47841</v>
      </c>
      <c r="AU162" s="91">
        <v>0</v>
      </c>
      <c r="AV162" s="91">
        <v>47841</v>
      </c>
      <c r="AY162" s="91">
        <v>52776</v>
      </c>
      <c r="AZ162" s="91">
        <v>0</v>
      </c>
      <c r="BA162" s="91">
        <v>52776</v>
      </c>
      <c r="BD162" s="91">
        <v>48884</v>
      </c>
      <c r="BE162" s="91">
        <v>0</v>
      </c>
      <c r="BF162" s="91">
        <v>48884</v>
      </c>
      <c r="BI162" s="91">
        <v>55974</v>
      </c>
      <c r="BJ162" s="91">
        <v>0</v>
      </c>
      <c r="BK162" s="91">
        <v>55974</v>
      </c>
      <c r="BN162" s="91">
        <v>65046</v>
      </c>
      <c r="BO162" s="91">
        <v>0</v>
      </c>
      <c r="BP162" s="91">
        <v>65046</v>
      </c>
      <c r="BQ162" s="92"/>
      <c r="BR162" s="93"/>
      <c r="BS162" s="93"/>
      <c r="BT162" s="91"/>
      <c r="BX162" s="76"/>
    </row>
    <row r="163" spans="1:77" hidden="1" outlineLevel="1" x14ac:dyDescent="0.2">
      <c r="A163" s="73" t="s">
        <v>143</v>
      </c>
      <c r="B163" s="72" t="s">
        <v>40</v>
      </c>
      <c r="C163" s="73" t="s">
        <v>222</v>
      </c>
      <c r="F163" s="91">
        <v>111810</v>
      </c>
      <c r="G163" s="91">
        <v>0</v>
      </c>
      <c r="H163" s="91">
        <v>111810</v>
      </c>
      <c r="K163" s="91">
        <v>102796</v>
      </c>
      <c r="L163" s="91">
        <v>0</v>
      </c>
      <c r="M163" s="91">
        <v>102796</v>
      </c>
      <c r="P163" s="91">
        <v>83611</v>
      </c>
      <c r="Q163" s="91">
        <v>0</v>
      </c>
      <c r="R163" s="91">
        <v>83611</v>
      </c>
      <c r="U163" s="91">
        <v>87430</v>
      </c>
      <c r="V163" s="91">
        <v>0</v>
      </c>
      <c r="W163" s="91">
        <v>87430</v>
      </c>
      <c r="Z163" s="91">
        <v>80681</v>
      </c>
      <c r="AA163" s="91">
        <v>0</v>
      </c>
      <c r="AB163" s="91">
        <v>80681</v>
      </c>
      <c r="AE163" s="91">
        <v>85157</v>
      </c>
      <c r="AF163" s="91">
        <v>0</v>
      </c>
      <c r="AG163" s="91">
        <v>85157</v>
      </c>
      <c r="AJ163" s="91">
        <v>94453</v>
      </c>
      <c r="AK163" s="91">
        <v>0</v>
      </c>
      <c r="AL163" s="91">
        <v>94453</v>
      </c>
      <c r="AO163" s="91">
        <v>110199</v>
      </c>
      <c r="AP163" s="91">
        <v>0</v>
      </c>
      <c r="AQ163" s="91">
        <v>110199</v>
      </c>
      <c r="AT163" s="91">
        <v>105401</v>
      </c>
      <c r="AU163" s="91">
        <v>0</v>
      </c>
      <c r="AV163" s="91">
        <v>105401</v>
      </c>
      <c r="AY163" s="91">
        <v>118214</v>
      </c>
      <c r="AZ163" s="91">
        <v>0</v>
      </c>
      <c r="BA163" s="91">
        <v>118214</v>
      </c>
      <c r="BD163" s="91">
        <v>145299</v>
      </c>
      <c r="BE163" s="91">
        <v>0</v>
      </c>
      <c r="BF163" s="91">
        <v>145299</v>
      </c>
      <c r="BI163" s="91">
        <v>162476</v>
      </c>
      <c r="BJ163" s="91">
        <v>0</v>
      </c>
      <c r="BK163" s="91">
        <v>162476</v>
      </c>
      <c r="BN163" s="91">
        <v>148034</v>
      </c>
      <c r="BO163" s="91">
        <v>13258</v>
      </c>
      <c r="BP163" s="91">
        <v>134776</v>
      </c>
      <c r="BQ163" s="92"/>
      <c r="BR163" s="93"/>
      <c r="BS163" s="93"/>
      <c r="BT163" s="91"/>
      <c r="BX163" s="76"/>
    </row>
    <row r="164" spans="1:77" hidden="1" outlineLevel="1" x14ac:dyDescent="0.2">
      <c r="A164" s="73" t="s">
        <v>143</v>
      </c>
      <c r="B164" s="72" t="s">
        <v>40</v>
      </c>
      <c r="C164" s="73" t="s">
        <v>223</v>
      </c>
      <c r="F164" s="91">
        <v>231897</v>
      </c>
      <c r="G164" s="91">
        <v>0</v>
      </c>
      <c r="H164" s="91">
        <v>231897</v>
      </c>
      <c r="K164" s="91">
        <v>215790</v>
      </c>
      <c r="L164" s="91">
        <v>0</v>
      </c>
      <c r="M164" s="91">
        <v>215790</v>
      </c>
      <c r="P164" s="91">
        <v>174418</v>
      </c>
      <c r="Q164" s="91">
        <v>0</v>
      </c>
      <c r="R164" s="91">
        <v>174418</v>
      </c>
      <c r="U164" s="91">
        <v>178287</v>
      </c>
      <c r="V164" s="91">
        <v>0</v>
      </c>
      <c r="W164" s="91">
        <v>178287</v>
      </c>
      <c r="Z164" s="91">
        <v>199213</v>
      </c>
      <c r="AA164" s="91">
        <v>0</v>
      </c>
      <c r="AB164" s="91">
        <v>199213</v>
      </c>
      <c r="AE164" s="91">
        <v>223025</v>
      </c>
      <c r="AF164" s="91">
        <v>0</v>
      </c>
      <c r="AG164" s="91">
        <v>223025</v>
      </c>
      <c r="AJ164" s="91">
        <v>283192</v>
      </c>
      <c r="AK164" s="91">
        <v>0</v>
      </c>
      <c r="AL164" s="91">
        <v>283192</v>
      </c>
      <c r="AO164" s="91">
        <v>270695</v>
      </c>
      <c r="AP164" s="91">
        <v>0</v>
      </c>
      <c r="AQ164" s="91">
        <v>270695</v>
      </c>
      <c r="AT164" s="91">
        <v>225889</v>
      </c>
      <c r="AU164" s="91">
        <v>0</v>
      </c>
      <c r="AV164" s="91">
        <v>225889</v>
      </c>
      <c r="AY164" s="91">
        <v>262361</v>
      </c>
      <c r="AZ164" s="91">
        <v>0</v>
      </c>
      <c r="BA164" s="91">
        <v>262361</v>
      </c>
      <c r="BD164" s="91">
        <v>298933</v>
      </c>
      <c r="BE164" s="91">
        <v>0</v>
      </c>
      <c r="BF164" s="91">
        <v>298933</v>
      </c>
      <c r="BI164" s="91">
        <v>297547</v>
      </c>
      <c r="BJ164" s="91">
        <v>0</v>
      </c>
      <c r="BK164" s="91">
        <v>297547</v>
      </c>
      <c r="BN164" s="91">
        <v>256679</v>
      </c>
      <c r="BO164" s="91">
        <v>0</v>
      </c>
      <c r="BP164" s="91">
        <v>256679</v>
      </c>
      <c r="BQ164" s="92"/>
      <c r="BR164" s="93"/>
      <c r="BS164" s="93"/>
      <c r="BT164" s="91"/>
      <c r="BX164" s="76"/>
    </row>
    <row r="165" spans="1:77" hidden="1" outlineLevel="1" x14ac:dyDescent="0.2">
      <c r="A165" s="73" t="s">
        <v>143</v>
      </c>
      <c r="B165" s="72" t="s">
        <v>40</v>
      </c>
      <c r="C165" s="73" t="s">
        <v>224</v>
      </c>
      <c r="F165" s="91">
        <v>31684</v>
      </c>
      <c r="G165" s="91">
        <v>0</v>
      </c>
      <c r="H165" s="91">
        <v>31684</v>
      </c>
      <c r="K165" s="91">
        <v>21083</v>
      </c>
      <c r="L165" s="91">
        <v>0</v>
      </c>
      <c r="M165" s="91">
        <v>21083</v>
      </c>
      <c r="P165" s="91">
        <v>5736</v>
      </c>
      <c r="Q165" s="91">
        <v>0</v>
      </c>
      <c r="R165" s="91">
        <v>5736</v>
      </c>
      <c r="U165" s="91">
        <v>5824</v>
      </c>
      <c r="V165" s="91">
        <v>0</v>
      </c>
      <c r="W165" s="91">
        <v>5824</v>
      </c>
      <c r="Z165" s="91">
        <v>5500</v>
      </c>
      <c r="AA165" s="91">
        <v>0</v>
      </c>
      <c r="AB165" s="91">
        <v>5500</v>
      </c>
      <c r="AE165" s="91">
        <v>0</v>
      </c>
      <c r="AF165" s="91">
        <v>0</v>
      </c>
      <c r="AG165" s="91">
        <v>0</v>
      </c>
      <c r="AJ165" s="91">
        <v>31785</v>
      </c>
      <c r="AK165" s="91">
        <v>0</v>
      </c>
      <c r="AL165" s="91">
        <v>31785</v>
      </c>
      <c r="AO165" s="91">
        <v>42555</v>
      </c>
      <c r="AP165" s="91">
        <v>0</v>
      </c>
      <c r="AQ165" s="91">
        <v>42555</v>
      </c>
      <c r="AT165" s="91">
        <v>44430</v>
      </c>
      <c r="AU165" s="91">
        <v>0</v>
      </c>
      <c r="AV165" s="91">
        <v>44430</v>
      </c>
      <c r="AY165" s="91">
        <v>51018</v>
      </c>
      <c r="AZ165" s="91">
        <v>0</v>
      </c>
      <c r="BA165" s="91">
        <v>51018</v>
      </c>
      <c r="BD165" s="91">
        <v>50999</v>
      </c>
      <c r="BE165" s="91">
        <v>0</v>
      </c>
      <c r="BF165" s="91">
        <v>50999</v>
      </c>
      <c r="BI165" s="91">
        <v>62255</v>
      </c>
      <c r="BJ165" s="91">
        <v>0</v>
      </c>
      <c r="BK165" s="91">
        <v>62255</v>
      </c>
      <c r="BN165" s="91">
        <v>45444</v>
      </c>
      <c r="BO165" s="91">
        <v>0</v>
      </c>
      <c r="BP165" s="91">
        <v>45444</v>
      </c>
      <c r="BQ165" s="92"/>
      <c r="BR165" s="93"/>
      <c r="BS165" s="93"/>
      <c r="BT165" s="91"/>
      <c r="BX165" s="76"/>
    </row>
    <row r="166" spans="1:77" hidden="1" outlineLevel="1" x14ac:dyDescent="0.2">
      <c r="A166" s="73" t="s">
        <v>164</v>
      </c>
      <c r="B166" s="72" t="s">
        <v>40</v>
      </c>
      <c r="C166" s="73" t="s">
        <v>221</v>
      </c>
      <c r="F166" s="91">
        <v>0</v>
      </c>
      <c r="G166" s="91">
        <v>0</v>
      </c>
      <c r="H166" s="91">
        <v>0</v>
      </c>
      <c r="K166" s="91">
        <v>0</v>
      </c>
      <c r="L166" s="91">
        <v>0</v>
      </c>
      <c r="M166" s="91">
        <v>0</v>
      </c>
      <c r="P166" s="91">
        <v>0</v>
      </c>
      <c r="Q166" s="91">
        <v>0</v>
      </c>
      <c r="R166" s="91">
        <v>0</v>
      </c>
      <c r="U166" s="91">
        <v>0</v>
      </c>
      <c r="V166" s="91">
        <v>0</v>
      </c>
      <c r="W166" s="91">
        <v>0</v>
      </c>
      <c r="Z166" s="91">
        <v>0</v>
      </c>
      <c r="AA166" s="91">
        <v>0</v>
      </c>
      <c r="AB166" s="91">
        <v>0</v>
      </c>
      <c r="AE166" s="91">
        <v>0</v>
      </c>
      <c r="AF166" s="91">
        <v>0</v>
      </c>
      <c r="AG166" s="91">
        <v>0</v>
      </c>
      <c r="AJ166" s="91">
        <v>0</v>
      </c>
      <c r="AK166" s="91">
        <v>0</v>
      </c>
      <c r="AL166" s="91">
        <v>0</v>
      </c>
      <c r="AO166" s="91">
        <v>0</v>
      </c>
      <c r="AP166" s="91">
        <v>0</v>
      </c>
      <c r="AQ166" s="91">
        <v>0</v>
      </c>
      <c r="AT166" s="91">
        <v>0</v>
      </c>
      <c r="AU166" s="91">
        <v>0</v>
      </c>
      <c r="AV166" s="91">
        <v>0</v>
      </c>
      <c r="AY166" s="91">
        <v>7733</v>
      </c>
      <c r="AZ166" s="91">
        <v>0</v>
      </c>
      <c r="BA166" s="91">
        <v>7733</v>
      </c>
      <c r="BD166" s="91">
        <v>7602</v>
      </c>
      <c r="BE166" s="91">
        <v>0</v>
      </c>
      <c r="BF166" s="91">
        <v>7602</v>
      </c>
      <c r="BI166" s="91">
        <v>10574</v>
      </c>
      <c r="BJ166" s="91">
        <v>0</v>
      </c>
      <c r="BK166" s="91">
        <v>10574</v>
      </c>
      <c r="BN166" s="91">
        <v>8419</v>
      </c>
      <c r="BO166" s="91">
        <v>0</v>
      </c>
      <c r="BP166" s="91">
        <v>8419</v>
      </c>
      <c r="BQ166" s="92"/>
      <c r="BR166" s="93"/>
      <c r="BS166" s="93"/>
      <c r="BT166" s="91"/>
      <c r="BX166" s="76"/>
    </row>
    <row r="167" spans="1:77" hidden="1" outlineLevel="1" x14ac:dyDescent="0.2">
      <c r="A167" s="73" t="s">
        <v>164</v>
      </c>
      <c r="B167" s="72" t="s">
        <v>40</v>
      </c>
      <c r="C167" s="73" t="s">
        <v>228</v>
      </c>
      <c r="F167" s="91">
        <v>0</v>
      </c>
      <c r="G167" s="91">
        <v>0</v>
      </c>
      <c r="H167" s="91">
        <v>0</v>
      </c>
      <c r="K167" s="91">
        <v>0</v>
      </c>
      <c r="L167" s="91">
        <v>0</v>
      </c>
      <c r="M167" s="91">
        <v>0</v>
      </c>
      <c r="P167" s="91">
        <v>0</v>
      </c>
      <c r="Q167" s="91">
        <v>0</v>
      </c>
      <c r="R167" s="91">
        <v>0</v>
      </c>
      <c r="U167" s="91">
        <v>0</v>
      </c>
      <c r="V167" s="91">
        <v>0</v>
      </c>
      <c r="W167" s="91">
        <v>0</v>
      </c>
      <c r="Z167" s="91">
        <v>0</v>
      </c>
      <c r="AA167" s="91">
        <v>0</v>
      </c>
      <c r="AB167" s="91">
        <v>0</v>
      </c>
      <c r="AE167" s="91">
        <v>0</v>
      </c>
      <c r="AF167" s="91">
        <v>0</v>
      </c>
      <c r="AG167" s="91">
        <v>0</v>
      </c>
      <c r="AJ167" s="91">
        <v>5199</v>
      </c>
      <c r="AK167" s="91">
        <v>0</v>
      </c>
      <c r="AL167" s="91">
        <v>5199</v>
      </c>
      <c r="AO167" s="91">
        <v>6707</v>
      </c>
      <c r="AP167" s="91">
        <v>0</v>
      </c>
      <c r="AQ167" s="91">
        <v>6707</v>
      </c>
      <c r="AT167" s="91">
        <v>0</v>
      </c>
      <c r="AU167" s="91">
        <v>0</v>
      </c>
      <c r="AV167" s="91">
        <v>0</v>
      </c>
      <c r="AY167" s="91">
        <v>0</v>
      </c>
      <c r="AZ167" s="91">
        <v>0</v>
      </c>
      <c r="BA167" s="91">
        <v>0</v>
      </c>
      <c r="BD167" s="91">
        <v>0</v>
      </c>
      <c r="BE167" s="91">
        <v>0</v>
      </c>
      <c r="BF167" s="91">
        <v>0</v>
      </c>
      <c r="BI167" s="91">
        <v>0</v>
      </c>
      <c r="BJ167" s="91">
        <v>0</v>
      </c>
      <c r="BK167" s="91">
        <v>0</v>
      </c>
      <c r="BN167" s="91">
        <v>0</v>
      </c>
      <c r="BO167" s="91">
        <v>0</v>
      </c>
      <c r="BP167" s="91">
        <v>0</v>
      </c>
      <c r="BQ167" s="92"/>
      <c r="BR167" s="93"/>
      <c r="BS167" s="93"/>
      <c r="BT167" s="91"/>
      <c r="BX167" s="76"/>
    </row>
    <row r="168" spans="1:77" hidden="1" outlineLevel="1" x14ac:dyDescent="0.2">
      <c r="A168" s="73" t="s">
        <v>164</v>
      </c>
      <c r="B168" s="72" t="s">
        <v>40</v>
      </c>
      <c r="C168" s="73" t="s">
        <v>223</v>
      </c>
      <c r="F168" s="91">
        <v>0</v>
      </c>
      <c r="G168" s="91">
        <v>0</v>
      </c>
      <c r="H168" s="91">
        <v>0</v>
      </c>
      <c r="K168" s="91">
        <v>0</v>
      </c>
      <c r="L168" s="91">
        <v>0</v>
      </c>
      <c r="M168" s="91">
        <v>0</v>
      </c>
      <c r="P168" s="91">
        <v>0</v>
      </c>
      <c r="Q168" s="91">
        <v>0</v>
      </c>
      <c r="R168" s="91">
        <v>0</v>
      </c>
      <c r="U168" s="91">
        <v>0</v>
      </c>
      <c r="V168" s="91">
        <v>0</v>
      </c>
      <c r="W168" s="91">
        <v>0</v>
      </c>
      <c r="Z168" s="91">
        <v>0</v>
      </c>
      <c r="AA168" s="91">
        <v>0</v>
      </c>
      <c r="AB168" s="91">
        <v>0</v>
      </c>
      <c r="AE168" s="91">
        <v>0</v>
      </c>
      <c r="AF168" s="91">
        <v>0</v>
      </c>
      <c r="AG168" s="91">
        <v>0</v>
      </c>
      <c r="AJ168" s="91">
        <v>9587</v>
      </c>
      <c r="AK168" s="91">
        <v>0</v>
      </c>
      <c r="AL168" s="91">
        <v>9587</v>
      </c>
      <c r="AO168" s="91">
        <v>10269</v>
      </c>
      <c r="AP168" s="91">
        <v>0</v>
      </c>
      <c r="AQ168" s="91">
        <v>10269</v>
      </c>
      <c r="AT168" s="91">
        <v>8044</v>
      </c>
      <c r="AU168" s="91">
        <v>0</v>
      </c>
      <c r="AV168" s="91">
        <v>8044</v>
      </c>
      <c r="AY168" s="91">
        <v>16907</v>
      </c>
      <c r="AZ168" s="91">
        <v>0</v>
      </c>
      <c r="BA168" s="91">
        <v>16907</v>
      </c>
      <c r="BD168" s="91">
        <v>21592</v>
      </c>
      <c r="BE168" s="91">
        <v>0</v>
      </c>
      <c r="BF168" s="91">
        <v>21592</v>
      </c>
      <c r="BI168" s="91">
        <v>26193</v>
      </c>
      <c r="BJ168" s="91">
        <v>0</v>
      </c>
      <c r="BK168" s="91">
        <v>26193</v>
      </c>
      <c r="BN168" s="91">
        <v>38773</v>
      </c>
      <c r="BO168" s="91">
        <v>0</v>
      </c>
      <c r="BP168" s="91">
        <v>38773</v>
      </c>
      <c r="BQ168" s="92"/>
      <c r="BR168" s="93"/>
      <c r="BS168" s="93"/>
      <c r="BT168" s="91"/>
      <c r="BX168" s="76"/>
    </row>
    <row r="169" spans="1:77" hidden="1" outlineLevel="1" x14ac:dyDescent="0.2">
      <c r="F169" s="91"/>
      <c r="G169" s="91"/>
      <c r="H169" s="91"/>
      <c r="K169" s="91"/>
      <c r="L169" s="91"/>
      <c r="M169" s="91"/>
      <c r="P169" s="91"/>
      <c r="Q169" s="91"/>
      <c r="R169" s="91"/>
      <c r="U169" s="91"/>
      <c r="V169" s="91"/>
      <c r="W169" s="91"/>
      <c r="Z169" s="91"/>
      <c r="AA169" s="91"/>
      <c r="AB169" s="91"/>
      <c r="AE169" s="91"/>
      <c r="AF169" s="91"/>
      <c r="AG169" s="91"/>
      <c r="AJ169" s="91"/>
      <c r="AK169" s="91"/>
      <c r="AL169" s="91"/>
      <c r="AO169" s="91"/>
      <c r="AP169" s="91"/>
      <c r="AQ169" s="91"/>
      <c r="AT169" s="91"/>
      <c r="AU169" s="91"/>
      <c r="AV169" s="91"/>
      <c r="AY169" s="91"/>
      <c r="AZ169" s="91"/>
      <c r="BA169" s="91"/>
      <c r="BD169" s="91"/>
      <c r="BE169" s="91"/>
      <c r="BF169" s="91"/>
      <c r="BI169" s="91"/>
      <c r="BJ169" s="91"/>
      <c r="BK169" s="91"/>
      <c r="BN169" s="92"/>
      <c r="BO169" s="92"/>
      <c r="BP169" s="92"/>
      <c r="BQ169" s="92"/>
      <c r="BR169" s="93"/>
      <c r="BS169" s="93"/>
      <c r="BT169" s="91"/>
      <c r="BX169" s="76"/>
    </row>
    <row r="170" spans="1:77" s="88" customFormat="1" ht="11.25" collapsed="1" x14ac:dyDescent="0.2">
      <c r="A170" s="88" t="s">
        <v>231</v>
      </c>
      <c r="B170" s="87"/>
      <c r="F170" s="89">
        <f>SUM(F144:F168)</f>
        <v>677499</v>
      </c>
      <c r="G170" s="89">
        <f>SUM(G144:G168)</f>
        <v>0</v>
      </c>
      <c r="H170" s="89">
        <f>SUM(H144:H168)</f>
        <v>677499</v>
      </c>
      <c r="K170" s="89">
        <f>SUM(K144:K168)</f>
        <v>596834</v>
      </c>
      <c r="L170" s="89">
        <f>SUM(L144:L168)</f>
        <v>0</v>
      </c>
      <c r="M170" s="89">
        <f>SUM(M144:M168)</f>
        <v>596834</v>
      </c>
      <c r="P170" s="89">
        <f>SUM(P144:P168)</f>
        <v>443203</v>
      </c>
      <c r="Q170" s="89">
        <f>SUM(Q144:Q168)</f>
        <v>0</v>
      </c>
      <c r="R170" s="89">
        <f>SUM(R144:R168)</f>
        <v>443203</v>
      </c>
      <c r="U170" s="89">
        <f>SUM(U144:U168)</f>
        <v>454594</v>
      </c>
      <c r="V170" s="89">
        <f>SUM(V144:V168)</f>
        <v>0</v>
      </c>
      <c r="W170" s="89">
        <f>SUM(W144:W168)</f>
        <v>454594</v>
      </c>
      <c r="Z170" s="89">
        <f>SUM(Z144:Z168)</f>
        <v>515644</v>
      </c>
      <c r="AA170" s="89">
        <f>SUM(AA144:AA168)</f>
        <v>0</v>
      </c>
      <c r="AB170" s="89">
        <f>SUM(AB144:AB168)</f>
        <v>515644</v>
      </c>
      <c r="AE170" s="89">
        <f>SUM(AE144:AE168)</f>
        <v>578909</v>
      </c>
      <c r="AF170" s="89">
        <f>SUM(AF144:AF168)</f>
        <v>0</v>
      </c>
      <c r="AG170" s="89">
        <f>SUM(AG144:AG168)</f>
        <v>578909</v>
      </c>
      <c r="AJ170" s="89">
        <f>SUM(AJ144:AJ168)</f>
        <v>799474</v>
      </c>
      <c r="AK170" s="89">
        <f>SUM(AK144:AK168)</f>
        <v>0</v>
      </c>
      <c r="AL170" s="89">
        <f>SUM(AL144:AL168)</f>
        <v>799474</v>
      </c>
      <c r="AO170" s="89">
        <f>SUM(AO144:AO168)</f>
        <v>874923</v>
      </c>
      <c r="AP170" s="89">
        <f>SUM(AP144:AP168)</f>
        <v>630</v>
      </c>
      <c r="AQ170" s="89">
        <f>SUM(AQ144:AQ168)</f>
        <v>874293</v>
      </c>
      <c r="AT170" s="89">
        <f>SUM(AT144:AT168)</f>
        <v>793587</v>
      </c>
      <c r="AU170" s="89">
        <f>SUM(AU144:AU168)</f>
        <v>0</v>
      </c>
      <c r="AV170" s="89">
        <f>SUM(AV144:AV168)</f>
        <v>793587</v>
      </c>
      <c r="AY170" s="89">
        <f>SUM(AY144:AY168)</f>
        <v>885370</v>
      </c>
      <c r="AZ170" s="89">
        <f>SUM(AZ144:AZ168)</f>
        <v>0</v>
      </c>
      <c r="BA170" s="89">
        <f>SUM(BA144:BA168)</f>
        <v>885370</v>
      </c>
      <c r="BD170" s="89">
        <f>SUM(BD144:BD168)</f>
        <v>994325</v>
      </c>
      <c r="BE170" s="89">
        <f>SUM(BE144:BE168)</f>
        <v>0</v>
      </c>
      <c r="BF170" s="89">
        <f>SUM(BF144:BF168)</f>
        <v>994325</v>
      </c>
      <c r="BI170" s="89">
        <f>SUM(BI144:BI168)</f>
        <v>1122690</v>
      </c>
      <c r="BJ170" s="89">
        <f>SUM(BJ144:BJ168)</f>
        <v>11072</v>
      </c>
      <c r="BK170" s="89">
        <f>SUM(BK144:BK168)</f>
        <v>1111618</v>
      </c>
      <c r="BN170" s="89">
        <f>SUM(BN144:BN168)</f>
        <v>1122755</v>
      </c>
      <c r="BO170" s="89">
        <f t="shared" ref="BO170:BT170" si="11">SUM(BO144:BO168)</f>
        <v>41252</v>
      </c>
      <c r="BP170" s="89">
        <f t="shared" si="11"/>
        <v>1081503</v>
      </c>
      <c r="BQ170" s="89">
        <f t="shared" si="11"/>
        <v>0</v>
      </c>
      <c r="BR170" s="89">
        <f t="shared" si="11"/>
        <v>0</v>
      </c>
      <c r="BS170" s="89">
        <f t="shared" si="11"/>
        <v>0</v>
      </c>
      <c r="BT170" s="89">
        <f t="shared" si="11"/>
        <v>0</v>
      </c>
      <c r="BX170" s="85"/>
      <c r="BY170" s="86"/>
    </row>
    <row r="171" spans="1:77" s="88" customFormat="1" ht="11.25" hidden="1" outlineLevel="1" x14ac:dyDescent="0.2">
      <c r="B171" s="87"/>
      <c r="F171" s="89"/>
      <c r="G171" s="89"/>
      <c r="H171" s="89"/>
      <c r="K171" s="89"/>
      <c r="L171" s="89"/>
      <c r="M171" s="89"/>
      <c r="P171" s="89"/>
      <c r="Q171" s="89"/>
      <c r="R171" s="89"/>
      <c r="U171" s="89"/>
      <c r="V171" s="89"/>
      <c r="W171" s="89"/>
      <c r="Z171" s="89"/>
      <c r="AA171" s="89"/>
      <c r="AB171" s="89"/>
      <c r="AE171" s="89"/>
      <c r="AF171" s="89"/>
      <c r="AG171" s="89"/>
      <c r="AJ171" s="89"/>
      <c r="AK171" s="89"/>
      <c r="AL171" s="89"/>
      <c r="AO171" s="89"/>
      <c r="AP171" s="89"/>
      <c r="AQ171" s="89"/>
      <c r="AT171" s="89"/>
      <c r="AU171" s="89"/>
      <c r="AV171" s="89"/>
      <c r="AY171" s="89"/>
      <c r="AZ171" s="89"/>
      <c r="BA171" s="89"/>
      <c r="BD171" s="89"/>
      <c r="BE171" s="89"/>
      <c r="BF171" s="89"/>
      <c r="BI171" s="89"/>
      <c r="BJ171" s="89"/>
      <c r="BK171" s="89"/>
      <c r="BN171" s="70"/>
      <c r="BO171" s="70"/>
      <c r="BP171" s="70"/>
      <c r="BQ171" s="70"/>
      <c r="BR171" s="90"/>
      <c r="BS171" s="90"/>
      <c r="BT171" s="89"/>
      <c r="BX171" s="85"/>
      <c r="BY171" s="86"/>
    </row>
    <row r="172" spans="1:77" s="88" customFormat="1" ht="11.25" hidden="1" outlineLevel="1" x14ac:dyDescent="0.2">
      <c r="A172" s="71" t="s">
        <v>232</v>
      </c>
      <c r="B172" s="87"/>
      <c r="F172" s="89"/>
      <c r="G172" s="89"/>
      <c r="H172" s="89"/>
      <c r="K172" s="89"/>
      <c r="L172" s="89"/>
      <c r="M172" s="89"/>
      <c r="P172" s="89"/>
      <c r="Q172" s="89"/>
      <c r="R172" s="89"/>
      <c r="U172" s="89"/>
      <c r="V172" s="89"/>
      <c r="W172" s="89"/>
      <c r="Z172" s="89"/>
      <c r="AA172" s="89"/>
      <c r="AB172" s="89"/>
      <c r="AE172" s="89"/>
      <c r="AF172" s="89"/>
      <c r="AG172" s="89"/>
      <c r="AJ172" s="89"/>
      <c r="AK172" s="89"/>
      <c r="AL172" s="89"/>
      <c r="AO172" s="89"/>
      <c r="AP172" s="89"/>
      <c r="AQ172" s="89"/>
      <c r="AT172" s="89"/>
      <c r="AU172" s="89"/>
      <c r="AV172" s="89"/>
      <c r="AY172" s="89"/>
      <c r="AZ172" s="89"/>
      <c r="BA172" s="89"/>
      <c r="BD172" s="89"/>
      <c r="BE172" s="89"/>
      <c r="BF172" s="89"/>
      <c r="BI172" s="89"/>
      <c r="BJ172" s="89"/>
      <c r="BK172" s="89"/>
      <c r="BN172" s="70"/>
      <c r="BO172" s="70"/>
      <c r="BP172" s="70"/>
      <c r="BQ172" s="70"/>
      <c r="BR172" s="90"/>
      <c r="BS172" s="90"/>
      <c r="BT172" s="89"/>
      <c r="BX172" s="85"/>
      <c r="BY172" s="86"/>
    </row>
    <row r="173" spans="1:77" hidden="1" outlineLevel="1" x14ac:dyDescent="0.2">
      <c r="A173" s="73" t="s">
        <v>151</v>
      </c>
      <c r="B173" s="72" t="s">
        <v>40</v>
      </c>
      <c r="C173" s="73" t="s">
        <v>233</v>
      </c>
      <c r="F173" s="91">
        <v>0</v>
      </c>
      <c r="G173" s="91">
        <v>0</v>
      </c>
      <c r="H173" s="91">
        <v>0</v>
      </c>
      <c r="K173" s="91">
        <v>0</v>
      </c>
      <c r="L173" s="91">
        <v>0</v>
      </c>
      <c r="M173" s="91">
        <v>0</v>
      </c>
      <c r="P173" s="91">
        <v>0</v>
      </c>
      <c r="Q173" s="91">
        <v>0</v>
      </c>
      <c r="R173" s="91">
        <v>0</v>
      </c>
      <c r="U173" s="91">
        <v>0</v>
      </c>
      <c r="V173" s="91">
        <v>0</v>
      </c>
      <c r="W173" s="91">
        <v>0</v>
      </c>
      <c r="Z173" s="91">
        <v>0</v>
      </c>
      <c r="AA173" s="91">
        <v>0</v>
      </c>
      <c r="AB173" s="91">
        <v>0</v>
      </c>
      <c r="AE173" s="91">
        <v>10492</v>
      </c>
      <c r="AF173" s="91">
        <v>0</v>
      </c>
      <c r="AG173" s="91">
        <v>10492</v>
      </c>
      <c r="AJ173" s="91">
        <v>32271</v>
      </c>
      <c r="AK173" s="91">
        <v>0</v>
      </c>
      <c r="AL173" s="91">
        <v>32271</v>
      </c>
      <c r="AO173" s="91">
        <v>33715</v>
      </c>
      <c r="AP173" s="91">
        <v>0</v>
      </c>
      <c r="AQ173" s="91">
        <v>33715</v>
      </c>
      <c r="AT173" s="91">
        <v>25229</v>
      </c>
      <c r="AU173" s="91">
        <v>0</v>
      </c>
      <c r="AV173" s="91">
        <v>25229</v>
      </c>
      <c r="AY173" s="91">
        <v>24646</v>
      </c>
      <c r="AZ173" s="91">
        <v>0</v>
      </c>
      <c r="BA173" s="91">
        <v>24646</v>
      </c>
      <c r="BD173" s="91">
        <v>25483</v>
      </c>
      <c r="BE173" s="91">
        <v>0</v>
      </c>
      <c r="BF173" s="91">
        <v>25483</v>
      </c>
      <c r="BI173" s="91">
        <v>31856</v>
      </c>
      <c r="BJ173" s="91">
        <v>0</v>
      </c>
      <c r="BK173" s="91">
        <v>31856</v>
      </c>
      <c r="BN173" s="91">
        <v>30517</v>
      </c>
      <c r="BO173" s="91">
        <v>0</v>
      </c>
      <c r="BP173" s="91">
        <v>30517</v>
      </c>
      <c r="BQ173" s="92"/>
      <c r="BR173" s="93"/>
      <c r="BS173" s="93"/>
      <c r="BT173" s="91"/>
      <c r="BX173" s="76"/>
    </row>
    <row r="174" spans="1:77" hidden="1" outlineLevel="1" x14ac:dyDescent="0.2">
      <c r="A174" s="73" t="s">
        <v>141</v>
      </c>
      <c r="B174" s="72" t="s">
        <v>40</v>
      </c>
      <c r="C174" s="73" t="s">
        <v>234</v>
      </c>
      <c r="F174" s="91">
        <v>0</v>
      </c>
      <c r="G174" s="91">
        <v>0</v>
      </c>
      <c r="H174" s="91">
        <v>0</v>
      </c>
      <c r="K174" s="91">
        <v>0</v>
      </c>
      <c r="L174" s="91">
        <v>0</v>
      </c>
      <c r="M174" s="91">
        <v>0</v>
      </c>
      <c r="P174" s="91">
        <v>0</v>
      </c>
      <c r="Q174" s="91">
        <v>0</v>
      </c>
      <c r="R174" s="91">
        <v>0</v>
      </c>
      <c r="U174" s="91">
        <v>0</v>
      </c>
      <c r="V174" s="91">
        <v>0</v>
      </c>
      <c r="W174" s="91">
        <v>0</v>
      </c>
      <c r="Z174" s="91">
        <v>0</v>
      </c>
      <c r="AA174" s="91">
        <v>0</v>
      </c>
      <c r="AB174" s="91">
        <v>0</v>
      </c>
      <c r="AE174" s="91">
        <v>0</v>
      </c>
      <c r="AF174" s="91">
        <v>0</v>
      </c>
      <c r="AG174" s="91">
        <v>0</v>
      </c>
      <c r="AJ174" s="91">
        <v>0</v>
      </c>
      <c r="AK174" s="91">
        <v>0</v>
      </c>
      <c r="AL174" s="91">
        <v>0</v>
      </c>
      <c r="AO174" s="91">
        <v>0</v>
      </c>
      <c r="AP174" s="91">
        <v>0</v>
      </c>
      <c r="AQ174" s="91">
        <v>0</v>
      </c>
      <c r="AT174" s="91">
        <v>0</v>
      </c>
      <c r="AU174" s="91">
        <v>0</v>
      </c>
      <c r="AV174" s="91">
        <v>0</v>
      </c>
      <c r="AY174" s="91">
        <v>0</v>
      </c>
      <c r="AZ174" s="91">
        <v>0</v>
      </c>
      <c r="BA174" s="91">
        <v>0</v>
      </c>
      <c r="BD174" s="91">
        <v>0</v>
      </c>
      <c r="BE174" s="91">
        <v>0</v>
      </c>
      <c r="BF174" s="91">
        <v>0</v>
      </c>
      <c r="BI174" s="91">
        <v>8130</v>
      </c>
      <c r="BJ174" s="91">
        <v>0</v>
      </c>
      <c r="BK174" s="91">
        <v>8130</v>
      </c>
      <c r="BN174" s="91">
        <v>16087</v>
      </c>
      <c r="BO174" s="91">
        <v>0</v>
      </c>
      <c r="BP174" s="91">
        <v>16087</v>
      </c>
      <c r="BQ174" s="92"/>
      <c r="BR174" s="93"/>
      <c r="BS174" s="93"/>
      <c r="BT174" s="91"/>
      <c r="BX174" s="76"/>
    </row>
    <row r="175" spans="1:77" hidden="1" outlineLevel="1" x14ac:dyDescent="0.2">
      <c r="A175" s="73" t="s">
        <v>141</v>
      </c>
      <c r="B175" s="72" t="s">
        <v>40</v>
      </c>
      <c r="C175" s="73" t="s">
        <v>235</v>
      </c>
      <c r="F175" s="91">
        <v>0</v>
      </c>
      <c r="G175" s="91">
        <v>0</v>
      </c>
      <c r="H175" s="91">
        <v>0</v>
      </c>
      <c r="K175" s="91">
        <v>0</v>
      </c>
      <c r="L175" s="91">
        <v>0</v>
      </c>
      <c r="M175" s="91">
        <v>0</v>
      </c>
      <c r="P175" s="91">
        <v>0</v>
      </c>
      <c r="Q175" s="91">
        <v>0</v>
      </c>
      <c r="R175" s="91">
        <v>0</v>
      </c>
      <c r="U175" s="91">
        <v>0</v>
      </c>
      <c r="V175" s="91">
        <v>0</v>
      </c>
      <c r="W175" s="91">
        <v>0</v>
      </c>
      <c r="Z175" s="91">
        <v>0</v>
      </c>
      <c r="AA175" s="91">
        <v>0</v>
      </c>
      <c r="AB175" s="91">
        <v>0</v>
      </c>
      <c r="AE175" s="91">
        <v>6191</v>
      </c>
      <c r="AF175" s="91">
        <v>0</v>
      </c>
      <c r="AG175" s="91">
        <v>6191</v>
      </c>
      <c r="AJ175" s="91">
        <v>21378</v>
      </c>
      <c r="AK175" s="91">
        <v>0</v>
      </c>
      <c r="AL175" s="91">
        <v>21378</v>
      </c>
      <c r="AO175" s="91">
        <v>25004</v>
      </c>
      <c r="AP175" s="91">
        <v>0</v>
      </c>
      <c r="AQ175" s="91">
        <v>25004</v>
      </c>
      <c r="AT175" s="91">
        <v>6363</v>
      </c>
      <c r="AU175" s="91">
        <v>0</v>
      </c>
      <c r="AV175" s="91">
        <v>6363</v>
      </c>
      <c r="AY175" s="91">
        <v>8286</v>
      </c>
      <c r="AZ175" s="91">
        <v>0</v>
      </c>
      <c r="BA175" s="91">
        <v>8286</v>
      </c>
      <c r="BD175" s="91">
        <v>15469</v>
      </c>
      <c r="BE175" s="91">
        <v>0</v>
      </c>
      <c r="BF175" s="91">
        <v>15469</v>
      </c>
      <c r="BI175" s="91">
        <v>16538</v>
      </c>
      <c r="BJ175" s="91">
        <v>0</v>
      </c>
      <c r="BK175" s="91">
        <v>16538</v>
      </c>
      <c r="BN175" s="91">
        <v>18379</v>
      </c>
      <c r="BO175" s="91">
        <v>0</v>
      </c>
      <c r="BP175" s="91">
        <v>18379</v>
      </c>
      <c r="BQ175" s="92"/>
      <c r="BR175" s="93"/>
      <c r="BS175" s="93"/>
      <c r="BT175" s="91"/>
      <c r="BX175" s="76"/>
    </row>
    <row r="176" spans="1:77" hidden="1" outlineLevel="1" x14ac:dyDescent="0.2">
      <c r="A176" s="73" t="s">
        <v>141</v>
      </c>
      <c r="B176" s="72" t="s">
        <v>40</v>
      </c>
      <c r="C176" s="73" t="s">
        <v>233</v>
      </c>
      <c r="F176" s="91">
        <v>0</v>
      </c>
      <c r="G176" s="91">
        <v>0</v>
      </c>
      <c r="H176" s="91">
        <v>0</v>
      </c>
      <c r="K176" s="91">
        <v>12870</v>
      </c>
      <c r="L176" s="91">
        <v>0</v>
      </c>
      <c r="M176" s="91">
        <v>12870</v>
      </c>
      <c r="P176" s="91">
        <v>6275</v>
      </c>
      <c r="Q176" s="91">
        <v>0</v>
      </c>
      <c r="R176" s="91">
        <v>6275</v>
      </c>
      <c r="U176" s="91">
        <v>0</v>
      </c>
      <c r="V176" s="91">
        <v>0</v>
      </c>
      <c r="W176" s="91">
        <v>0</v>
      </c>
      <c r="Z176" s="91">
        <v>14997</v>
      </c>
      <c r="AA176" s="91">
        <v>0</v>
      </c>
      <c r="AB176" s="91">
        <v>14997</v>
      </c>
      <c r="AE176" s="91">
        <v>25580</v>
      </c>
      <c r="AF176" s="91">
        <v>0</v>
      </c>
      <c r="AG176" s="91">
        <v>25580</v>
      </c>
      <c r="AJ176" s="91">
        <v>27538</v>
      </c>
      <c r="AK176" s="91">
        <v>0</v>
      </c>
      <c r="AL176" s="91">
        <v>27538</v>
      </c>
      <c r="AO176" s="91">
        <v>27752</v>
      </c>
      <c r="AP176" s="91">
        <v>0</v>
      </c>
      <c r="AQ176" s="91">
        <v>27752</v>
      </c>
      <c r="AT176" s="91">
        <v>37188</v>
      </c>
      <c r="AU176" s="91">
        <v>0</v>
      </c>
      <c r="AV176" s="91">
        <v>37188</v>
      </c>
      <c r="AY176" s="91">
        <v>38454</v>
      </c>
      <c r="AZ176" s="91">
        <v>0</v>
      </c>
      <c r="BA176" s="91">
        <v>38454</v>
      </c>
      <c r="BD176" s="91">
        <v>32443</v>
      </c>
      <c r="BE176" s="91">
        <v>0</v>
      </c>
      <c r="BF176" s="91">
        <v>32443</v>
      </c>
      <c r="BI176" s="91">
        <v>38364</v>
      </c>
      <c r="BJ176" s="91">
        <v>0</v>
      </c>
      <c r="BK176" s="91">
        <v>38364</v>
      </c>
      <c r="BN176" s="91">
        <v>42648</v>
      </c>
      <c r="BO176" s="91">
        <v>0</v>
      </c>
      <c r="BP176" s="91">
        <v>42648</v>
      </c>
      <c r="BQ176" s="92"/>
      <c r="BR176" s="93"/>
      <c r="BS176" s="93"/>
      <c r="BT176" s="91"/>
      <c r="BX176" s="76"/>
    </row>
    <row r="177" spans="1:126" hidden="1" outlineLevel="1" x14ac:dyDescent="0.2">
      <c r="A177" s="73" t="s">
        <v>143</v>
      </c>
      <c r="B177" s="72" t="s">
        <v>40</v>
      </c>
      <c r="C177" s="73" t="s">
        <v>234</v>
      </c>
      <c r="F177" s="91">
        <v>19605</v>
      </c>
      <c r="G177" s="91">
        <v>0</v>
      </c>
      <c r="H177" s="91">
        <v>19605</v>
      </c>
      <c r="K177" s="91">
        <v>22205</v>
      </c>
      <c r="L177" s="91">
        <v>0</v>
      </c>
      <c r="M177" s="91">
        <v>22205</v>
      </c>
      <c r="P177" s="91">
        <v>22782</v>
      </c>
      <c r="Q177" s="91">
        <v>0</v>
      </c>
      <c r="R177" s="91">
        <v>22782</v>
      </c>
      <c r="U177" s="91">
        <v>26584</v>
      </c>
      <c r="V177" s="91">
        <v>0</v>
      </c>
      <c r="W177" s="91">
        <v>26584</v>
      </c>
      <c r="Z177" s="91">
        <v>38149</v>
      </c>
      <c r="AA177" s="91">
        <v>0</v>
      </c>
      <c r="AB177" s="91">
        <v>38149</v>
      </c>
      <c r="AE177" s="91">
        <v>51273</v>
      </c>
      <c r="AF177" s="91">
        <v>0</v>
      </c>
      <c r="AG177" s="91">
        <v>51273</v>
      </c>
      <c r="AJ177" s="91">
        <v>79485</v>
      </c>
      <c r="AK177" s="91">
        <v>0</v>
      </c>
      <c r="AL177" s="91">
        <v>79485</v>
      </c>
      <c r="AO177" s="91">
        <v>91605</v>
      </c>
      <c r="AP177" s="91">
        <v>0</v>
      </c>
      <c r="AQ177" s="91">
        <v>91605</v>
      </c>
      <c r="AT177" s="91">
        <v>83555</v>
      </c>
      <c r="AU177" s="91">
        <v>0</v>
      </c>
      <c r="AV177" s="91">
        <v>83555</v>
      </c>
      <c r="AY177" s="91">
        <v>99517</v>
      </c>
      <c r="AZ177" s="91">
        <v>0</v>
      </c>
      <c r="BA177" s="91">
        <v>99517</v>
      </c>
      <c r="BD177" s="91">
        <v>109533</v>
      </c>
      <c r="BE177" s="91">
        <v>0</v>
      </c>
      <c r="BF177" s="91">
        <v>109533</v>
      </c>
      <c r="BI177" s="91">
        <v>118336</v>
      </c>
      <c r="BJ177" s="91">
        <v>0</v>
      </c>
      <c r="BK177" s="91">
        <v>118336</v>
      </c>
      <c r="BN177" s="91">
        <v>107502</v>
      </c>
      <c r="BO177" s="91">
        <v>9998</v>
      </c>
      <c r="BP177" s="91">
        <v>97504</v>
      </c>
      <c r="BQ177" s="92"/>
      <c r="BR177" s="93"/>
      <c r="BS177" s="93"/>
      <c r="BT177" s="91"/>
      <c r="BX177" s="76"/>
    </row>
    <row r="178" spans="1:126" hidden="1" outlineLevel="1" x14ac:dyDescent="0.2">
      <c r="A178" s="73" t="s">
        <v>143</v>
      </c>
      <c r="B178" s="72" t="s">
        <v>40</v>
      </c>
      <c r="C178" s="73" t="s">
        <v>236</v>
      </c>
      <c r="F178" s="91">
        <v>0</v>
      </c>
      <c r="G178" s="91">
        <v>0</v>
      </c>
      <c r="H178" s="91">
        <v>0</v>
      </c>
      <c r="K178" s="91">
        <v>0</v>
      </c>
      <c r="L178" s="91">
        <v>0</v>
      </c>
      <c r="M178" s="91">
        <v>0</v>
      </c>
      <c r="P178" s="91">
        <v>0</v>
      </c>
      <c r="Q178" s="91">
        <v>0</v>
      </c>
      <c r="R178" s="91">
        <v>0</v>
      </c>
      <c r="U178" s="91">
        <v>0</v>
      </c>
      <c r="V178" s="91">
        <v>0</v>
      </c>
      <c r="W178" s="91">
        <v>0</v>
      </c>
      <c r="Z178" s="91">
        <v>0</v>
      </c>
      <c r="AA178" s="91">
        <v>0</v>
      </c>
      <c r="AB178" s="91">
        <v>0</v>
      </c>
      <c r="AE178" s="91">
        <v>0</v>
      </c>
      <c r="AF178" s="91">
        <v>0</v>
      </c>
      <c r="AG178" s="91">
        <v>0</v>
      </c>
      <c r="AJ178" s="91">
        <v>11839</v>
      </c>
      <c r="AK178" s="91">
        <v>0</v>
      </c>
      <c r="AL178" s="91">
        <v>11839</v>
      </c>
      <c r="AO178" s="91">
        <v>31305</v>
      </c>
      <c r="AP178" s="91">
        <v>0</v>
      </c>
      <c r="AQ178" s="91">
        <v>31305</v>
      </c>
      <c r="AT178" s="91">
        <v>26030</v>
      </c>
      <c r="AU178" s="91">
        <v>0</v>
      </c>
      <c r="AV178" s="91">
        <v>26030</v>
      </c>
      <c r="AY178" s="91">
        <v>11024</v>
      </c>
      <c r="AZ178" s="91">
        <v>0</v>
      </c>
      <c r="BA178" s="91">
        <v>11024</v>
      </c>
      <c r="BD178" s="91">
        <v>7699</v>
      </c>
      <c r="BE178" s="91">
        <v>0</v>
      </c>
      <c r="BF178" s="91">
        <v>7699</v>
      </c>
      <c r="BI178" s="91">
        <v>0</v>
      </c>
      <c r="BJ178" s="91">
        <v>0</v>
      </c>
      <c r="BK178" s="91">
        <v>0</v>
      </c>
      <c r="BN178" s="91">
        <v>21050</v>
      </c>
      <c r="BO178" s="91">
        <v>0</v>
      </c>
      <c r="BP178" s="91">
        <v>21050</v>
      </c>
      <c r="BQ178" s="92"/>
      <c r="BR178" s="93"/>
      <c r="BS178" s="93"/>
      <c r="BT178" s="91"/>
      <c r="BX178" s="76"/>
    </row>
    <row r="179" spans="1:126" hidden="1" outlineLevel="1" x14ac:dyDescent="0.2">
      <c r="A179" s="73" t="s">
        <v>143</v>
      </c>
      <c r="B179" s="72" t="s">
        <v>40</v>
      </c>
      <c r="C179" s="73" t="s">
        <v>235</v>
      </c>
      <c r="F179" s="91">
        <v>18458</v>
      </c>
      <c r="G179" s="91">
        <v>0</v>
      </c>
      <c r="H179" s="91">
        <v>18458</v>
      </c>
      <c r="K179" s="91">
        <v>22749</v>
      </c>
      <c r="L179" s="91">
        <v>0</v>
      </c>
      <c r="M179" s="91">
        <v>22749</v>
      </c>
      <c r="P179" s="91">
        <v>31408</v>
      </c>
      <c r="Q179" s="91">
        <v>0</v>
      </c>
      <c r="R179" s="91">
        <v>31408</v>
      </c>
      <c r="U179" s="91">
        <v>34312</v>
      </c>
      <c r="V179" s="91">
        <v>0</v>
      </c>
      <c r="W179" s="91">
        <v>34312</v>
      </c>
      <c r="Z179" s="91">
        <v>48876</v>
      </c>
      <c r="AA179" s="91">
        <v>0</v>
      </c>
      <c r="AB179" s="91">
        <v>48876</v>
      </c>
      <c r="AE179" s="91">
        <v>70661</v>
      </c>
      <c r="AF179" s="91">
        <v>0</v>
      </c>
      <c r="AG179" s="91">
        <v>70661</v>
      </c>
      <c r="AJ179" s="91">
        <v>111235</v>
      </c>
      <c r="AK179" s="91">
        <v>0</v>
      </c>
      <c r="AL179" s="91">
        <v>111235</v>
      </c>
      <c r="AO179" s="91">
        <v>121949</v>
      </c>
      <c r="AP179" s="91">
        <v>0</v>
      </c>
      <c r="AQ179" s="91">
        <v>121949</v>
      </c>
      <c r="AT179" s="91">
        <v>102042</v>
      </c>
      <c r="AU179" s="91">
        <v>0</v>
      </c>
      <c r="AV179" s="91">
        <v>102042</v>
      </c>
      <c r="AY179" s="91">
        <v>121053</v>
      </c>
      <c r="AZ179" s="91">
        <v>0</v>
      </c>
      <c r="BA179" s="91">
        <v>121053</v>
      </c>
      <c r="BD179" s="91">
        <v>123240</v>
      </c>
      <c r="BE179" s="91">
        <v>0</v>
      </c>
      <c r="BF179" s="91">
        <v>123240</v>
      </c>
      <c r="BI179" s="91">
        <v>124555</v>
      </c>
      <c r="BJ179" s="91">
        <v>0</v>
      </c>
      <c r="BK179" s="91">
        <v>124555</v>
      </c>
      <c r="BN179" s="91">
        <v>146387</v>
      </c>
      <c r="BO179" s="91">
        <v>0</v>
      </c>
      <c r="BP179" s="91">
        <v>146387</v>
      </c>
      <c r="BQ179" s="92"/>
      <c r="BR179" s="93"/>
      <c r="BS179" s="93"/>
      <c r="BT179" s="91"/>
      <c r="BX179" s="76"/>
    </row>
    <row r="180" spans="1:126" hidden="1" outlineLevel="1" x14ac:dyDescent="0.2">
      <c r="A180" s="73" t="s">
        <v>143</v>
      </c>
      <c r="B180" s="72" t="s">
        <v>40</v>
      </c>
      <c r="C180" s="73" t="s">
        <v>233</v>
      </c>
      <c r="F180" s="91">
        <v>118760</v>
      </c>
      <c r="G180" s="91">
        <v>0</v>
      </c>
      <c r="H180" s="91">
        <v>118760</v>
      </c>
      <c r="K180" s="91">
        <v>141315</v>
      </c>
      <c r="L180" s="91">
        <v>0</v>
      </c>
      <c r="M180" s="91">
        <v>141315</v>
      </c>
      <c r="P180" s="91">
        <v>128944</v>
      </c>
      <c r="Q180" s="91">
        <v>0</v>
      </c>
      <c r="R180" s="91">
        <v>128944</v>
      </c>
      <c r="U180" s="91">
        <v>128731</v>
      </c>
      <c r="V180" s="91">
        <v>0</v>
      </c>
      <c r="W180" s="91">
        <v>128731</v>
      </c>
      <c r="Z180" s="91">
        <v>150101</v>
      </c>
      <c r="AA180" s="91">
        <v>0</v>
      </c>
      <c r="AB180" s="91">
        <v>150101</v>
      </c>
      <c r="AE180" s="91">
        <v>193330</v>
      </c>
      <c r="AF180" s="91">
        <v>0</v>
      </c>
      <c r="AG180" s="91">
        <v>193330</v>
      </c>
      <c r="AJ180" s="91">
        <v>245441</v>
      </c>
      <c r="AK180" s="91">
        <v>0</v>
      </c>
      <c r="AL180" s="91">
        <v>245441</v>
      </c>
      <c r="AO180" s="91">
        <v>199873</v>
      </c>
      <c r="AP180" s="91">
        <v>0</v>
      </c>
      <c r="AQ180" s="91">
        <v>199873</v>
      </c>
      <c r="AT180" s="91">
        <v>168871</v>
      </c>
      <c r="AU180" s="91">
        <v>0</v>
      </c>
      <c r="AV180" s="91">
        <v>168871</v>
      </c>
      <c r="AY180" s="91">
        <v>203606</v>
      </c>
      <c r="AZ180" s="91">
        <v>0</v>
      </c>
      <c r="BA180" s="91">
        <v>203606</v>
      </c>
      <c r="BD180" s="91">
        <v>224152</v>
      </c>
      <c r="BE180" s="91">
        <v>0</v>
      </c>
      <c r="BF180" s="91">
        <v>224152</v>
      </c>
      <c r="BI180" s="91">
        <v>217208</v>
      </c>
      <c r="BJ180" s="91">
        <v>0</v>
      </c>
      <c r="BK180" s="91">
        <v>217208</v>
      </c>
      <c r="BN180" s="91">
        <v>222441</v>
      </c>
      <c r="BO180" s="91">
        <v>15223</v>
      </c>
      <c r="BP180" s="91">
        <v>207218</v>
      </c>
      <c r="BQ180" s="92"/>
      <c r="BR180" s="93"/>
      <c r="BS180" s="93"/>
      <c r="BT180" s="91"/>
      <c r="BX180" s="76"/>
    </row>
    <row r="181" spans="1:126" hidden="1" outlineLevel="1" x14ac:dyDescent="0.2">
      <c r="A181" s="73" t="s">
        <v>164</v>
      </c>
      <c r="B181" s="72" t="s">
        <v>40</v>
      </c>
      <c r="C181" s="73" t="s">
        <v>234</v>
      </c>
      <c r="F181" s="91">
        <v>0</v>
      </c>
      <c r="G181" s="91">
        <v>0</v>
      </c>
      <c r="H181" s="91">
        <v>0</v>
      </c>
      <c r="K181" s="91">
        <v>0</v>
      </c>
      <c r="L181" s="91">
        <v>0</v>
      </c>
      <c r="M181" s="91">
        <v>0</v>
      </c>
      <c r="P181" s="91">
        <v>0</v>
      </c>
      <c r="Q181" s="91">
        <v>0</v>
      </c>
      <c r="R181" s="91">
        <v>0</v>
      </c>
      <c r="U181" s="91">
        <v>0</v>
      </c>
      <c r="V181" s="91">
        <v>0</v>
      </c>
      <c r="W181" s="91">
        <v>0</v>
      </c>
      <c r="Z181" s="91">
        <v>0</v>
      </c>
      <c r="AA181" s="91">
        <v>0</v>
      </c>
      <c r="AB181" s="91">
        <v>0</v>
      </c>
      <c r="AE181" s="91">
        <v>0</v>
      </c>
      <c r="AF181" s="91">
        <v>0</v>
      </c>
      <c r="AG181" s="91">
        <v>0</v>
      </c>
      <c r="AJ181" s="91">
        <v>0</v>
      </c>
      <c r="AK181" s="91">
        <v>0</v>
      </c>
      <c r="AL181" s="91">
        <v>0</v>
      </c>
      <c r="AO181" s="91">
        <v>6203</v>
      </c>
      <c r="AP181" s="91">
        <v>0</v>
      </c>
      <c r="AQ181" s="91">
        <v>6203</v>
      </c>
      <c r="AT181" s="91">
        <v>0</v>
      </c>
      <c r="AU181" s="91">
        <v>0</v>
      </c>
      <c r="AV181" s="91">
        <v>0</v>
      </c>
      <c r="AY181" s="91">
        <v>0</v>
      </c>
      <c r="AZ181" s="91">
        <v>0</v>
      </c>
      <c r="BA181" s="91">
        <v>0</v>
      </c>
      <c r="BD181" s="91">
        <v>0</v>
      </c>
      <c r="BE181" s="91">
        <v>0</v>
      </c>
      <c r="BF181" s="91">
        <v>0</v>
      </c>
      <c r="BI181" s="91">
        <v>0</v>
      </c>
      <c r="BJ181" s="91">
        <v>0</v>
      </c>
      <c r="BK181" s="91">
        <v>0</v>
      </c>
      <c r="BN181" s="91">
        <v>0</v>
      </c>
      <c r="BO181" s="91">
        <v>0</v>
      </c>
      <c r="BP181" s="91">
        <v>0</v>
      </c>
      <c r="BQ181" s="92"/>
      <c r="BR181" s="93"/>
      <c r="BS181" s="93"/>
      <c r="BT181" s="91"/>
      <c r="BX181" s="76"/>
    </row>
    <row r="182" spans="1:126" hidden="1" outlineLevel="1" x14ac:dyDescent="0.2">
      <c r="A182" s="73" t="s">
        <v>164</v>
      </c>
      <c r="B182" s="72" t="s">
        <v>40</v>
      </c>
      <c r="C182" s="73" t="s">
        <v>235</v>
      </c>
      <c r="F182" s="91">
        <v>0</v>
      </c>
      <c r="G182" s="91">
        <v>0</v>
      </c>
      <c r="H182" s="91">
        <v>0</v>
      </c>
      <c r="K182" s="91">
        <v>0</v>
      </c>
      <c r="L182" s="91">
        <v>0</v>
      </c>
      <c r="M182" s="91">
        <v>0</v>
      </c>
      <c r="P182" s="91">
        <v>0</v>
      </c>
      <c r="Q182" s="91">
        <v>0</v>
      </c>
      <c r="R182" s="91">
        <v>0</v>
      </c>
      <c r="U182" s="91">
        <v>0</v>
      </c>
      <c r="V182" s="91">
        <v>0</v>
      </c>
      <c r="W182" s="91">
        <v>0</v>
      </c>
      <c r="Z182" s="91">
        <v>0</v>
      </c>
      <c r="AA182" s="91">
        <v>0</v>
      </c>
      <c r="AB182" s="91">
        <v>0</v>
      </c>
      <c r="AE182" s="91">
        <v>0</v>
      </c>
      <c r="AF182" s="91">
        <v>0</v>
      </c>
      <c r="AG182" s="91">
        <v>0</v>
      </c>
      <c r="AJ182" s="91">
        <v>9888</v>
      </c>
      <c r="AK182" s="91">
        <v>0</v>
      </c>
      <c r="AL182" s="91">
        <v>9888</v>
      </c>
      <c r="AO182" s="91">
        <v>7475</v>
      </c>
      <c r="AP182" s="91">
        <v>0</v>
      </c>
      <c r="AQ182" s="91">
        <v>7475</v>
      </c>
      <c r="AT182" s="91">
        <v>0</v>
      </c>
      <c r="AU182" s="91">
        <v>0</v>
      </c>
      <c r="AV182" s="91">
        <v>0</v>
      </c>
      <c r="AY182" s="91">
        <v>0</v>
      </c>
      <c r="AZ182" s="91">
        <v>0</v>
      </c>
      <c r="BA182" s="91">
        <v>0</v>
      </c>
      <c r="BD182" s="91">
        <v>0</v>
      </c>
      <c r="BE182" s="91">
        <v>0</v>
      </c>
      <c r="BF182" s="91">
        <v>0</v>
      </c>
      <c r="BI182" s="91">
        <v>0</v>
      </c>
      <c r="BJ182" s="91">
        <v>0</v>
      </c>
      <c r="BK182" s="91">
        <v>0</v>
      </c>
      <c r="BN182" s="91">
        <v>8764</v>
      </c>
      <c r="BO182" s="91">
        <v>0</v>
      </c>
      <c r="BP182" s="91">
        <v>8764</v>
      </c>
      <c r="BQ182" s="92"/>
      <c r="BR182" s="93"/>
      <c r="BS182" s="93"/>
      <c r="BT182" s="91"/>
      <c r="BX182" s="76"/>
    </row>
    <row r="183" spans="1:126" hidden="1" outlineLevel="1" x14ac:dyDescent="0.2">
      <c r="A183" s="73" t="s">
        <v>164</v>
      </c>
      <c r="B183" s="72" t="s">
        <v>40</v>
      </c>
      <c r="C183" s="73" t="s">
        <v>233</v>
      </c>
      <c r="F183" s="91">
        <v>0</v>
      </c>
      <c r="G183" s="91">
        <v>0</v>
      </c>
      <c r="H183" s="91">
        <v>0</v>
      </c>
      <c r="K183" s="91">
        <v>0</v>
      </c>
      <c r="L183" s="91">
        <v>0</v>
      </c>
      <c r="M183" s="91">
        <v>0</v>
      </c>
      <c r="P183" s="91">
        <v>0</v>
      </c>
      <c r="Q183" s="91">
        <v>0</v>
      </c>
      <c r="R183" s="91">
        <v>0</v>
      </c>
      <c r="U183" s="91">
        <v>0</v>
      </c>
      <c r="V183" s="91">
        <v>0</v>
      </c>
      <c r="W183" s="91">
        <v>0</v>
      </c>
      <c r="Z183" s="91">
        <v>0</v>
      </c>
      <c r="AA183" s="91">
        <v>0</v>
      </c>
      <c r="AB183" s="91">
        <v>0</v>
      </c>
      <c r="AE183" s="91">
        <v>0</v>
      </c>
      <c r="AF183" s="91">
        <v>0</v>
      </c>
      <c r="AG183" s="91">
        <v>0</v>
      </c>
      <c r="AJ183" s="91">
        <v>0</v>
      </c>
      <c r="AK183" s="91">
        <v>0</v>
      </c>
      <c r="AL183" s="91">
        <v>0</v>
      </c>
      <c r="AO183" s="91">
        <v>8847</v>
      </c>
      <c r="AP183" s="91">
        <v>0</v>
      </c>
      <c r="AQ183" s="91">
        <v>8847</v>
      </c>
      <c r="AT183" s="91">
        <v>0</v>
      </c>
      <c r="AU183" s="91">
        <v>0</v>
      </c>
      <c r="AV183" s="91">
        <v>0</v>
      </c>
      <c r="AY183" s="91">
        <v>0</v>
      </c>
      <c r="AZ183" s="91">
        <v>0</v>
      </c>
      <c r="BA183" s="91">
        <v>0</v>
      </c>
      <c r="BD183" s="91">
        <v>0</v>
      </c>
      <c r="BE183" s="91">
        <v>0</v>
      </c>
      <c r="BF183" s="91">
        <v>0</v>
      </c>
      <c r="BI183" s="91">
        <v>7638</v>
      </c>
      <c r="BJ183" s="91">
        <v>0</v>
      </c>
      <c r="BK183" s="91">
        <v>7638</v>
      </c>
      <c r="BN183" s="91">
        <v>12243</v>
      </c>
      <c r="BO183" s="91">
        <v>0</v>
      </c>
      <c r="BP183" s="91">
        <v>12243</v>
      </c>
      <c r="BQ183" s="92"/>
      <c r="BR183" s="93"/>
      <c r="BS183" s="93"/>
      <c r="BT183" s="91"/>
      <c r="BX183" s="76"/>
    </row>
    <row r="184" spans="1:126" hidden="1" outlineLevel="1" x14ac:dyDescent="0.2">
      <c r="F184" s="91"/>
      <c r="G184" s="91"/>
      <c r="H184" s="91"/>
      <c r="K184" s="91"/>
      <c r="L184" s="91"/>
      <c r="M184" s="91"/>
      <c r="P184" s="91"/>
      <c r="Q184" s="91"/>
      <c r="R184" s="91"/>
      <c r="U184" s="91"/>
      <c r="V184" s="91"/>
      <c r="W184" s="91"/>
      <c r="Z184" s="91"/>
      <c r="AA184" s="91"/>
      <c r="AB184" s="91"/>
      <c r="AE184" s="91"/>
      <c r="AF184" s="91"/>
      <c r="AG184" s="91"/>
      <c r="AJ184" s="91"/>
      <c r="AK184" s="91"/>
      <c r="AL184" s="91"/>
      <c r="AO184" s="91"/>
      <c r="AP184" s="91"/>
      <c r="AQ184" s="91"/>
      <c r="AT184" s="91"/>
      <c r="AU184" s="91"/>
      <c r="AV184" s="91"/>
      <c r="AY184" s="91"/>
      <c r="AZ184" s="91"/>
      <c r="BA184" s="91"/>
      <c r="BD184" s="91"/>
      <c r="BE184" s="91"/>
      <c r="BF184" s="91"/>
      <c r="BI184" s="91"/>
      <c r="BJ184" s="91"/>
      <c r="BK184" s="91"/>
      <c r="BN184" s="92"/>
      <c r="BO184" s="92"/>
      <c r="BP184" s="92"/>
      <c r="BQ184" s="92"/>
      <c r="BR184" s="93"/>
      <c r="BS184" s="93"/>
      <c r="BT184" s="91"/>
      <c r="BX184" s="76"/>
    </row>
    <row r="185" spans="1:126" s="88" customFormat="1" ht="11.25" collapsed="1" x14ac:dyDescent="0.2">
      <c r="A185" s="88" t="s">
        <v>237</v>
      </c>
      <c r="B185" s="87"/>
      <c r="F185" s="89">
        <f>SUM(F173:F183)</f>
        <v>156823</v>
      </c>
      <c r="G185" s="89">
        <f>SUM(G173:G183)</f>
        <v>0</v>
      </c>
      <c r="H185" s="89">
        <f>SUM(H173:H183)</f>
        <v>156823</v>
      </c>
      <c r="K185" s="89">
        <f>SUM(K173:K183)</f>
        <v>199139</v>
      </c>
      <c r="L185" s="89">
        <f>SUM(L173:L183)</f>
        <v>0</v>
      </c>
      <c r="M185" s="89">
        <f>SUM(M173:M183)</f>
        <v>199139</v>
      </c>
      <c r="P185" s="89">
        <f>SUM(P173:P183)</f>
        <v>189409</v>
      </c>
      <c r="Q185" s="89">
        <f>SUM(Q173:Q183)</f>
        <v>0</v>
      </c>
      <c r="R185" s="89">
        <f>SUM(R173:R183)</f>
        <v>189409</v>
      </c>
      <c r="U185" s="89">
        <f>SUM(U173:U183)</f>
        <v>189627</v>
      </c>
      <c r="V185" s="89">
        <f>SUM(V173:V183)</f>
        <v>0</v>
      </c>
      <c r="W185" s="89">
        <f>SUM(W173:W183)</f>
        <v>189627</v>
      </c>
      <c r="Z185" s="89">
        <f>SUM(Z173:Z183)</f>
        <v>252123</v>
      </c>
      <c r="AA185" s="89">
        <f>SUM(AA173:AA183)</f>
        <v>0</v>
      </c>
      <c r="AB185" s="89">
        <f>SUM(AB173:AB183)</f>
        <v>252123</v>
      </c>
      <c r="AE185" s="89">
        <f>SUM(AE173:AE183)</f>
        <v>357527</v>
      </c>
      <c r="AF185" s="89">
        <f>SUM(AF173:AF183)</f>
        <v>0</v>
      </c>
      <c r="AG185" s="89">
        <f>SUM(AG173:AG183)</f>
        <v>357527</v>
      </c>
      <c r="AJ185" s="89">
        <f>SUM(AJ173:AJ183)</f>
        <v>539075</v>
      </c>
      <c r="AK185" s="89">
        <f>SUM(AK173:AK183)</f>
        <v>0</v>
      </c>
      <c r="AL185" s="89">
        <f>SUM(AL173:AL183)</f>
        <v>539075</v>
      </c>
      <c r="AO185" s="89">
        <f>SUM(AO173:AO183)</f>
        <v>553728</v>
      </c>
      <c r="AP185" s="89">
        <f>SUM(AP173:AP183)</f>
        <v>0</v>
      </c>
      <c r="AQ185" s="89">
        <f>SUM(AQ173:AQ183)</f>
        <v>553728</v>
      </c>
      <c r="AT185" s="89">
        <f>SUM(AT173:AT183)</f>
        <v>449278</v>
      </c>
      <c r="AU185" s="89">
        <f>SUM(AU173:AU183)</f>
        <v>0</v>
      </c>
      <c r="AV185" s="89">
        <f>SUM(AV173:AV183)</f>
        <v>449278</v>
      </c>
      <c r="AY185" s="89">
        <f>SUM(AY173:AY183)</f>
        <v>506586</v>
      </c>
      <c r="AZ185" s="89">
        <f>SUM(AZ173:AZ183)</f>
        <v>0</v>
      </c>
      <c r="BA185" s="89">
        <f>SUM(BA173:BA183)</f>
        <v>506586</v>
      </c>
      <c r="BD185" s="89">
        <f>SUM(BD173:BD183)</f>
        <v>538019</v>
      </c>
      <c r="BE185" s="89">
        <f>SUM(BE173:BE183)</f>
        <v>0</v>
      </c>
      <c r="BF185" s="89">
        <f>SUM(BF173:BF183)</f>
        <v>538019</v>
      </c>
      <c r="BI185" s="89">
        <f>SUM(BI173:BI183)</f>
        <v>562625</v>
      </c>
      <c r="BJ185" s="89">
        <f>SUM(BJ173:BJ183)</f>
        <v>0</v>
      </c>
      <c r="BK185" s="89">
        <f>SUM(BK173:BK183)</f>
        <v>562625</v>
      </c>
      <c r="BN185" s="89">
        <f>SUM(BN173:BN183)</f>
        <v>626018</v>
      </c>
      <c r="BO185" s="89">
        <f t="shared" ref="BO185:BT185" si="12">SUM(BO173:BO183)</f>
        <v>25221</v>
      </c>
      <c r="BP185" s="89">
        <f t="shared" si="12"/>
        <v>600797</v>
      </c>
      <c r="BQ185" s="89">
        <f t="shared" si="12"/>
        <v>0</v>
      </c>
      <c r="BR185" s="89">
        <f t="shared" si="12"/>
        <v>0</v>
      </c>
      <c r="BS185" s="89">
        <f t="shared" si="12"/>
        <v>0</v>
      </c>
      <c r="BT185" s="89">
        <f t="shared" si="12"/>
        <v>0</v>
      </c>
      <c r="BX185" s="85"/>
      <c r="BY185" s="86"/>
    </row>
    <row r="186" spans="1:126" s="88" customFormat="1" ht="11.25" hidden="1" outlineLevel="1" x14ac:dyDescent="0.2">
      <c r="B186" s="87"/>
      <c r="F186" s="89"/>
      <c r="G186" s="89"/>
      <c r="H186" s="89"/>
      <c r="K186" s="89"/>
      <c r="L186" s="89"/>
      <c r="M186" s="89"/>
      <c r="P186" s="89"/>
      <c r="Q186" s="89"/>
      <c r="R186" s="89"/>
      <c r="U186" s="89"/>
      <c r="V186" s="89"/>
      <c r="W186" s="89"/>
      <c r="Z186" s="89"/>
      <c r="AA186" s="89"/>
      <c r="AB186" s="89"/>
      <c r="AE186" s="89"/>
      <c r="AF186" s="89"/>
      <c r="AG186" s="89"/>
      <c r="AJ186" s="89"/>
      <c r="AK186" s="89"/>
      <c r="AL186" s="89"/>
      <c r="AO186" s="89"/>
      <c r="AP186" s="89"/>
      <c r="AQ186" s="89"/>
      <c r="AT186" s="89"/>
      <c r="AU186" s="89"/>
      <c r="AV186" s="89"/>
      <c r="AY186" s="89"/>
      <c r="AZ186" s="89"/>
      <c r="BA186" s="89"/>
      <c r="BD186" s="89"/>
      <c r="BE186" s="89"/>
      <c r="BF186" s="89"/>
      <c r="BI186" s="89"/>
      <c r="BJ186" s="89"/>
      <c r="BK186" s="89"/>
      <c r="BN186" s="70"/>
      <c r="BO186" s="70"/>
      <c r="BP186" s="70"/>
      <c r="BQ186" s="70"/>
      <c r="BR186" s="90"/>
      <c r="BS186" s="90"/>
      <c r="BT186" s="89"/>
      <c r="BX186" s="85"/>
      <c r="BY186" s="86"/>
    </row>
    <row r="187" spans="1:126" s="88" customFormat="1" ht="11.25" hidden="1" outlineLevel="1" x14ac:dyDescent="0.2">
      <c r="A187" s="71" t="s">
        <v>238</v>
      </c>
      <c r="B187" s="87"/>
      <c r="F187" s="89"/>
      <c r="G187" s="89"/>
      <c r="H187" s="89"/>
      <c r="K187" s="89"/>
      <c r="L187" s="89"/>
      <c r="M187" s="89"/>
      <c r="P187" s="89"/>
      <c r="Q187" s="89"/>
      <c r="R187" s="89"/>
      <c r="U187" s="89"/>
      <c r="V187" s="89"/>
      <c r="W187" s="89"/>
      <c r="Z187" s="89"/>
      <c r="AA187" s="89"/>
      <c r="AB187" s="89"/>
      <c r="AE187" s="89"/>
      <c r="AF187" s="89"/>
      <c r="AG187" s="89"/>
      <c r="AJ187" s="89"/>
      <c r="AK187" s="89"/>
      <c r="AL187" s="89"/>
      <c r="AO187" s="89"/>
      <c r="AP187" s="89"/>
      <c r="AQ187" s="89"/>
      <c r="AT187" s="89"/>
      <c r="AU187" s="89"/>
      <c r="AV187" s="89"/>
      <c r="AY187" s="89"/>
      <c r="AZ187" s="89"/>
      <c r="BA187" s="89"/>
      <c r="BD187" s="89"/>
      <c r="BE187" s="89"/>
      <c r="BF187" s="89"/>
      <c r="BI187" s="89"/>
      <c r="BJ187" s="89"/>
      <c r="BK187" s="89"/>
      <c r="BN187" s="70"/>
      <c r="BO187" s="70"/>
      <c r="BP187" s="70"/>
      <c r="BQ187" s="70"/>
      <c r="BR187" s="90"/>
      <c r="BS187" s="90"/>
      <c r="BT187" s="89"/>
      <c r="BX187" s="85"/>
      <c r="BY187" s="86"/>
    </row>
    <row r="188" spans="1:126" s="88" customFormat="1" ht="11.25" hidden="1" outlineLevel="1" x14ac:dyDescent="0.2">
      <c r="A188" s="73" t="s">
        <v>141</v>
      </c>
      <c r="B188" s="72" t="s">
        <v>40</v>
      </c>
      <c r="C188" s="73" t="s">
        <v>239</v>
      </c>
      <c r="D188" s="73"/>
      <c r="E188" s="73"/>
      <c r="F188" s="91">
        <v>0</v>
      </c>
      <c r="G188" s="91">
        <v>0</v>
      </c>
      <c r="H188" s="91">
        <v>0</v>
      </c>
      <c r="I188" s="73"/>
      <c r="J188" s="73"/>
      <c r="K188" s="91">
        <v>0</v>
      </c>
      <c r="L188" s="91">
        <v>0</v>
      </c>
      <c r="M188" s="91">
        <v>0</v>
      </c>
      <c r="N188" s="73"/>
      <c r="O188" s="73"/>
      <c r="P188" s="91">
        <v>0</v>
      </c>
      <c r="Q188" s="91">
        <v>0</v>
      </c>
      <c r="R188" s="91">
        <v>0</v>
      </c>
      <c r="S188" s="73"/>
      <c r="T188" s="73"/>
      <c r="U188" s="91">
        <v>0</v>
      </c>
      <c r="V188" s="91">
        <v>0</v>
      </c>
      <c r="W188" s="91">
        <v>0</v>
      </c>
      <c r="X188" s="73"/>
      <c r="Y188" s="73"/>
      <c r="Z188" s="91">
        <v>0</v>
      </c>
      <c r="AA188" s="91">
        <v>0</v>
      </c>
      <c r="AB188" s="91">
        <v>0</v>
      </c>
      <c r="AC188" s="73"/>
      <c r="AD188" s="73"/>
      <c r="AE188" s="91">
        <v>0</v>
      </c>
      <c r="AF188" s="91">
        <v>0</v>
      </c>
      <c r="AG188" s="91">
        <v>0</v>
      </c>
      <c r="AH188" s="73"/>
      <c r="AI188" s="73"/>
      <c r="AJ188" s="91">
        <v>0</v>
      </c>
      <c r="AK188" s="91">
        <v>0</v>
      </c>
      <c r="AL188" s="91">
        <v>0</v>
      </c>
      <c r="AM188" s="73"/>
      <c r="AN188" s="73"/>
      <c r="AO188" s="91">
        <v>0</v>
      </c>
      <c r="AP188" s="91">
        <v>0</v>
      </c>
      <c r="AQ188" s="91">
        <v>0</v>
      </c>
      <c r="AR188" s="73"/>
      <c r="AS188" s="73"/>
      <c r="AT188" s="91">
        <v>0</v>
      </c>
      <c r="AU188" s="91">
        <v>0</v>
      </c>
      <c r="AV188" s="91">
        <v>0</v>
      </c>
      <c r="AW188" s="73"/>
      <c r="AX188" s="73"/>
      <c r="AY188" s="91">
        <v>0</v>
      </c>
      <c r="AZ188" s="91">
        <v>0</v>
      </c>
      <c r="BA188" s="91">
        <v>0</v>
      </c>
      <c r="BB188" s="73"/>
      <c r="BC188" s="73"/>
      <c r="BD188" s="91">
        <v>0</v>
      </c>
      <c r="BE188" s="91">
        <v>0</v>
      </c>
      <c r="BF188" s="91">
        <v>0</v>
      </c>
      <c r="BG188" s="73"/>
      <c r="BH188" s="73"/>
      <c r="BI188" s="91">
        <v>0</v>
      </c>
      <c r="BJ188" s="91">
        <v>0</v>
      </c>
      <c r="BK188" s="91">
        <v>0</v>
      </c>
      <c r="BL188" s="73"/>
      <c r="BM188" s="73"/>
      <c r="BN188" s="91">
        <v>1941</v>
      </c>
      <c r="BO188" s="91">
        <v>1941</v>
      </c>
      <c r="BP188" s="91">
        <v>0</v>
      </c>
      <c r="BQ188" s="70"/>
      <c r="BR188" s="91"/>
      <c r="BS188" s="91"/>
      <c r="BT188" s="91"/>
      <c r="BX188" s="76"/>
      <c r="BY188" s="75"/>
      <c r="BZ188" s="73"/>
      <c r="CA188" s="73"/>
      <c r="CB188" s="73"/>
      <c r="CC188" s="73"/>
      <c r="CD188" s="73"/>
      <c r="CE188" s="73"/>
      <c r="CF188" s="73"/>
      <c r="CG188" s="73"/>
      <c r="CH188" s="73"/>
      <c r="CI188" s="73"/>
      <c r="CJ188" s="73"/>
      <c r="CK188" s="73"/>
      <c r="CL188" s="73"/>
      <c r="CM188" s="73"/>
      <c r="CN188" s="73"/>
      <c r="CO188" s="73"/>
      <c r="CP188" s="73"/>
      <c r="CQ188" s="73"/>
      <c r="CR188" s="73"/>
      <c r="CS188" s="73"/>
      <c r="CT188" s="73"/>
      <c r="CU188" s="73"/>
      <c r="CV188" s="73"/>
      <c r="CW188" s="73"/>
      <c r="CX188" s="73"/>
      <c r="CY188" s="73"/>
      <c r="CZ188" s="73"/>
      <c r="DA188" s="73"/>
      <c r="DB188" s="73"/>
      <c r="DC188" s="73"/>
      <c r="DD188" s="73"/>
      <c r="DE188" s="73"/>
      <c r="DF188" s="73"/>
      <c r="DG188" s="73"/>
      <c r="DH188" s="73"/>
      <c r="DI188" s="73"/>
      <c r="DJ188" s="73"/>
      <c r="DK188" s="73"/>
      <c r="DL188" s="73"/>
      <c r="DM188" s="73"/>
      <c r="DN188" s="73"/>
      <c r="DO188" s="73"/>
      <c r="DP188" s="73"/>
      <c r="DQ188" s="73"/>
      <c r="DR188" s="73"/>
      <c r="DS188" s="73"/>
      <c r="DT188" s="73"/>
      <c r="DU188" s="73"/>
      <c r="DV188" s="73"/>
    </row>
    <row r="189" spans="1:126" hidden="1" outlineLevel="1" x14ac:dyDescent="0.2">
      <c r="A189" s="73" t="s">
        <v>141</v>
      </c>
      <c r="B189" s="72" t="s">
        <v>40</v>
      </c>
      <c r="C189" s="73" t="s">
        <v>240</v>
      </c>
      <c r="F189" s="91">
        <v>0</v>
      </c>
      <c r="G189" s="91">
        <v>0</v>
      </c>
      <c r="H189" s="91">
        <v>0</v>
      </c>
      <c r="K189" s="91">
        <v>0</v>
      </c>
      <c r="L189" s="91">
        <v>0</v>
      </c>
      <c r="M189" s="91">
        <v>0</v>
      </c>
      <c r="P189" s="91">
        <v>0</v>
      </c>
      <c r="Q189" s="91">
        <v>0</v>
      </c>
      <c r="R189" s="91">
        <v>0</v>
      </c>
      <c r="U189" s="91">
        <v>0</v>
      </c>
      <c r="V189" s="91">
        <v>0</v>
      </c>
      <c r="W189" s="91">
        <v>0</v>
      </c>
      <c r="Z189" s="91">
        <v>0</v>
      </c>
      <c r="AA189" s="91">
        <v>0</v>
      </c>
      <c r="AB189" s="91">
        <v>0</v>
      </c>
      <c r="AE189" s="91">
        <v>4083</v>
      </c>
      <c r="AF189" s="91">
        <v>3845</v>
      </c>
      <c r="AG189" s="91">
        <v>238</v>
      </c>
      <c r="AJ189" s="91">
        <v>3012</v>
      </c>
      <c r="AK189" s="91">
        <v>1974</v>
      </c>
      <c r="AL189" s="91">
        <v>1038</v>
      </c>
      <c r="AO189" s="91">
        <v>0</v>
      </c>
      <c r="AP189" s="91">
        <v>0</v>
      </c>
      <c r="AQ189" s="91">
        <v>0</v>
      </c>
      <c r="AT189" s="91">
        <v>3739</v>
      </c>
      <c r="AU189" s="91">
        <v>3496</v>
      </c>
      <c r="AV189" s="91">
        <v>243</v>
      </c>
      <c r="AY189" s="91">
        <v>3809</v>
      </c>
      <c r="AZ189" s="91">
        <v>3479</v>
      </c>
      <c r="BA189" s="91">
        <v>330</v>
      </c>
      <c r="BD189" s="91">
        <v>2900</v>
      </c>
      <c r="BE189" s="91">
        <v>2900</v>
      </c>
      <c r="BF189" s="91">
        <v>0</v>
      </c>
      <c r="BI189" s="91">
        <v>2334</v>
      </c>
      <c r="BJ189" s="91">
        <v>2219</v>
      </c>
      <c r="BK189" s="91">
        <v>115</v>
      </c>
      <c r="BN189" s="91">
        <v>4320</v>
      </c>
      <c r="BO189" s="91">
        <v>0</v>
      </c>
      <c r="BP189" s="91">
        <v>4320</v>
      </c>
      <c r="BQ189" s="92"/>
      <c r="BR189" s="93"/>
      <c r="BS189" s="93"/>
      <c r="BT189" s="91"/>
      <c r="BX189" s="76"/>
    </row>
    <row r="190" spans="1:126" hidden="1" outlineLevel="1" x14ac:dyDescent="0.2">
      <c r="A190" s="73" t="s">
        <v>143</v>
      </c>
      <c r="B190" s="72" t="s">
        <v>40</v>
      </c>
      <c r="C190" s="73" t="s">
        <v>239</v>
      </c>
      <c r="F190" s="91">
        <v>0</v>
      </c>
      <c r="G190" s="91">
        <v>0</v>
      </c>
      <c r="H190" s="91">
        <v>0</v>
      </c>
      <c r="K190" s="91">
        <v>0</v>
      </c>
      <c r="L190" s="91">
        <v>0</v>
      </c>
      <c r="M190" s="91">
        <v>0</v>
      </c>
      <c r="P190" s="91">
        <v>0</v>
      </c>
      <c r="Q190" s="91">
        <v>0</v>
      </c>
      <c r="R190" s="91">
        <v>0</v>
      </c>
      <c r="U190" s="91">
        <v>0</v>
      </c>
      <c r="V190" s="91">
        <v>0</v>
      </c>
      <c r="W190" s="91">
        <v>0</v>
      </c>
      <c r="Z190" s="91">
        <v>0</v>
      </c>
      <c r="AA190" s="91">
        <v>0</v>
      </c>
      <c r="AB190" s="91">
        <v>0</v>
      </c>
      <c r="AE190" s="91">
        <v>0</v>
      </c>
      <c r="AF190" s="91">
        <v>0</v>
      </c>
      <c r="AG190" s="91">
        <v>0</v>
      </c>
      <c r="AJ190" s="91">
        <v>0</v>
      </c>
      <c r="AK190" s="91">
        <v>0</v>
      </c>
      <c r="AL190" s="91">
        <v>0</v>
      </c>
      <c r="AO190" s="91">
        <v>0</v>
      </c>
      <c r="AP190" s="91">
        <v>0</v>
      </c>
      <c r="AQ190" s="91">
        <v>0</v>
      </c>
      <c r="AT190" s="91">
        <v>0</v>
      </c>
      <c r="AU190" s="91">
        <v>0</v>
      </c>
      <c r="AV190" s="91">
        <v>0</v>
      </c>
      <c r="AY190" s="91">
        <v>0</v>
      </c>
      <c r="AZ190" s="91">
        <v>0</v>
      </c>
      <c r="BA190" s="91">
        <v>0</v>
      </c>
      <c r="BD190" s="91">
        <v>1593</v>
      </c>
      <c r="BE190" s="91">
        <v>1502</v>
      </c>
      <c r="BF190" s="91">
        <v>91</v>
      </c>
      <c r="BI190" s="91">
        <v>0</v>
      </c>
      <c r="BJ190" s="91">
        <v>0</v>
      </c>
      <c r="BK190" s="91">
        <v>0</v>
      </c>
      <c r="BN190" s="91">
        <v>0</v>
      </c>
      <c r="BO190" s="91">
        <v>0</v>
      </c>
      <c r="BP190" s="91">
        <v>0</v>
      </c>
      <c r="BQ190" s="92"/>
      <c r="BR190" s="93"/>
      <c r="BS190" s="93"/>
      <c r="BT190" s="91"/>
      <c r="BX190" s="76"/>
    </row>
    <row r="191" spans="1:126" hidden="1" outlineLevel="1" x14ac:dyDescent="0.2">
      <c r="A191" s="73" t="s">
        <v>143</v>
      </c>
      <c r="B191" s="72" t="s">
        <v>40</v>
      </c>
      <c r="C191" s="73" t="s">
        <v>241</v>
      </c>
      <c r="F191" s="91">
        <v>5</v>
      </c>
      <c r="G191" s="91">
        <v>5</v>
      </c>
      <c r="H191" s="91">
        <v>0</v>
      </c>
      <c r="K191" s="91">
        <v>0</v>
      </c>
      <c r="L191" s="91">
        <v>0</v>
      </c>
      <c r="M191" s="91">
        <v>0</v>
      </c>
      <c r="P191" s="91">
        <v>0</v>
      </c>
      <c r="Q191" s="91">
        <v>0</v>
      </c>
      <c r="R191" s="91">
        <v>0</v>
      </c>
      <c r="U191" s="91">
        <v>0</v>
      </c>
      <c r="V191" s="91">
        <v>0</v>
      </c>
      <c r="W191" s="91">
        <v>0</v>
      </c>
      <c r="Z191" s="91">
        <v>0</v>
      </c>
      <c r="AA191" s="91">
        <v>0</v>
      </c>
      <c r="AB191" s="91">
        <v>0</v>
      </c>
      <c r="AE191" s="91">
        <v>0</v>
      </c>
      <c r="AF191" s="91">
        <v>0</v>
      </c>
      <c r="AG191" s="91">
        <v>0</v>
      </c>
      <c r="AJ191" s="91">
        <v>0</v>
      </c>
      <c r="AK191" s="91">
        <v>0</v>
      </c>
      <c r="AL191" s="91">
        <v>0</v>
      </c>
      <c r="AO191" s="91">
        <v>0</v>
      </c>
      <c r="AP191" s="91">
        <v>0</v>
      </c>
      <c r="AQ191" s="91">
        <v>0</v>
      </c>
      <c r="AT191" s="91">
        <v>0</v>
      </c>
      <c r="AU191" s="91">
        <v>0</v>
      </c>
      <c r="AV191" s="91">
        <v>0</v>
      </c>
      <c r="AY191" s="91">
        <v>0</v>
      </c>
      <c r="AZ191" s="91">
        <v>0</v>
      </c>
      <c r="BA191" s="91">
        <v>0</v>
      </c>
      <c r="BD191" s="91">
        <v>0</v>
      </c>
      <c r="BE191" s="91">
        <v>0</v>
      </c>
      <c r="BF191" s="91">
        <v>0</v>
      </c>
      <c r="BI191" s="91">
        <v>0</v>
      </c>
      <c r="BJ191" s="91">
        <v>0</v>
      </c>
      <c r="BK191" s="91">
        <v>0</v>
      </c>
      <c r="BN191" s="91">
        <v>0</v>
      </c>
      <c r="BO191" s="91">
        <v>0</v>
      </c>
      <c r="BP191" s="91">
        <v>0</v>
      </c>
      <c r="BQ191" s="92"/>
      <c r="BR191" s="93"/>
      <c r="BS191" s="93"/>
      <c r="BT191" s="91"/>
      <c r="BX191" s="76"/>
    </row>
    <row r="192" spans="1:126" hidden="1" outlineLevel="1" x14ac:dyDescent="0.2">
      <c r="A192" s="73" t="s">
        <v>143</v>
      </c>
      <c r="B192" s="72" t="s">
        <v>40</v>
      </c>
      <c r="C192" s="73" t="s">
        <v>242</v>
      </c>
      <c r="F192" s="91">
        <v>0</v>
      </c>
      <c r="G192" s="91">
        <v>0</v>
      </c>
      <c r="H192" s="91">
        <v>0</v>
      </c>
      <c r="K192" s="91">
        <v>0</v>
      </c>
      <c r="L192" s="91">
        <v>0</v>
      </c>
      <c r="M192" s="91">
        <v>0</v>
      </c>
      <c r="P192" s="91">
        <v>0</v>
      </c>
      <c r="Q192" s="91">
        <v>0</v>
      </c>
      <c r="R192" s="91">
        <v>0</v>
      </c>
      <c r="U192" s="91">
        <v>0</v>
      </c>
      <c r="V192" s="91">
        <v>0</v>
      </c>
      <c r="W192" s="91">
        <v>0</v>
      </c>
      <c r="Z192" s="91">
        <v>0</v>
      </c>
      <c r="AA192" s="91">
        <v>0</v>
      </c>
      <c r="AB192" s="91">
        <v>0</v>
      </c>
      <c r="AE192" s="91">
        <v>0</v>
      </c>
      <c r="AF192" s="91">
        <v>0</v>
      </c>
      <c r="AG192" s="91">
        <v>0</v>
      </c>
      <c r="AJ192" s="91">
        <v>0</v>
      </c>
      <c r="AK192" s="91">
        <v>0</v>
      </c>
      <c r="AL192" s="91">
        <v>0</v>
      </c>
      <c r="AO192" s="91">
        <v>0</v>
      </c>
      <c r="AP192" s="91">
        <v>0</v>
      </c>
      <c r="AQ192" s="91">
        <v>0</v>
      </c>
      <c r="AT192" s="91">
        <v>0</v>
      </c>
      <c r="AU192" s="91">
        <v>0</v>
      </c>
      <c r="AV192" s="91">
        <v>0</v>
      </c>
      <c r="AY192" s="91">
        <v>0</v>
      </c>
      <c r="AZ192" s="91">
        <v>0</v>
      </c>
      <c r="BA192" s="91">
        <v>0</v>
      </c>
      <c r="BD192" s="91">
        <v>0</v>
      </c>
      <c r="BE192" s="91">
        <v>0</v>
      </c>
      <c r="BF192" s="91">
        <v>0</v>
      </c>
      <c r="BI192" s="91">
        <v>0</v>
      </c>
      <c r="BJ192" s="91">
        <v>0</v>
      </c>
      <c r="BK192" s="91">
        <v>0</v>
      </c>
      <c r="BN192" s="91">
        <v>957</v>
      </c>
      <c r="BO192" s="91">
        <v>794</v>
      </c>
      <c r="BP192" s="91">
        <v>163</v>
      </c>
      <c r="BQ192" s="92"/>
      <c r="BR192" s="91"/>
      <c r="BS192" s="91"/>
      <c r="BT192" s="91"/>
      <c r="BX192" s="76"/>
    </row>
    <row r="193" spans="1:77" hidden="1" outlineLevel="1" x14ac:dyDescent="0.2">
      <c r="F193" s="91"/>
      <c r="G193" s="91"/>
      <c r="H193" s="91"/>
      <c r="K193" s="91"/>
      <c r="L193" s="91"/>
      <c r="M193" s="91"/>
      <c r="P193" s="91"/>
      <c r="Q193" s="91"/>
      <c r="R193" s="91"/>
      <c r="U193" s="91"/>
      <c r="V193" s="91"/>
      <c r="W193" s="91"/>
      <c r="Z193" s="91"/>
      <c r="AA193" s="91"/>
      <c r="AB193" s="91"/>
      <c r="AE193" s="91"/>
      <c r="AF193" s="91"/>
      <c r="AG193" s="91"/>
      <c r="AJ193" s="91"/>
      <c r="AK193" s="91"/>
      <c r="AL193" s="91"/>
      <c r="AO193" s="91"/>
      <c r="AP193" s="91"/>
      <c r="AQ193" s="91"/>
      <c r="AT193" s="91"/>
      <c r="AU193" s="91"/>
      <c r="AV193" s="91"/>
      <c r="AY193" s="91"/>
      <c r="AZ193" s="91"/>
      <c r="BA193" s="91"/>
      <c r="BD193" s="91"/>
      <c r="BE193" s="91"/>
      <c r="BF193" s="91"/>
      <c r="BI193" s="91"/>
      <c r="BJ193" s="91"/>
      <c r="BK193" s="91"/>
      <c r="BN193" s="92"/>
      <c r="BO193" s="92"/>
      <c r="BP193" s="92"/>
      <c r="BQ193" s="92"/>
      <c r="BR193" s="93"/>
      <c r="BS193" s="93"/>
      <c r="BT193" s="91"/>
      <c r="BX193" s="76"/>
    </row>
    <row r="194" spans="1:77" s="88" customFormat="1" ht="11.25" collapsed="1" x14ac:dyDescent="0.2">
      <c r="A194" s="88" t="s">
        <v>243</v>
      </c>
      <c r="B194" s="87"/>
      <c r="F194" s="89">
        <f>SUM(F188:F192)</f>
        <v>5</v>
      </c>
      <c r="G194" s="89">
        <f>SUM(G188:G192)</f>
        <v>5</v>
      </c>
      <c r="H194" s="89">
        <f>SUM(H188:H192)</f>
        <v>0</v>
      </c>
      <c r="K194" s="89">
        <f>SUM(K188:K192)</f>
        <v>0</v>
      </c>
      <c r="L194" s="89">
        <f>SUM(L188:L192)</f>
        <v>0</v>
      </c>
      <c r="M194" s="89">
        <f>SUM(M188:M192)</f>
        <v>0</v>
      </c>
      <c r="P194" s="89">
        <f>SUM(P188:P192)</f>
        <v>0</v>
      </c>
      <c r="Q194" s="89">
        <f>SUM(Q188:Q192)</f>
        <v>0</v>
      </c>
      <c r="R194" s="89">
        <f>SUM(R188:R192)</f>
        <v>0</v>
      </c>
      <c r="U194" s="89">
        <f>SUM(U188:U192)</f>
        <v>0</v>
      </c>
      <c r="V194" s="89">
        <f>SUM(V188:V192)</f>
        <v>0</v>
      </c>
      <c r="W194" s="89">
        <f>SUM(W188:W192)</f>
        <v>0</v>
      </c>
      <c r="Z194" s="89">
        <f>SUM(Z188:Z192)</f>
        <v>0</v>
      </c>
      <c r="AA194" s="89">
        <f>SUM(AA188:AA192)</f>
        <v>0</v>
      </c>
      <c r="AB194" s="89">
        <f>SUM(AB188:AB192)</f>
        <v>0</v>
      </c>
      <c r="AE194" s="89">
        <f>SUM(AE188:AE192)</f>
        <v>4083</v>
      </c>
      <c r="AF194" s="89">
        <f>SUM(AF188:AF192)</f>
        <v>3845</v>
      </c>
      <c r="AG194" s="89">
        <f>SUM(AG188:AG192)</f>
        <v>238</v>
      </c>
      <c r="AJ194" s="89">
        <f>SUM(AJ188:AJ192)</f>
        <v>3012</v>
      </c>
      <c r="AK194" s="89">
        <f>SUM(AK188:AK192)</f>
        <v>1974</v>
      </c>
      <c r="AL194" s="89">
        <f>SUM(AL188:AL192)</f>
        <v>1038</v>
      </c>
      <c r="AO194" s="89">
        <f>SUM(AO188:AO192)</f>
        <v>0</v>
      </c>
      <c r="AP194" s="89">
        <f>SUM(AP188:AP192)</f>
        <v>0</v>
      </c>
      <c r="AQ194" s="89">
        <f>SUM(AQ188:AQ192)</f>
        <v>0</v>
      </c>
      <c r="AT194" s="89">
        <f>SUM(AT188:AT192)</f>
        <v>3739</v>
      </c>
      <c r="AU194" s="89">
        <f>SUM(AU188:AU192)</f>
        <v>3496</v>
      </c>
      <c r="AV194" s="89">
        <f>SUM(AV188:AV192)</f>
        <v>243</v>
      </c>
      <c r="AY194" s="89">
        <f>SUM(AY188:AY192)</f>
        <v>3809</v>
      </c>
      <c r="AZ194" s="89">
        <f>SUM(AZ188:AZ192)</f>
        <v>3479</v>
      </c>
      <c r="BA194" s="89">
        <f>SUM(BA188:BA192)</f>
        <v>330</v>
      </c>
      <c r="BD194" s="89">
        <f>SUM(BD188:BD192)</f>
        <v>4493</v>
      </c>
      <c r="BE194" s="89">
        <f>SUM(BE188:BE192)</f>
        <v>4402</v>
      </c>
      <c r="BF194" s="89">
        <f>SUM(BF188:BF192)</f>
        <v>91</v>
      </c>
      <c r="BI194" s="89">
        <f>SUM(BI188:BI192)</f>
        <v>2334</v>
      </c>
      <c r="BJ194" s="89">
        <f>SUM(BJ188:BJ192)</f>
        <v>2219</v>
      </c>
      <c r="BK194" s="89">
        <f>SUM(BK188:BK192)</f>
        <v>115</v>
      </c>
      <c r="BN194" s="89">
        <f>SUM(BN188:BN192)</f>
        <v>7218</v>
      </c>
      <c r="BO194" s="89">
        <f t="shared" ref="BO194:BT194" si="13">SUM(BO188:BO192)</f>
        <v>2735</v>
      </c>
      <c r="BP194" s="89">
        <f t="shared" si="13"/>
        <v>4483</v>
      </c>
      <c r="BQ194" s="89">
        <f t="shared" si="13"/>
        <v>0</v>
      </c>
      <c r="BR194" s="89">
        <f t="shared" si="13"/>
        <v>0</v>
      </c>
      <c r="BS194" s="89">
        <f t="shared" si="13"/>
        <v>0</v>
      </c>
      <c r="BT194" s="89">
        <f t="shared" si="13"/>
        <v>0</v>
      </c>
      <c r="BX194" s="85"/>
      <c r="BY194" s="86"/>
    </row>
    <row r="195" spans="1:77" s="88" customFormat="1" ht="11.25" x14ac:dyDescent="0.2">
      <c r="B195" s="87"/>
      <c r="F195" s="89"/>
      <c r="G195" s="89"/>
      <c r="H195" s="89"/>
      <c r="K195" s="89"/>
      <c r="L195" s="89"/>
      <c r="M195" s="89"/>
      <c r="P195" s="89"/>
      <c r="Q195" s="89"/>
      <c r="R195" s="89"/>
      <c r="U195" s="89"/>
      <c r="V195" s="89"/>
      <c r="W195" s="89"/>
      <c r="Z195" s="89"/>
      <c r="AA195" s="89"/>
      <c r="AB195" s="89"/>
      <c r="AE195" s="89"/>
      <c r="AF195" s="89"/>
      <c r="AG195" s="89"/>
      <c r="AJ195" s="89"/>
      <c r="AK195" s="89"/>
      <c r="AL195" s="89"/>
      <c r="AO195" s="89"/>
      <c r="AP195" s="89"/>
      <c r="AQ195" s="89"/>
      <c r="AT195" s="89"/>
      <c r="AU195" s="89"/>
      <c r="AV195" s="89"/>
      <c r="AY195" s="89"/>
      <c r="AZ195" s="89"/>
      <c r="BA195" s="89"/>
      <c r="BD195" s="89"/>
      <c r="BE195" s="89"/>
      <c r="BF195" s="89"/>
      <c r="BI195" s="89"/>
      <c r="BJ195" s="89"/>
      <c r="BK195" s="89"/>
      <c r="BN195" s="70"/>
      <c r="BO195" s="70"/>
      <c r="BP195" s="70"/>
      <c r="BQ195" s="70"/>
      <c r="BR195" s="90"/>
      <c r="BS195" s="90"/>
      <c r="BT195" s="89"/>
      <c r="BX195" s="85"/>
      <c r="BY195" s="86"/>
    </row>
    <row r="196" spans="1:77" s="95" customFormat="1" ht="11.25" x14ac:dyDescent="0.2">
      <c r="A196" s="95" t="s">
        <v>244</v>
      </c>
      <c r="B196" s="96"/>
      <c r="F196" s="97">
        <f>F13+F19+F28+F44+F70+F86+F101+F118+F128+F136+F141+F170+F185+F194</f>
        <v>1565195</v>
      </c>
      <c r="G196" s="97">
        <f>G13+G19+G28+G44+G70+G86+G101+G118+G128+G136+G141+G170+G185+G194</f>
        <v>452143</v>
      </c>
      <c r="H196" s="97">
        <f>H13+H19+H28+H44+H70+H86+H101+H118+H128+H136+H141+H170+H185+H194</f>
        <v>1113052</v>
      </c>
      <c r="K196" s="97">
        <f>K13+K19+K28+K44+K70+K86+K101+K118+K128+K136+K141+K170+K185+K194</f>
        <v>1631368</v>
      </c>
      <c r="L196" s="97">
        <f>L13+L19+L28+L44+L70+L86+L101+L118+L128+L136+L141+L170+L185+L194</f>
        <v>566802</v>
      </c>
      <c r="M196" s="97">
        <f>M13+M19+M28+M44+M70+M86+M101+M118+M128+M136+M141+M170+M185+M194</f>
        <v>1064566</v>
      </c>
      <c r="P196" s="97">
        <f>P13+P19+P28+P44+P70+P86+P101+P118+P128+P136+P141+P170+P185+P194</f>
        <v>1579053</v>
      </c>
      <c r="Q196" s="97">
        <f>Q13+Q19+Q28+Q44+Q70+Q86+Q101+Q118+Q128+Q136+Q141+Q170+Q185+Q194</f>
        <v>656679</v>
      </c>
      <c r="R196" s="97">
        <f>R13+R19+R28+R44+R70+R86+R101+R118+R128+R136+R141+R170+R185+R194</f>
        <v>922374</v>
      </c>
      <c r="U196" s="97">
        <f>U13+U19+U28+U44+U70+U86+U101+U118+U128+U136+U141+U170+U185+U194</f>
        <v>1610772</v>
      </c>
      <c r="V196" s="97">
        <f>V13+V19+V28+V44+V70+V86+V101+V118+V128+V136+V141+V170+V185+V194</f>
        <v>671404</v>
      </c>
      <c r="W196" s="97">
        <f>W13+W19+W28+W44+W70+W86+W101+W118+W128+W136+W141+W170+W185+W194</f>
        <v>939368</v>
      </c>
      <c r="Z196" s="97">
        <f>Z13+Z19+Z28+Z44+Z70+Z86+Z101+Z118+Z128+Z136+Z141+Z170+Z185+Z194</f>
        <v>1998662</v>
      </c>
      <c r="AA196" s="97">
        <f>AA13+AA19+AA28+AA44+AA70+AA86+AA101+AA118+AA128+AA136+AA141+AA170+AA185+AA194</f>
        <v>776520</v>
      </c>
      <c r="AB196" s="97">
        <f>AB13+AB19+AB28+AB44+AB70+AB86+AB101+AB118+AB128+AB136+AB141+AB170+AB185+AB194</f>
        <v>1222142</v>
      </c>
      <c r="AE196" s="97">
        <f>AE13+AE19+AE28+AE44+AE70+AE86+AE101+AE118+AE128+AE136+AE141+AE170+AE185+AE194</f>
        <v>2210724</v>
      </c>
      <c r="AF196" s="97">
        <f>AF13+AF19+AF28+AF44+AF70+AF86+AF101+AF118+AF128+AF136+AF141+AF170+AF185+AF194</f>
        <v>839924</v>
      </c>
      <c r="AG196" s="97">
        <f>AG13+AG19+AG28+AG44+AG70+AG86+AG101+AG118+AG128+AG136+AG141+AG170+AG185+AG194</f>
        <v>1370800</v>
      </c>
      <c r="AJ196" s="97">
        <f>AJ13+AJ19+AJ28+AJ44+AJ70+AJ86+AJ101+AJ118+AJ128+AJ136+AJ141+AJ170+AJ185+AJ194</f>
        <v>2778949</v>
      </c>
      <c r="AK196" s="97">
        <f>AK13+AK19+AK28+AK44+AK70+AK86+AK101+AK118+AK128+AK136+AK141+AK170+AK185+AK194</f>
        <v>1016271</v>
      </c>
      <c r="AL196" s="97">
        <f>AL13+AL19+AL28+AL44+AL70+AL86+AL101+AL118+AL128+AL136+AL141+AL170+AL185+AL194</f>
        <v>1762678</v>
      </c>
      <c r="AO196" s="97">
        <f>AO13+AO19+AO28+AO44+AO70+AO86+AO101+AO118+AO128+AO136+AO141+AO170+AO185+AO194</f>
        <v>2880228</v>
      </c>
      <c r="AP196" s="97">
        <f>AP13+AP19+AP28+AP44+AP70+AP86+AP101+AP118+AP128+AP136+AP141+AP170+AP185+AP194</f>
        <v>1087264</v>
      </c>
      <c r="AQ196" s="97">
        <f>AQ13+AQ19+AQ28+AQ44+AQ70+AQ86+AQ101+AQ118+AQ128+AQ136+AQ141+AQ170+AQ185+AQ194</f>
        <v>1792964</v>
      </c>
      <c r="AT196" s="97">
        <f>AT13+AT19+AT28+AT44+AT70+AT86+AT101+AT118+AT128+AT136+AT141+AT170+AT185+AT194</f>
        <v>2809009</v>
      </c>
      <c r="AU196" s="97">
        <f>AU13+AU19+AU28+AU44+AU70+AU86+AU101+AU118+AU128+AU136+AU141+AU170+AU185+AU194</f>
        <v>1283005</v>
      </c>
      <c r="AV196" s="97">
        <f>AV13+AV19+AV28+AV44+AV70+AV86+AV101+AV118+AV128+AV136+AV141+AV170+AV185+AV194</f>
        <v>1526004</v>
      </c>
      <c r="AY196" s="97">
        <f>AY13+AY19+AY28+AY44+AY70+AY86+AY101+AY118+AY128+AY136+AY141+AY170+AY185+AY194</f>
        <v>3279830</v>
      </c>
      <c r="AZ196" s="97">
        <f>AZ13+AZ19+AZ28+AZ44+AZ70+AZ86+AZ101+AZ118+AZ128+AZ136+AZ141+AZ170+AZ185+AZ194</f>
        <v>1586457</v>
      </c>
      <c r="BA196" s="97">
        <f>BA13+BA19+BA28+BA44+BA70+BA86+BA101+BA118+BA128+BA136+BA141+BA170+BA185+BA194</f>
        <v>1693373</v>
      </c>
      <c r="BD196" s="97">
        <f>BD13+BD19+BD28+BD44+BD70+BD86+BD101+BD118+BD128+BD136+BD141+BD170+BD185+BD194</f>
        <v>3586273</v>
      </c>
      <c r="BE196" s="97">
        <f>BE13+BE19+BE28+BE44+BE70+BE86+BE101+BE118+BE128+BE136+BE141+BE170+BE185+BE194</f>
        <v>1726885</v>
      </c>
      <c r="BF196" s="97">
        <f>BF13+BF19+BF28+BF44+BF70+BF86+BF101+BF118+BF128+BF136+BF141+BF170+BF185+BF194</f>
        <v>1859388</v>
      </c>
      <c r="BI196" s="97">
        <f>BI13+BI19+BI28+BI44+BI70+BI86+BI101+BI118+BI128+BI136+BI141+BI170+BI185+BI194</f>
        <v>4154334</v>
      </c>
      <c r="BJ196" s="97">
        <f>BJ13+BJ19+BJ28+BJ44+BJ70+BJ86+BJ101+BJ118+BJ128+BJ136+BJ141+BJ170+BJ185+BJ194</f>
        <v>2062132</v>
      </c>
      <c r="BK196" s="97">
        <f>BK13+BK19+BK28+BK44+BK70+BK86+BK101+BK118+BK128+BK136+BK141+BK170+BK185+BK194</f>
        <v>2092202</v>
      </c>
      <c r="BN196" s="97">
        <f t="shared" ref="BN196:BT196" si="14">BN13+BN19+BN28+BN44+BN70+BN86+BN101+BN118+BN128+BN136+BN141+BN170+BN185+BN194</f>
        <v>4535459</v>
      </c>
      <c r="BO196" s="97">
        <f t="shared" si="14"/>
        <v>2402677</v>
      </c>
      <c r="BP196" s="97">
        <f t="shared" si="14"/>
        <v>2132782</v>
      </c>
      <c r="BQ196" s="97">
        <f t="shared" si="14"/>
        <v>0</v>
      </c>
      <c r="BR196" s="97">
        <f t="shared" si="14"/>
        <v>0</v>
      </c>
      <c r="BS196" s="97">
        <f t="shared" si="14"/>
        <v>0</v>
      </c>
      <c r="BT196" s="97">
        <f t="shared" si="14"/>
        <v>0</v>
      </c>
      <c r="BX196" s="98"/>
      <c r="BY196" s="99"/>
    </row>
    <row r="197" spans="1:77" s="88" customFormat="1" ht="11.25" x14ac:dyDescent="0.2">
      <c r="B197" s="87"/>
      <c r="F197" s="89"/>
      <c r="G197" s="89"/>
      <c r="H197" s="89"/>
      <c r="K197" s="89"/>
      <c r="L197" s="89"/>
      <c r="M197" s="89"/>
      <c r="P197" s="89"/>
      <c r="Q197" s="89"/>
      <c r="R197" s="89"/>
      <c r="U197" s="89"/>
      <c r="V197" s="89"/>
      <c r="W197" s="89"/>
      <c r="Z197" s="89"/>
      <c r="AA197" s="89"/>
      <c r="AB197" s="89"/>
      <c r="AE197" s="89"/>
      <c r="AF197" s="89"/>
      <c r="AG197" s="89"/>
      <c r="AJ197" s="89"/>
      <c r="AK197" s="89"/>
      <c r="AL197" s="89"/>
      <c r="AO197" s="89"/>
      <c r="AP197" s="89"/>
      <c r="AQ197" s="89"/>
      <c r="AT197" s="89"/>
      <c r="AU197" s="89"/>
      <c r="AV197" s="89"/>
      <c r="AY197" s="89"/>
      <c r="AZ197" s="89"/>
      <c r="BA197" s="89"/>
      <c r="BD197" s="89"/>
      <c r="BE197" s="89"/>
      <c r="BF197" s="89"/>
      <c r="BI197" s="89"/>
      <c r="BJ197" s="89"/>
      <c r="BK197" s="89"/>
      <c r="BN197" s="70"/>
      <c r="BO197" s="70"/>
      <c r="BP197" s="70"/>
      <c r="BQ197" s="70"/>
      <c r="BR197" s="90"/>
      <c r="BS197" s="90"/>
      <c r="BT197" s="89"/>
      <c r="BX197" s="85"/>
      <c r="BY197" s="86"/>
    </row>
    <row r="198" spans="1:77" s="88" customFormat="1" ht="11.25" x14ac:dyDescent="0.2">
      <c r="A198" s="78" t="s">
        <v>245</v>
      </c>
      <c r="B198" s="87"/>
      <c r="F198" s="89"/>
      <c r="G198" s="89"/>
      <c r="H198" s="89"/>
      <c r="K198" s="89"/>
      <c r="L198" s="89"/>
      <c r="M198" s="89"/>
      <c r="P198" s="89"/>
      <c r="Q198" s="89"/>
      <c r="R198" s="89"/>
      <c r="U198" s="89"/>
      <c r="V198" s="89"/>
      <c r="W198" s="89"/>
      <c r="Z198" s="89"/>
      <c r="AA198" s="89"/>
      <c r="AB198" s="89"/>
      <c r="AE198" s="89"/>
      <c r="AF198" s="89"/>
      <c r="AG198" s="89"/>
      <c r="AJ198" s="89"/>
      <c r="AK198" s="89"/>
      <c r="AL198" s="89"/>
      <c r="AO198" s="89"/>
      <c r="AP198" s="89"/>
      <c r="AQ198" s="89"/>
      <c r="AT198" s="89"/>
      <c r="AU198" s="89"/>
      <c r="AV198" s="89"/>
      <c r="AY198" s="89"/>
      <c r="AZ198" s="89"/>
      <c r="BA198" s="89"/>
      <c r="BD198" s="89"/>
      <c r="BE198" s="89"/>
      <c r="BF198" s="89"/>
      <c r="BI198" s="89"/>
      <c r="BJ198" s="89"/>
      <c r="BK198" s="89"/>
      <c r="BN198" s="70"/>
      <c r="BO198" s="70"/>
      <c r="BP198" s="70"/>
      <c r="BQ198" s="70"/>
      <c r="BR198" s="90"/>
      <c r="BS198" s="90"/>
      <c r="BT198" s="89"/>
      <c r="BX198" s="85"/>
      <c r="BY198" s="86"/>
    </row>
    <row r="199" spans="1:77" s="88" customFormat="1" ht="11.25" hidden="1" outlineLevel="1" x14ac:dyDescent="0.2">
      <c r="B199" s="87"/>
      <c r="F199" s="89"/>
      <c r="G199" s="89"/>
      <c r="H199" s="89"/>
      <c r="K199" s="89"/>
      <c r="L199" s="89"/>
      <c r="M199" s="89"/>
      <c r="P199" s="89"/>
      <c r="Q199" s="89"/>
      <c r="R199" s="89"/>
      <c r="U199" s="89"/>
      <c r="V199" s="89"/>
      <c r="W199" s="89"/>
      <c r="Z199" s="89"/>
      <c r="AA199" s="89"/>
      <c r="AB199" s="89"/>
      <c r="AE199" s="89"/>
      <c r="AF199" s="89"/>
      <c r="AG199" s="89"/>
      <c r="AJ199" s="89"/>
      <c r="AK199" s="89"/>
      <c r="AL199" s="89"/>
      <c r="AO199" s="89"/>
      <c r="AP199" s="89"/>
      <c r="AQ199" s="89"/>
      <c r="AT199" s="89"/>
      <c r="AU199" s="89"/>
      <c r="AV199" s="89"/>
      <c r="AY199" s="89"/>
      <c r="AZ199" s="89"/>
      <c r="BA199" s="89"/>
      <c r="BD199" s="89"/>
      <c r="BE199" s="89"/>
      <c r="BF199" s="89"/>
      <c r="BI199" s="89"/>
      <c r="BJ199" s="89"/>
      <c r="BK199" s="89"/>
      <c r="BN199" s="70"/>
      <c r="BO199" s="70"/>
      <c r="BP199" s="70"/>
      <c r="BQ199" s="70"/>
      <c r="BR199" s="90"/>
      <c r="BS199" s="90"/>
      <c r="BT199" s="89"/>
      <c r="BX199" s="85"/>
      <c r="BY199" s="86"/>
    </row>
    <row r="200" spans="1:77" s="88" customFormat="1" ht="11.25" hidden="1" outlineLevel="1" x14ac:dyDescent="0.2">
      <c r="A200" s="71" t="s">
        <v>246</v>
      </c>
      <c r="B200" s="87"/>
      <c r="F200" s="89"/>
      <c r="G200" s="89"/>
      <c r="H200" s="89"/>
      <c r="K200" s="89"/>
      <c r="L200" s="89"/>
      <c r="M200" s="89"/>
      <c r="P200" s="89"/>
      <c r="Q200" s="89"/>
      <c r="R200" s="89"/>
      <c r="U200" s="89"/>
      <c r="V200" s="89"/>
      <c r="W200" s="89"/>
      <c r="Z200" s="89"/>
      <c r="AA200" s="89"/>
      <c r="AB200" s="89"/>
      <c r="AE200" s="89"/>
      <c r="AF200" s="89"/>
      <c r="AG200" s="89"/>
      <c r="AJ200" s="89"/>
      <c r="AK200" s="89"/>
      <c r="AL200" s="89"/>
      <c r="AO200" s="89"/>
      <c r="AP200" s="89"/>
      <c r="AQ200" s="89"/>
      <c r="AT200" s="89"/>
      <c r="AU200" s="89"/>
      <c r="AV200" s="89"/>
      <c r="AY200" s="89"/>
      <c r="AZ200" s="89"/>
      <c r="BA200" s="89"/>
      <c r="BD200" s="89"/>
      <c r="BE200" s="89"/>
      <c r="BF200" s="89"/>
      <c r="BI200" s="89"/>
      <c r="BJ200" s="89"/>
      <c r="BK200" s="89"/>
      <c r="BN200" s="70"/>
      <c r="BO200" s="70"/>
      <c r="BP200" s="70"/>
      <c r="BQ200" s="70"/>
      <c r="BR200" s="90"/>
      <c r="BS200" s="90"/>
      <c r="BT200" s="89"/>
      <c r="BX200" s="85"/>
      <c r="BY200" s="86"/>
    </row>
    <row r="201" spans="1:77" hidden="1" outlineLevel="1" x14ac:dyDescent="0.2">
      <c r="A201" s="73" t="s">
        <v>151</v>
      </c>
      <c r="B201" s="72" t="s">
        <v>40</v>
      </c>
      <c r="C201" s="73" t="s">
        <v>247</v>
      </c>
      <c r="F201" s="91">
        <v>5505</v>
      </c>
      <c r="G201" s="91">
        <v>0</v>
      </c>
      <c r="H201" s="91">
        <v>5505</v>
      </c>
      <c r="K201" s="91">
        <v>5197</v>
      </c>
      <c r="L201" s="91">
        <v>0</v>
      </c>
      <c r="M201" s="91">
        <v>5197</v>
      </c>
      <c r="P201" s="91">
        <v>0</v>
      </c>
      <c r="Q201" s="91">
        <v>0</v>
      </c>
      <c r="R201" s="91">
        <v>0</v>
      </c>
      <c r="U201" s="91">
        <v>0</v>
      </c>
      <c r="V201" s="91">
        <v>0</v>
      </c>
      <c r="W201" s="91">
        <v>0</v>
      </c>
      <c r="Z201" s="91">
        <v>0</v>
      </c>
      <c r="AA201" s="91">
        <v>0</v>
      </c>
      <c r="AB201" s="91">
        <v>0</v>
      </c>
      <c r="AE201" s="91">
        <v>0</v>
      </c>
      <c r="AF201" s="91">
        <v>0</v>
      </c>
      <c r="AG201" s="91">
        <v>0</v>
      </c>
      <c r="AJ201" s="91">
        <v>0</v>
      </c>
      <c r="AK201" s="91">
        <v>0</v>
      </c>
      <c r="AL201" s="91">
        <v>0</v>
      </c>
      <c r="AO201" s="91">
        <v>0</v>
      </c>
      <c r="AP201" s="91">
        <v>0</v>
      </c>
      <c r="AQ201" s="91">
        <v>0</v>
      </c>
      <c r="AT201" s="91">
        <v>0</v>
      </c>
      <c r="AU201" s="91">
        <v>0</v>
      </c>
      <c r="AV201" s="91">
        <v>0</v>
      </c>
      <c r="AY201" s="91">
        <v>0</v>
      </c>
      <c r="AZ201" s="91">
        <v>0</v>
      </c>
      <c r="BA201" s="91">
        <v>0</v>
      </c>
      <c r="BD201" s="91">
        <v>0</v>
      </c>
      <c r="BE201" s="91">
        <v>0</v>
      </c>
      <c r="BF201" s="91">
        <v>0</v>
      </c>
      <c r="BI201" s="91">
        <v>0</v>
      </c>
      <c r="BJ201" s="91">
        <v>0</v>
      </c>
      <c r="BK201" s="91">
        <v>0</v>
      </c>
      <c r="BN201" s="91">
        <v>0</v>
      </c>
      <c r="BO201" s="91">
        <v>0</v>
      </c>
      <c r="BP201" s="91">
        <v>0</v>
      </c>
      <c r="BQ201" s="92"/>
      <c r="BR201" s="93"/>
      <c r="BS201" s="93"/>
      <c r="BT201" s="91"/>
      <c r="BX201" s="76"/>
    </row>
    <row r="202" spans="1:77" hidden="1" outlineLevel="1" x14ac:dyDescent="0.2">
      <c r="A202" s="73" t="s">
        <v>151</v>
      </c>
      <c r="B202" s="72" t="s">
        <v>40</v>
      </c>
      <c r="C202" s="73" t="s">
        <v>248</v>
      </c>
      <c r="F202" s="91">
        <v>0</v>
      </c>
      <c r="G202" s="91">
        <v>0</v>
      </c>
      <c r="H202" s="91">
        <v>0</v>
      </c>
      <c r="K202" s="91">
        <v>0</v>
      </c>
      <c r="L202" s="91">
        <v>0</v>
      </c>
      <c r="M202" s="91">
        <v>0</v>
      </c>
      <c r="P202" s="91">
        <v>5235</v>
      </c>
      <c r="Q202" s="91">
        <v>0</v>
      </c>
      <c r="R202" s="91">
        <v>5235</v>
      </c>
      <c r="U202" s="91">
        <v>0</v>
      </c>
      <c r="V202" s="91">
        <v>0</v>
      </c>
      <c r="W202" s="91">
        <v>0</v>
      </c>
      <c r="Z202" s="91">
        <v>0</v>
      </c>
      <c r="AA202" s="91">
        <v>0</v>
      </c>
      <c r="AB202" s="91">
        <v>0</v>
      </c>
      <c r="AE202" s="91">
        <v>0</v>
      </c>
      <c r="AF202" s="91">
        <v>0</v>
      </c>
      <c r="AG202" s="91">
        <v>0</v>
      </c>
      <c r="AJ202" s="91">
        <v>0</v>
      </c>
      <c r="AK202" s="91">
        <v>0</v>
      </c>
      <c r="AL202" s="91">
        <v>0</v>
      </c>
      <c r="AO202" s="91">
        <v>0</v>
      </c>
      <c r="AP202" s="91">
        <v>0</v>
      </c>
      <c r="AQ202" s="91">
        <v>0</v>
      </c>
      <c r="AT202" s="91">
        <v>0</v>
      </c>
      <c r="AU202" s="91">
        <v>0</v>
      </c>
      <c r="AV202" s="91">
        <v>0</v>
      </c>
      <c r="AY202" s="91">
        <v>0</v>
      </c>
      <c r="AZ202" s="91">
        <v>0</v>
      </c>
      <c r="BA202" s="91">
        <v>0</v>
      </c>
      <c r="BD202" s="91">
        <v>0</v>
      </c>
      <c r="BE202" s="91">
        <v>0</v>
      </c>
      <c r="BF202" s="91">
        <v>0</v>
      </c>
      <c r="BI202" s="91">
        <v>0</v>
      </c>
      <c r="BJ202" s="91">
        <v>0</v>
      </c>
      <c r="BK202" s="91">
        <v>0</v>
      </c>
      <c r="BN202" s="91">
        <v>0</v>
      </c>
      <c r="BO202" s="91">
        <v>0</v>
      </c>
      <c r="BP202" s="91">
        <v>0</v>
      </c>
      <c r="BQ202" s="92"/>
      <c r="BR202" s="93"/>
      <c r="BS202" s="93"/>
      <c r="BT202" s="91"/>
      <c r="BX202" s="76"/>
    </row>
    <row r="203" spans="1:77" hidden="1" outlineLevel="1" x14ac:dyDescent="0.2">
      <c r="A203" s="73" t="s">
        <v>141</v>
      </c>
      <c r="B203" s="72" t="s">
        <v>40</v>
      </c>
      <c r="C203" s="73" t="s">
        <v>247</v>
      </c>
      <c r="F203" s="91">
        <v>5986</v>
      </c>
      <c r="G203" s="91">
        <v>0</v>
      </c>
      <c r="H203" s="91">
        <v>5986</v>
      </c>
      <c r="K203" s="91">
        <v>6120</v>
      </c>
      <c r="L203" s="91">
        <v>0</v>
      </c>
      <c r="M203" s="91">
        <v>6120</v>
      </c>
      <c r="P203" s="91">
        <v>8574</v>
      </c>
      <c r="Q203" s="91">
        <v>0</v>
      </c>
      <c r="R203" s="91">
        <v>8574</v>
      </c>
      <c r="U203" s="91">
        <v>0</v>
      </c>
      <c r="V203" s="91">
        <v>0</v>
      </c>
      <c r="W203" s="91">
        <v>0</v>
      </c>
      <c r="Z203" s="91">
        <v>0</v>
      </c>
      <c r="AA203" s="91">
        <v>0</v>
      </c>
      <c r="AB203" s="91">
        <v>0</v>
      </c>
      <c r="AE203" s="91">
        <v>0</v>
      </c>
      <c r="AF203" s="91">
        <v>0</v>
      </c>
      <c r="AG203" s="91">
        <v>0</v>
      </c>
      <c r="AJ203" s="91">
        <v>0</v>
      </c>
      <c r="AK203" s="91">
        <v>0</v>
      </c>
      <c r="AL203" s="91">
        <v>0</v>
      </c>
      <c r="AO203" s="91">
        <v>0</v>
      </c>
      <c r="AP203" s="91">
        <v>0</v>
      </c>
      <c r="AQ203" s="91">
        <v>0</v>
      </c>
      <c r="AT203" s="91">
        <v>0</v>
      </c>
      <c r="AU203" s="91">
        <v>0</v>
      </c>
      <c r="AV203" s="91">
        <v>0</v>
      </c>
      <c r="AY203" s="91">
        <v>0</v>
      </c>
      <c r="AZ203" s="91">
        <v>0</v>
      </c>
      <c r="BA203" s="91">
        <v>0</v>
      </c>
      <c r="BD203" s="91">
        <v>0</v>
      </c>
      <c r="BE203" s="91">
        <v>0</v>
      </c>
      <c r="BF203" s="91">
        <v>0</v>
      </c>
      <c r="BI203" s="91">
        <v>0</v>
      </c>
      <c r="BJ203" s="91">
        <v>0</v>
      </c>
      <c r="BK203" s="91">
        <v>0</v>
      </c>
      <c r="BN203" s="91">
        <v>0</v>
      </c>
      <c r="BO203" s="91">
        <v>0</v>
      </c>
      <c r="BP203" s="91">
        <v>0</v>
      </c>
      <c r="BQ203" s="92"/>
      <c r="BR203" s="93"/>
      <c r="BS203" s="93"/>
      <c r="BT203" s="91"/>
      <c r="BX203" s="76"/>
    </row>
    <row r="204" spans="1:77" hidden="1" outlineLevel="1" x14ac:dyDescent="0.2">
      <c r="A204" s="73" t="s">
        <v>141</v>
      </c>
      <c r="B204" s="72" t="s">
        <v>40</v>
      </c>
      <c r="C204" s="73" t="s">
        <v>248</v>
      </c>
      <c r="F204" s="91">
        <v>14280</v>
      </c>
      <c r="G204" s="91">
        <v>0</v>
      </c>
      <c r="H204" s="91">
        <v>14280</v>
      </c>
      <c r="K204" s="91">
        <v>8584</v>
      </c>
      <c r="L204" s="91">
        <v>0</v>
      </c>
      <c r="M204" s="91">
        <v>8584</v>
      </c>
      <c r="P204" s="91">
        <v>8562</v>
      </c>
      <c r="Q204" s="91">
        <v>0</v>
      </c>
      <c r="R204" s="91">
        <v>8562</v>
      </c>
      <c r="U204" s="91">
        <v>0</v>
      </c>
      <c r="V204" s="91">
        <v>0</v>
      </c>
      <c r="W204" s="91">
        <v>0</v>
      </c>
      <c r="Z204" s="91">
        <v>0</v>
      </c>
      <c r="AA204" s="91">
        <v>0</v>
      </c>
      <c r="AB204" s="91">
        <v>0</v>
      </c>
      <c r="AE204" s="91">
        <v>0</v>
      </c>
      <c r="AF204" s="91">
        <v>0</v>
      </c>
      <c r="AG204" s="91">
        <v>0</v>
      </c>
      <c r="AJ204" s="91">
        <v>0</v>
      </c>
      <c r="AK204" s="91">
        <v>0</v>
      </c>
      <c r="AL204" s="91">
        <v>0</v>
      </c>
      <c r="AO204" s="91">
        <v>0</v>
      </c>
      <c r="AP204" s="91">
        <v>0</v>
      </c>
      <c r="AQ204" s="91">
        <v>0</v>
      </c>
      <c r="AT204" s="91">
        <v>0</v>
      </c>
      <c r="AU204" s="91">
        <v>0</v>
      </c>
      <c r="AV204" s="91">
        <v>0</v>
      </c>
      <c r="AY204" s="91">
        <v>0</v>
      </c>
      <c r="AZ204" s="91">
        <v>0</v>
      </c>
      <c r="BA204" s="91">
        <v>0</v>
      </c>
      <c r="BD204" s="91">
        <v>0</v>
      </c>
      <c r="BE204" s="91">
        <v>0</v>
      </c>
      <c r="BF204" s="91">
        <v>0</v>
      </c>
      <c r="BI204" s="91">
        <v>0</v>
      </c>
      <c r="BJ204" s="91">
        <v>0</v>
      </c>
      <c r="BK204" s="91">
        <v>0</v>
      </c>
      <c r="BN204" s="91">
        <v>0</v>
      </c>
      <c r="BO204" s="91">
        <v>0</v>
      </c>
      <c r="BP204" s="91">
        <v>0</v>
      </c>
      <c r="BQ204" s="92"/>
      <c r="BR204" s="93"/>
      <c r="BS204" s="93"/>
      <c r="BT204" s="91"/>
      <c r="BX204" s="76"/>
    </row>
    <row r="205" spans="1:77" hidden="1" outlineLevel="1" x14ac:dyDescent="0.2">
      <c r="A205" s="73" t="s">
        <v>141</v>
      </c>
      <c r="B205" s="72" t="s">
        <v>40</v>
      </c>
      <c r="C205" s="73" t="s">
        <v>249</v>
      </c>
      <c r="F205" s="91">
        <v>0</v>
      </c>
      <c r="G205" s="91">
        <v>0</v>
      </c>
      <c r="H205" s="91">
        <v>0</v>
      </c>
      <c r="K205" s="91">
        <v>6160</v>
      </c>
      <c r="L205" s="91">
        <v>0</v>
      </c>
      <c r="M205" s="91">
        <v>6160</v>
      </c>
      <c r="P205" s="91">
        <v>5926</v>
      </c>
      <c r="Q205" s="91">
        <v>0</v>
      </c>
      <c r="R205" s="91">
        <v>5926</v>
      </c>
      <c r="U205" s="91">
        <v>0</v>
      </c>
      <c r="V205" s="91">
        <v>0</v>
      </c>
      <c r="W205" s="91">
        <v>0</v>
      </c>
      <c r="Z205" s="91">
        <v>0</v>
      </c>
      <c r="AA205" s="91">
        <v>0</v>
      </c>
      <c r="AB205" s="91">
        <v>0</v>
      </c>
      <c r="AE205" s="91">
        <v>0</v>
      </c>
      <c r="AF205" s="91">
        <v>0</v>
      </c>
      <c r="AG205" s="91">
        <v>0</v>
      </c>
      <c r="AJ205" s="91">
        <v>0</v>
      </c>
      <c r="AK205" s="91">
        <v>0</v>
      </c>
      <c r="AL205" s="91">
        <v>0</v>
      </c>
      <c r="AO205" s="91">
        <v>0</v>
      </c>
      <c r="AP205" s="91">
        <v>0</v>
      </c>
      <c r="AQ205" s="91">
        <v>0</v>
      </c>
      <c r="AT205" s="91">
        <v>0</v>
      </c>
      <c r="AU205" s="91">
        <v>0</v>
      </c>
      <c r="AV205" s="91">
        <v>0</v>
      </c>
      <c r="AY205" s="91">
        <v>0</v>
      </c>
      <c r="AZ205" s="91">
        <v>0</v>
      </c>
      <c r="BA205" s="91">
        <v>0</v>
      </c>
      <c r="BD205" s="91">
        <v>0</v>
      </c>
      <c r="BE205" s="91">
        <v>0</v>
      </c>
      <c r="BF205" s="91">
        <v>0</v>
      </c>
      <c r="BI205" s="91">
        <v>0</v>
      </c>
      <c r="BJ205" s="91">
        <v>0</v>
      </c>
      <c r="BK205" s="91">
        <v>0</v>
      </c>
      <c r="BN205" s="91">
        <v>0</v>
      </c>
      <c r="BO205" s="91">
        <v>0</v>
      </c>
      <c r="BP205" s="91">
        <v>0</v>
      </c>
      <c r="BQ205" s="92"/>
      <c r="BR205" s="93"/>
      <c r="BS205" s="93"/>
      <c r="BT205" s="91"/>
      <c r="BX205" s="76"/>
    </row>
    <row r="206" spans="1:77" hidden="1" outlineLevel="1" x14ac:dyDescent="0.2">
      <c r="A206" s="73" t="s">
        <v>143</v>
      </c>
      <c r="B206" s="72" t="s">
        <v>40</v>
      </c>
      <c r="C206" s="73" t="s">
        <v>247</v>
      </c>
      <c r="F206" s="91">
        <v>11036</v>
      </c>
      <c r="G206" s="91">
        <v>5688</v>
      </c>
      <c r="H206" s="91">
        <v>5348</v>
      </c>
      <c r="K206" s="91">
        <v>11500</v>
      </c>
      <c r="L206" s="91">
        <v>8330</v>
      </c>
      <c r="M206" s="91">
        <v>3170</v>
      </c>
      <c r="P206" s="91">
        <v>13071</v>
      </c>
      <c r="Q206" s="91">
        <v>6376</v>
      </c>
      <c r="R206" s="91">
        <v>6695</v>
      </c>
      <c r="U206" s="91">
        <v>1240</v>
      </c>
      <c r="V206" s="91">
        <v>1095</v>
      </c>
      <c r="W206" s="91">
        <v>145</v>
      </c>
      <c r="Z206" s="91">
        <v>0</v>
      </c>
      <c r="AA206" s="91">
        <v>0</v>
      </c>
      <c r="AB206" s="91">
        <v>0</v>
      </c>
      <c r="AE206" s="91">
        <v>0</v>
      </c>
      <c r="AF206" s="91">
        <v>0</v>
      </c>
      <c r="AG206" s="91">
        <v>0</v>
      </c>
      <c r="AJ206" s="91">
        <v>0</v>
      </c>
      <c r="AK206" s="91">
        <v>0</v>
      </c>
      <c r="AL206" s="91">
        <v>0</v>
      </c>
      <c r="AO206" s="91">
        <v>0</v>
      </c>
      <c r="AP206" s="91">
        <v>0</v>
      </c>
      <c r="AQ206" s="91">
        <v>0</v>
      </c>
      <c r="AT206" s="91">
        <v>0</v>
      </c>
      <c r="AU206" s="91">
        <v>0</v>
      </c>
      <c r="AV206" s="91">
        <v>0</v>
      </c>
      <c r="AY206" s="91">
        <v>0</v>
      </c>
      <c r="AZ206" s="91">
        <v>0</v>
      </c>
      <c r="BA206" s="91">
        <v>0</v>
      </c>
      <c r="BD206" s="91">
        <v>0</v>
      </c>
      <c r="BE206" s="91">
        <v>0</v>
      </c>
      <c r="BF206" s="91">
        <v>0</v>
      </c>
      <c r="BI206" s="91">
        <v>0</v>
      </c>
      <c r="BJ206" s="91">
        <v>0</v>
      </c>
      <c r="BK206" s="91">
        <v>0</v>
      </c>
      <c r="BN206" s="91">
        <v>0</v>
      </c>
      <c r="BO206" s="91">
        <v>0</v>
      </c>
      <c r="BP206" s="91">
        <v>0</v>
      </c>
      <c r="BQ206" s="92"/>
      <c r="BR206" s="93"/>
      <c r="BS206" s="93"/>
      <c r="BT206" s="91"/>
      <c r="BX206" s="76"/>
    </row>
    <row r="207" spans="1:77" hidden="1" outlineLevel="1" x14ac:dyDescent="0.2">
      <c r="A207" s="73" t="s">
        <v>143</v>
      </c>
      <c r="B207" s="72" t="s">
        <v>40</v>
      </c>
      <c r="C207" s="73" t="s">
        <v>248</v>
      </c>
      <c r="F207" s="91">
        <v>24191</v>
      </c>
      <c r="G207" s="91">
        <v>6911</v>
      </c>
      <c r="H207" s="91">
        <v>17280</v>
      </c>
      <c r="K207" s="91">
        <v>30784</v>
      </c>
      <c r="L207" s="91">
        <v>7005</v>
      </c>
      <c r="M207" s="91">
        <v>23779</v>
      </c>
      <c r="P207" s="91">
        <v>38456</v>
      </c>
      <c r="Q207" s="91">
        <v>6676</v>
      </c>
      <c r="R207" s="91">
        <v>31780</v>
      </c>
      <c r="U207" s="91">
        <v>3513</v>
      </c>
      <c r="V207" s="91">
        <v>1223</v>
      </c>
      <c r="W207" s="91">
        <v>2290</v>
      </c>
      <c r="Z207" s="91">
        <v>0</v>
      </c>
      <c r="AA207" s="91">
        <v>0</v>
      </c>
      <c r="AB207" s="91">
        <v>0</v>
      </c>
      <c r="AE207" s="91">
        <v>0</v>
      </c>
      <c r="AF207" s="91">
        <v>0</v>
      </c>
      <c r="AG207" s="91">
        <v>0</v>
      </c>
      <c r="AJ207" s="91">
        <v>0</v>
      </c>
      <c r="AK207" s="91">
        <v>0</v>
      </c>
      <c r="AL207" s="91">
        <v>0</v>
      </c>
      <c r="AO207" s="91">
        <v>0</v>
      </c>
      <c r="AP207" s="91">
        <v>0</v>
      </c>
      <c r="AQ207" s="91">
        <v>0</v>
      </c>
      <c r="AT207" s="91">
        <v>0</v>
      </c>
      <c r="AU207" s="91">
        <v>0</v>
      </c>
      <c r="AV207" s="91">
        <v>0</v>
      </c>
      <c r="AY207" s="91">
        <v>0</v>
      </c>
      <c r="AZ207" s="91">
        <v>0</v>
      </c>
      <c r="BA207" s="91">
        <v>0</v>
      </c>
      <c r="BD207" s="91">
        <v>0</v>
      </c>
      <c r="BE207" s="91">
        <v>0</v>
      </c>
      <c r="BF207" s="91">
        <v>0</v>
      </c>
      <c r="BI207" s="91">
        <v>0</v>
      </c>
      <c r="BJ207" s="91">
        <v>0</v>
      </c>
      <c r="BK207" s="91">
        <v>0</v>
      </c>
      <c r="BN207" s="91">
        <v>0</v>
      </c>
      <c r="BO207" s="91">
        <v>0</v>
      </c>
      <c r="BP207" s="91">
        <v>0</v>
      </c>
      <c r="BQ207" s="92"/>
      <c r="BR207" s="93"/>
      <c r="BS207" s="93"/>
      <c r="BT207" s="91"/>
      <c r="BX207" s="76"/>
    </row>
    <row r="208" spans="1:77" hidden="1" outlineLevel="1" x14ac:dyDescent="0.2">
      <c r="A208" s="73" t="s">
        <v>143</v>
      </c>
      <c r="B208" s="72" t="s">
        <v>40</v>
      </c>
      <c r="C208" s="73" t="s">
        <v>249</v>
      </c>
      <c r="F208" s="91">
        <v>7248</v>
      </c>
      <c r="G208" s="91">
        <v>0</v>
      </c>
      <c r="H208" s="91">
        <v>7248</v>
      </c>
      <c r="K208" s="91">
        <v>5978</v>
      </c>
      <c r="L208" s="91">
        <v>0</v>
      </c>
      <c r="M208" s="91">
        <v>5978</v>
      </c>
      <c r="P208" s="91">
        <v>6991</v>
      </c>
      <c r="Q208" s="91">
        <v>0</v>
      </c>
      <c r="R208" s="91">
        <v>6991</v>
      </c>
      <c r="U208" s="91">
        <v>0</v>
      </c>
      <c r="V208" s="91">
        <v>0</v>
      </c>
      <c r="W208" s="91">
        <v>0</v>
      </c>
      <c r="Z208" s="91">
        <v>0</v>
      </c>
      <c r="AA208" s="91">
        <v>0</v>
      </c>
      <c r="AB208" s="91">
        <v>0</v>
      </c>
      <c r="AE208" s="91">
        <v>0</v>
      </c>
      <c r="AF208" s="91">
        <v>0</v>
      </c>
      <c r="AG208" s="91">
        <v>0</v>
      </c>
      <c r="AJ208" s="91">
        <v>0</v>
      </c>
      <c r="AK208" s="91">
        <v>0</v>
      </c>
      <c r="AL208" s="91">
        <v>0</v>
      </c>
      <c r="AO208" s="91">
        <v>0</v>
      </c>
      <c r="AP208" s="91">
        <v>0</v>
      </c>
      <c r="AQ208" s="91">
        <v>0</v>
      </c>
      <c r="AT208" s="91">
        <v>0</v>
      </c>
      <c r="AU208" s="91">
        <v>0</v>
      </c>
      <c r="AV208" s="91">
        <v>0</v>
      </c>
      <c r="AY208" s="91">
        <v>0</v>
      </c>
      <c r="AZ208" s="91">
        <v>0</v>
      </c>
      <c r="BA208" s="91">
        <v>0</v>
      </c>
      <c r="BD208" s="91">
        <v>0</v>
      </c>
      <c r="BE208" s="91">
        <v>0</v>
      </c>
      <c r="BF208" s="91">
        <v>0</v>
      </c>
      <c r="BI208" s="91">
        <v>0</v>
      </c>
      <c r="BJ208" s="91">
        <v>0</v>
      </c>
      <c r="BK208" s="91">
        <v>0</v>
      </c>
      <c r="BN208" s="91">
        <v>0</v>
      </c>
      <c r="BO208" s="91">
        <v>0</v>
      </c>
      <c r="BP208" s="91">
        <v>0</v>
      </c>
      <c r="BQ208" s="92"/>
      <c r="BR208" s="93"/>
      <c r="BS208" s="93"/>
      <c r="BT208" s="91"/>
      <c r="BX208" s="76"/>
    </row>
    <row r="209" spans="1:77" hidden="1" outlineLevel="1" x14ac:dyDescent="0.2">
      <c r="F209" s="91"/>
      <c r="G209" s="91"/>
      <c r="H209" s="91"/>
      <c r="K209" s="91"/>
      <c r="L209" s="91"/>
      <c r="M209" s="91"/>
      <c r="P209" s="91"/>
      <c r="Q209" s="91"/>
      <c r="R209" s="91"/>
      <c r="U209" s="91"/>
      <c r="V209" s="91"/>
      <c r="W209" s="91"/>
      <c r="Z209" s="91"/>
      <c r="AA209" s="91"/>
      <c r="AB209" s="91"/>
      <c r="AE209" s="91"/>
      <c r="AF209" s="91"/>
      <c r="AG209" s="91"/>
      <c r="AJ209" s="91"/>
      <c r="AK209" s="91"/>
      <c r="AL209" s="91"/>
      <c r="AO209" s="91"/>
      <c r="AP209" s="91"/>
      <c r="AQ209" s="91"/>
      <c r="AT209" s="91"/>
      <c r="AU209" s="91"/>
      <c r="AV209" s="91"/>
      <c r="AY209" s="91"/>
      <c r="AZ209" s="91"/>
      <c r="BA209" s="91"/>
      <c r="BD209" s="91"/>
      <c r="BE209" s="91"/>
      <c r="BF209" s="91"/>
      <c r="BI209" s="91"/>
      <c r="BJ209" s="91"/>
      <c r="BK209" s="91"/>
      <c r="BN209" s="92"/>
      <c r="BO209" s="92"/>
      <c r="BP209" s="92"/>
      <c r="BQ209" s="92"/>
      <c r="BR209" s="93"/>
      <c r="BS209" s="93"/>
      <c r="BT209" s="91"/>
      <c r="BX209" s="76"/>
    </row>
    <row r="210" spans="1:77" s="88" customFormat="1" ht="11.25" collapsed="1" x14ac:dyDescent="0.2">
      <c r="A210" s="88" t="s">
        <v>250</v>
      </c>
      <c r="B210" s="87"/>
      <c r="F210" s="89">
        <f>SUM(F201:F208)</f>
        <v>68246</v>
      </c>
      <c r="G210" s="89">
        <f>SUM(G201:G208)</f>
        <v>12599</v>
      </c>
      <c r="H210" s="89">
        <f>SUM(H201:H208)</f>
        <v>55647</v>
      </c>
      <c r="K210" s="89">
        <f>SUM(K201:K208)</f>
        <v>74323</v>
      </c>
      <c r="L210" s="89">
        <f>SUM(L201:L208)</f>
        <v>15335</v>
      </c>
      <c r="M210" s="89">
        <f>SUM(M201:M208)</f>
        <v>58988</v>
      </c>
      <c r="P210" s="89">
        <f>SUM(P201:P208)</f>
        <v>86815</v>
      </c>
      <c r="Q210" s="89">
        <f>SUM(Q201:Q208)</f>
        <v>13052</v>
      </c>
      <c r="R210" s="89">
        <f>SUM(R201:R208)</f>
        <v>73763</v>
      </c>
      <c r="U210" s="89">
        <f>SUM(U201:U208)</f>
        <v>4753</v>
      </c>
      <c r="V210" s="89">
        <f>SUM(V201:V208)</f>
        <v>2318</v>
      </c>
      <c r="W210" s="89">
        <f>SUM(W201:W208)</f>
        <v>2435</v>
      </c>
      <c r="Z210" s="89">
        <f>SUM(Z201:Z208)</f>
        <v>0</v>
      </c>
      <c r="AA210" s="89">
        <f>SUM(AA201:AA208)</f>
        <v>0</v>
      </c>
      <c r="AB210" s="89">
        <f>SUM(AB201:AB208)</f>
        <v>0</v>
      </c>
      <c r="AE210" s="89">
        <f>SUM(AE201:AE208)</f>
        <v>0</v>
      </c>
      <c r="AF210" s="89">
        <f>SUM(AF201:AF208)</f>
        <v>0</v>
      </c>
      <c r="AG210" s="89">
        <f>SUM(AG201:AG208)</f>
        <v>0</v>
      </c>
      <c r="AJ210" s="89">
        <f>SUM(AJ201:AJ208)</f>
        <v>0</v>
      </c>
      <c r="AK210" s="89">
        <f>SUM(AK201:AK208)</f>
        <v>0</v>
      </c>
      <c r="AL210" s="89">
        <f>SUM(AL201:AL208)</f>
        <v>0</v>
      </c>
      <c r="AO210" s="89">
        <f>SUM(AO201:AO208)</f>
        <v>0</v>
      </c>
      <c r="AP210" s="89">
        <f>SUM(AP201:AP208)</f>
        <v>0</v>
      </c>
      <c r="AQ210" s="89">
        <f>SUM(AQ201:AQ208)</f>
        <v>0</v>
      </c>
      <c r="AT210" s="89">
        <f>SUM(AT201:AT208)</f>
        <v>0</v>
      </c>
      <c r="AU210" s="89">
        <f>SUM(AU201:AU208)</f>
        <v>0</v>
      </c>
      <c r="AV210" s="89">
        <f>SUM(AV201:AV208)</f>
        <v>0</v>
      </c>
      <c r="AY210" s="89">
        <f>SUM(AY201:AY208)</f>
        <v>0</v>
      </c>
      <c r="AZ210" s="89">
        <f>SUM(AZ201:AZ208)</f>
        <v>0</v>
      </c>
      <c r="BA210" s="89">
        <f>SUM(BA201:BA208)</f>
        <v>0</v>
      </c>
      <c r="BD210" s="89">
        <f>SUM(BD201:BD208)</f>
        <v>0</v>
      </c>
      <c r="BE210" s="89">
        <f>SUM(BE201:BE208)</f>
        <v>0</v>
      </c>
      <c r="BF210" s="89">
        <f>SUM(BF201:BF208)</f>
        <v>0</v>
      </c>
      <c r="BI210" s="89">
        <f>SUM(BI201:BI208)</f>
        <v>0</v>
      </c>
      <c r="BJ210" s="89">
        <f>SUM(BJ201:BJ208)</f>
        <v>0</v>
      </c>
      <c r="BK210" s="89">
        <f>SUM(BK201:BK208)</f>
        <v>0</v>
      </c>
      <c r="BN210" s="89">
        <f>SUM(BN201:BN208)</f>
        <v>0</v>
      </c>
      <c r="BO210" s="89">
        <f t="shared" ref="BO210:BT210" si="15">SUM(BO201:BO208)</f>
        <v>0</v>
      </c>
      <c r="BP210" s="89">
        <f t="shared" si="15"/>
        <v>0</v>
      </c>
      <c r="BQ210" s="89">
        <f t="shared" si="15"/>
        <v>0</v>
      </c>
      <c r="BR210" s="89">
        <f t="shared" si="15"/>
        <v>0</v>
      </c>
      <c r="BS210" s="89">
        <f t="shared" si="15"/>
        <v>0</v>
      </c>
      <c r="BT210" s="89">
        <f t="shared" si="15"/>
        <v>0</v>
      </c>
      <c r="BX210" s="85"/>
      <c r="BY210" s="86"/>
    </row>
    <row r="211" spans="1:77" s="88" customFormat="1" ht="11.25" hidden="1" outlineLevel="1" x14ac:dyDescent="0.2">
      <c r="B211" s="87"/>
      <c r="F211" s="89"/>
      <c r="G211" s="89"/>
      <c r="H211" s="89"/>
      <c r="K211" s="89"/>
      <c r="L211" s="89"/>
      <c r="M211" s="89"/>
      <c r="P211" s="89"/>
      <c r="Q211" s="89"/>
      <c r="R211" s="89"/>
      <c r="U211" s="89"/>
      <c r="V211" s="89"/>
      <c r="W211" s="89"/>
      <c r="Z211" s="89"/>
      <c r="AA211" s="89"/>
      <c r="AB211" s="89"/>
      <c r="AE211" s="89"/>
      <c r="AF211" s="89"/>
      <c r="AG211" s="89"/>
      <c r="AJ211" s="89"/>
      <c r="AK211" s="89"/>
      <c r="AL211" s="89"/>
      <c r="AO211" s="89"/>
      <c r="AP211" s="89"/>
      <c r="AQ211" s="89"/>
      <c r="AT211" s="89"/>
      <c r="AU211" s="89"/>
      <c r="AV211" s="89"/>
      <c r="AY211" s="89"/>
      <c r="AZ211" s="89"/>
      <c r="BA211" s="89"/>
      <c r="BD211" s="89"/>
      <c r="BE211" s="89"/>
      <c r="BF211" s="89"/>
      <c r="BI211" s="89"/>
      <c r="BJ211" s="89"/>
      <c r="BK211" s="89"/>
      <c r="BN211" s="70"/>
      <c r="BO211" s="70"/>
      <c r="BP211" s="70"/>
      <c r="BQ211" s="70"/>
      <c r="BR211" s="90"/>
      <c r="BS211" s="90"/>
      <c r="BT211" s="89"/>
      <c r="BX211" s="85"/>
      <c r="BY211" s="86"/>
    </row>
    <row r="212" spans="1:77" s="88" customFormat="1" ht="11.25" hidden="1" outlineLevel="1" x14ac:dyDescent="0.2">
      <c r="A212" s="71" t="s">
        <v>251</v>
      </c>
      <c r="B212" s="87"/>
      <c r="F212" s="89"/>
      <c r="G212" s="89"/>
      <c r="H212" s="89"/>
      <c r="K212" s="89"/>
      <c r="L212" s="89"/>
      <c r="M212" s="89"/>
      <c r="P212" s="89"/>
      <c r="Q212" s="89"/>
      <c r="R212" s="89"/>
      <c r="U212" s="89"/>
      <c r="V212" s="89"/>
      <c r="W212" s="89"/>
      <c r="Z212" s="89"/>
      <c r="AA212" s="89"/>
      <c r="AB212" s="89"/>
      <c r="AE212" s="89"/>
      <c r="AF212" s="89"/>
      <c r="AG212" s="89"/>
      <c r="AJ212" s="89"/>
      <c r="AK212" s="89"/>
      <c r="AL212" s="89"/>
      <c r="AO212" s="89"/>
      <c r="AP212" s="89"/>
      <c r="AQ212" s="89"/>
      <c r="AT212" s="89"/>
      <c r="AU212" s="89"/>
      <c r="AV212" s="89"/>
      <c r="AY212" s="89"/>
      <c r="AZ212" s="89"/>
      <c r="BA212" s="89"/>
      <c r="BD212" s="89"/>
      <c r="BE212" s="89"/>
      <c r="BF212" s="89"/>
      <c r="BI212" s="89"/>
      <c r="BJ212" s="89"/>
      <c r="BK212" s="89"/>
      <c r="BN212" s="70"/>
      <c r="BO212" s="70"/>
      <c r="BP212" s="70"/>
      <c r="BQ212" s="70"/>
      <c r="BR212" s="90"/>
      <c r="BS212" s="90"/>
      <c r="BT212" s="89"/>
      <c r="BX212" s="85"/>
      <c r="BY212" s="86"/>
    </row>
    <row r="213" spans="1:77" hidden="1" outlineLevel="1" x14ac:dyDescent="0.2">
      <c r="A213" s="73" t="s">
        <v>151</v>
      </c>
      <c r="B213" s="72" t="s">
        <v>40</v>
      </c>
      <c r="C213" s="73" t="s">
        <v>252</v>
      </c>
      <c r="F213" s="91">
        <v>0</v>
      </c>
      <c r="G213" s="91">
        <v>0</v>
      </c>
      <c r="H213" s="91">
        <v>0</v>
      </c>
      <c r="K213" s="91">
        <v>0</v>
      </c>
      <c r="L213" s="91">
        <v>0</v>
      </c>
      <c r="M213" s="91">
        <v>0</v>
      </c>
      <c r="P213" s="91">
        <v>0</v>
      </c>
      <c r="Q213" s="91">
        <v>0</v>
      </c>
      <c r="R213" s="91">
        <v>0</v>
      </c>
      <c r="U213" s="91">
        <v>0</v>
      </c>
      <c r="V213" s="91">
        <v>0</v>
      </c>
      <c r="W213" s="91">
        <v>0</v>
      </c>
      <c r="Z213" s="91">
        <v>0</v>
      </c>
      <c r="AA213" s="91">
        <v>0</v>
      </c>
      <c r="AB213" s="91">
        <v>0</v>
      </c>
      <c r="AE213" s="91">
        <v>0</v>
      </c>
      <c r="AF213" s="91">
        <v>0</v>
      </c>
      <c r="AG213" s="91">
        <v>0</v>
      </c>
      <c r="AJ213" s="91">
        <v>0</v>
      </c>
      <c r="AK213" s="91">
        <v>0</v>
      </c>
      <c r="AL213" s="91">
        <v>0</v>
      </c>
      <c r="AO213" s="91">
        <v>0</v>
      </c>
      <c r="AP213" s="91">
        <v>0</v>
      </c>
      <c r="AQ213" s="91">
        <v>0</v>
      </c>
      <c r="AT213" s="91">
        <v>0</v>
      </c>
      <c r="AU213" s="91">
        <v>0</v>
      </c>
      <c r="AV213" s="91">
        <v>0</v>
      </c>
      <c r="AY213" s="91">
        <v>0</v>
      </c>
      <c r="AZ213" s="91">
        <v>0</v>
      </c>
      <c r="BA213" s="91">
        <v>0</v>
      </c>
      <c r="BD213" s="91">
        <v>991</v>
      </c>
      <c r="BE213" s="91">
        <v>802</v>
      </c>
      <c r="BF213" s="91">
        <v>189</v>
      </c>
      <c r="BI213" s="91">
        <v>2388</v>
      </c>
      <c r="BJ213" s="91">
        <v>2293</v>
      </c>
      <c r="BK213" s="91">
        <v>95</v>
      </c>
      <c r="BN213" s="91">
        <v>3627</v>
      </c>
      <c r="BO213" s="91">
        <v>3583</v>
      </c>
      <c r="BP213" s="91">
        <v>44</v>
      </c>
      <c r="BQ213" s="92"/>
      <c r="BR213" s="93"/>
      <c r="BS213" s="93"/>
      <c r="BT213" s="91"/>
      <c r="BX213" s="76"/>
    </row>
    <row r="214" spans="1:77" hidden="1" outlineLevel="1" x14ac:dyDescent="0.2">
      <c r="A214" s="73" t="s">
        <v>143</v>
      </c>
      <c r="B214" s="72" t="s">
        <v>40</v>
      </c>
      <c r="C214" s="73" t="s">
        <v>252</v>
      </c>
      <c r="F214" s="91">
        <v>2564</v>
      </c>
      <c r="G214" s="91">
        <v>2564</v>
      </c>
      <c r="H214" s="91">
        <v>0</v>
      </c>
      <c r="K214" s="91">
        <v>42</v>
      </c>
      <c r="L214" s="91">
        <v>31</v>
      </c>
      <c r="M214" s="91">
        <v>11</v>
      </c>
      <c r="P214" s="91">
        <v>0</v>
      </c>
      <c r="Q214" s="91">
        <v>0</v>
      </c>
      <c r="R214" s="91">
        <v>0</v>
      </c>
      <c r="U214" s="91">
        <v>0</v>
      </c>
      <c r="V214" s="91">
        <v>0</v>
      </c>
      <c r="W214" s="91">
        <v>0</v>
      </c>
      <c r="Z214" s="91">
        <v>269</v>
      </c>
      <c r="AA214" s="91">
        <v>269</v>
      </c>
      <c r="AB214" s="91">
        <v>0</v>
      </c>
      <c r="AE214" s="91">
        <v>0</v>
      </c>
      <c r="AF214" s="91">
        <v>0</v>
      </c>
      <c r="AG214" s="91">
        <v>0</v>
      </c>
      <c r="AJ214" s="91">
        <v>0</v>
      </c>
      <c r="AK214" s="91">
        <v>0</v>
      </c>
      <c r="AL214" s="91">
        <v>0</v>
      </c>
      <c r="AO214" s="91">
        <v>0</v>
      </c>
      <c r="AP214" s="91">
        <v>0</v>
      </c>
      <c r="AQ214" s="91">
        <v>0</v>
      </c>
      <c r="AT214" s="91">
        <v>0</v>
      </c>
      <c r="AU214" s="91">
        <v>0</v>
      </c>
      <c r="AV214" s="91">
        <v>0</v>
      </c>
      <c r="AY214" s="91">
        <v>482</v>
      </c>
      <c r="AZ214" s="91">
        <v>289</v>
      </c>
      <c r="BA214" s="91">
        <v>193</v>
      </c>
      <c r="BD214" s="91">
        <v>1311</v>
      </c>
      <c r="BE214" s="91">
        <v>1113</v>
      </c>
      <c r="BF214" s="91">
        <v>198</v>
      </c>
      <c r="BI214" s="91">
        <v>1291</v>
      </c>
      <c r="BJ214" s="91">
        <v>971</v>
      </c>
      <c r="BK214" s="91">
        <v>320</v>
      </c>
      <c r="BN214" s="91">
        <v>848</v>
      </c>
      <c r="BO214" s="91">
        <v>682</v>
      </c>
      <c r="BP214" s="91">
        <v>166</v>
      </c>
      <c r="BQ214" s="92"/>
      <c r="BR214" s="93"/>
      <c r="BS214" s="93"/>
      <c r="BT214" s="91"/>
      <c r="BX214" s="76"/>
    </row>
    <row r="215" spans="1:77" hidden="1" outlineLevel="1" x14ac:dyDescent="0.2">
      <c r="F215" s="91"/>
      <c r="G215" s="91"/>
      <c r="H215" s="91"/>
      <c r="K215" s="91"/>
      <c r="L215" s="91"/>
      <c r="M215" s="91"/>
      <c r="P215" s="91"/>
      <c r="Q215" s="91"/>
      <c r="R215" s="91"/>
      <c r="U215" s="91"/>
      <c r="V215" s="91"/>
      <c r="W215" s="91"/>
      <c r="Z215" s="91"/>
      <c r="AA215" s="91"/>
      <c r="AB215" s="91"/>
      <c r="AE215" s="91"/>
      <c r="AF215" s="91"/>
      <c r="AG215" s="91"/>
      <c r="AJ215" s="91"/>
      <c r="AK215" s="91"/>
      <c r="AL215" s="91"/>
      <c r="AO215" s="91"/>
      <c r="AP215" s="91"/>
      <c r="AQ215" s="91"/>
      <c r="AT215" s="91"/>
      <c r="AU215" s="91"/>
      <c r="AV215" s="91"/>
      <c r="AY215" s="91"/>
      <c r="AZ215" s="91"/>
      <c r="BA215" s="91"/>
      <c r="BD215" s="91"/>
      <c r="BE215" s="91"/>
      <c r="BF215" s="91"/>
      <c r="BI215" s="91"/>
      <c r="BJ215" s="91"/>
      <c r="BK215" s="91"/>
      <c r="BN215" s="92"/>
      <c r="BO215" s="92"/>
      <c r="BP215" s="92"/>
      <c r="BQ215" s="92"/>
      <c r="BR215" s="93"/>
      <c r="BS215" s="93"/>
      <c r="BT215" s="91"/>
      <c r="BX215" s="76"/>
    </row>
    <row r="216" spans="1:77" s="88" customFormat="1" ht="11.25" collapsed="1" x14ac:dyDescent="0.2">
      <c r="A216" s="88" t="s">
        <v>253</v>
      </c>
      <c r="B216" s="87"/>
      <c r="F216" s="89">
        <f>SUM(F213:F214)</f>
        <v>2564</v>
      </c>
      <c r="G216" s="89">
        <f>SUM(G213:G214)</f>
        <v>2564</v>
      </c>
      <c r="H216" s="89">
        <f>SUM(H213:H214)</f>
        <v>0</v>
      </c>
      <c r="K216" s="89">
        <f>SUM(K213:K214)</f>
        <v>42</v>
      </c>
      <c r="L216" s="89">
        <f>SUM(L213:L214)</f>
        <v>31</v>
      </c>
      <c r="M216" s="89">
        <f>SUM(M213:M214)</f>
        <v>11</v>
      </c>
      <c r="P216" s="89">
        <f>SUM(P213:P214)</f>
        <v>0</v>
      </c>
      <c r="Q216" s="89">
        <f>SUM(Q213:Q214)</f>
        <v>0</v>
      </c>
      <c r="R216" s="89">
        <f>SUM(R213:R214)</f>
        <v>0</v>
      </c>
      <c r="U216" s="89">
        <f>SUM(U213:U214)</f>
        <v>0</v>
      </c>
      <c r="V216" s="89">
        <f>SUM(V213:V214)</f>
        <v>0</v>
      </c>
      <c r="W216" s="89">
        <f>SUM(W213:W214)</f>
        <v>0</v>
      </c>
      <c r="Z216" s="89">
        <f>SUM(Z213:Z214)</f>
        <v>269</v>
      </c>
      <c r="AA216" s="89">
        <f>SUM(AA213:AA214)</f>
        <v>269</v>
      </c>
      <c r="AB216" s="89">
        <f>SUM(AB213:AB214)</f>
        <v>0</v>
      </c>
      <c r="AE216" s="89">
        <f>SUM(AE213:AE214)</f>
        <v>0</v>
      </c>
      <c r="AF216" s="89">
        <f>SUM(AF213:AF214)</f>
        <v>0</v>
      </c>
      <c r="AG216" s="89">
        <f>SUM(AG213:AG214)</f>
        <v>0</v>
      </c>
      <c r="AJ216" s="89">
        <f>SUM(AJ213:AJ214)</f>
        <v>0</v>
      </c>
      <c r="AK216" s="89">
        <f>SUM(AK213:AK214)</f>
        <v>0</v>
      </c>
      <c r="AL216" s="89">
        <f>SUM(AL213:AL214)</f>
        <v>0</v>
      </c>
      <c r="AO216" s="89">
        <f>SUM(AO213:AO214)</f>
        <v>0</v>
      </c>
      <c r="AP216" s="89">
        <f>SUM(AP213:AP214)</f>
        <v>0</v>
      </c>
      <c r="AQ216" s="89">
        <f>SUM(AQ213:AQ214)</f>
        <v>0</v>
      </c>
      <c r="AT216" s="89">
        <f>SUM(AT213:AT214)</f>
        <v>0</v>
      </c>
      <c r="AU216" s="89">
        <f>SUM(AU213:AU214)</f>
        <v>0</v>
      </c>
      <c r="AV216" s="89">
        <f>SUM(AV213:AV214)</f>
        <v>0</v>
      </c>
      <c r="AY216" s="89">
        <f>SUM(AY213:AY214)</f>
        <v>482</v>
      </c>
      <c r="AZ216" s="89">
        <f>SUM(AZ213:AZ214)</f>
        <v>289</v>
      </c>
      <c r="BA216" s="89">
        <f>SUM(BA213:BA214)</f>
        <v>193</v>
      </c>
      <c r="BD216" s="89">
        <f>SUM(BD213:BD214)</f>
        <v>2302</v>
      </c>
      <c r="BE216" s="89">
        <f>SUM(BE213:BE214)</f>
        <v>1915</v>
      </c>
      <c r="BF216" s="89">
        <f>SUM(BF213:BF214)</f>
        <v>387</v>
      </c>
      <c r="BI216" s="89">
        <f>SUM(BI213:BI214)</f>
        <v>3679</v>
      </c>
      <c r="BJ216" s="89">
        <f>SUM(BJ213:BJ214)</f>
        <v>3264</v>
      </c>
      <c r="BK216" s="89">
        <f>SUM(BK213:BK214)</f>
        <v>415</v>
      </c>
      <c r="BN216" s="89">
        <f>SUM(BN213:BN214)</f>
        <v>4475</v>
      </c>
      <c r="BO216" s="89">
        <f t="shared" ref="BO216:BT216" si="16">SUM(BO213:BO214)</f>
        <v>4265</v>
      </c>
      <c r="BP216" s="89">
        <f t="shared" si="16"/>
        <v>210</v>
      </c>
      <c r="BQ216" s="89">
        <f t="shared" si="16"/>
        <v>0</v>
      </c>
      <c r="BR216" s="89">
        <f t="shared" si="16"/>
        <v>0</v>
      </c>
      <c r="BS216" s="89">
        <f t="shared" si="16"/>
        <v>0</v>
      </c>
      <c r="BT216" s="89">
        <f t="shared" si="16"/>
        <v>0</v>
      </c>
      <c r="BX216" s="85"/>
      <c r="BY216" s="86"/>
    </row>
    <row r="217" spans="1:77" s="88" customFormat="1" ht="11.25" hidden="1" outlineLevel="1" x14ac:dyDescent="0.2">
      <c r="B217" s="87"/>
      <c r="F217" s="89"/>
      <c r="G217" s="89"/>
      <c r="H217" s="89"/>
      <c r="K217" s="89"/>
      <c r="L217" s="89"/>
      <c r="M217" s="89"/>
      <c r="P217" s="89"/>
      <c r="Q217" s="89"/>
      <c r="R217" s="89"/>
      <c r="U217" s="89"/>
      <c r="V217" s="89"/>
      <c r="W217" s="89"/>
      <c r="Z217" s="89"/>
      <c r="AA217" s="89"/>
      <c r="AB217" s="89"/>
      <c r="AE217" s="89"/>
      <c r="AF217" s="89"/>
      <c r="AG217" s="89"/>
      <c r="AJ217" s="89"/>
      <c r="AK217" s="89"/>
      <c r="AL217" s="89"/>
      <c r="AO217" s="89"/>
      <c r="AP217" s="89"/>
      <c r="AQ217" s="89"/>
      <c r="AT217" s="89"/>
      <c r="AU217" s="89"/>
      <c r="AV217" s="89"/>
      <c r="AY217" s="89"/>
      <c r="AZ217" s="89"/>
      <c r="BA217" s="89"/>
      <c r="BD217" s="89"/>
      <c r="BE217" s="89"/>
      <c r="BF217" s="89"/>
      <c r="BI217" s="89"/>
      <c r="BJ217" s="89"/>
      <c r="BK217" s="89"/>
      <c r="BN217" s="70"/>
      <c r="BO217" s="70"/>
      <c r="BP217" s="70"/>
      <c r="BQ217" s="70"/>
      <c r="BR217" s="90"/>
      <c r="BS217" s="90"/>
      <c r="BT217" s="89"/>
      <c r="BX217" s="85"/>
      <c r="BY217" s="86"/>
    </row>
    <row r="218" spans="1:77" s="88" customFormat="1" ht="11.25" hidden="1" outlineLevel="1" x14ac:dyDescent="0.2">
      <c r="A218" s="71" t="s">
        <v>254</v>
      </c>
      <c r="B218" s="87"/>
      <c r="F218" s="89"/>
      <c r="G218" s="89"/>
      <c r="H218" s="89"/>
      <c r="K218" s="89"/>
      <c r="L218" s="89"/>
      <c r="M218" s="89"/>
      <c r="P218" s="89"/>
      <c r="Q218" s="89"/>
      <c r="R218" s="89"/>
      <c r="U218" s="89"/>
      <c r="V218" s="89"/>
      <c r="W218" s="89"/>
      <c r="Z218" s="89"/>
      <c r="AA218" s="89"/>
      <c r="AB218" s="89"/>
      <c r="AE218" s="89"/>
      <c r="AF218" s="89"/>
      <c r="AG218" s="89"/>
      <c r="AJ218" s="89"/>
      <c r="AK218" s="89"/>
      <c r="AL218" s="89"/>
      <c r="AO218" s="89"/>
      <c r="AP218" s="89"/>
      <c r="AQ218" s="89"/>
      <c r="AT218" s="89"/>
      <c r="AU218" s="89"/>
      <c r="AV218" s="89"/>
      <c r="AY218" s="89"/>
      <c r="AZ218" s="89"/>
      <c r="BA218" s="89"/>
      <c r="BD218" s="89"/>
      <c r="BE218" s="89"/>
      <c r="BF218" s="89"/>
      <c r="BI218" s="89"/>
      <c r="BJ218" s="89"/>
      <c r="BK218" s="89"/>
      <c r="BN218" s="70"/>
      <c r="BO218" s="70"/>
      <c r="BP218" s="70"/>
      <c r="BQ218" s="70"/>
      <c r="BR218" s="90"/>
      <c r="BS218" s="90"/>
      <c r="BT218" s="89"/>
      <c r="BX218" s="85"/>
      <c r="BY218" s="86"/>
    </row>
    <row r="219" spans="1:77" hidden="1" outlineLevel="1" x14ac:dyDescent="0.2">
      <c r="A219" s="73" t="s">
        <v>143</v>
      </c>
      <c r="B219" s="72" t="s">
        <v>40</v>
      </c>
      <c r="C219" s="73" t="s">
        <v>255</v>
      </c>
      <c r="F219" s="91">
        <v>0</v>
      </c>
      <c r="G219" s="91">
        <v>0</v>
      </c>
      <c r="H219" s="91">
        <v>0</v>
      </c>
      <c r="K219" s="91">
        <v>0</v>
      </c>
      <c r="L219" s="91">
        <v>0</v>
      </c>
      <c r="M219" s="91">
        <v>0</v>
      </c>
      <c r="P219" s="91">
        <v>0</v>
      </c>
      <c r="Q219" s="91">
        <v>0</v>
      </c>
      <c r="R219" s="91">
        <v>0</v>
      </c>
      <c r="U219" s="91">
        <v>1465</v>
      </c>
      <c r="V219" s="91">
        <v>1465</v>
      </c>
      <c r="W219" s="91">
        <v>0</v>
      </c>
      <c r="Z219" s="91">
        <v>0</v>
      </c>
      <c r="AA219" s="91">
        <v>0</v>
      </c>
      <c r="AB219" s="91">
        <v>0</v>
      </c>
      <c r="AE219" s="91">
        <v>0</v>
      </c>
      <c r="AF219" s="91">
        <v>0</v>
      </c>
      <c r="AG219" s="91">
        <v>0</v>
      </c>
      <c r="AJ219" s="91">
        <v>0</v>
      </c>
      <c r="AK219" s="91">
        <v>0</v>
      </c>
      <c r="AL219" s="91">
        <v>0</v>
      </c>
      <c r="AO219" s="91">
        <v>0</v>
      </c>
      <c r="AP219" s="91">
        <v>0</v>
      </c>
      <c r="AQ219" s="91">
        <v>0</v>
      </c>
      <c r="AT219" s="91">
        <v>0</v>
      </c>
      <c r="AU219" s="91">
        <v>0</v>
      </c>
      <c r="AV219" s="91">
        <v>0</v>
      </c>
      <c r="AY219" s="91">
        <v>0</v>
      </c>
      <c r="AZ219" s="91">
        <v>0</v>
      </c>
      <c r="BA219" s="91">
        <v>0</v>
      </c>
      <c r="BD219" s="91">
        <v>0</v>
      </c>
      <c r="BE219" s="91">
        <v>0</v>
      </c>
      <c r="BF219" s="91">
        <v>0</v>
      </c>
      <c r="BI219" s="91">
        <v>0</v>
      </c>
      <c r="BJ219" s="91">
        <v>0</v>
      </c>
      <c r="BK219" s="91">
        <v>0</v>
      </c>
      <c r="BN219" s="91">
        <v>0</v>
      </c>
      <c r="BO219" s="91">
        <v>0</v>
      </c>
      <c r="BP219" s="91">
        <v>0</v>
      </c>
      <c r="BQ219" s="92"/>
      <c r="BR219" s="93"/>
      <c r="BS219" s="93"/>
      <c r="BT219" s="91"/>
      <c r="BX219" s="76"/>
    </row>
    <row r="220" spans="1:77" hidden="1" outlineLevel="1" x14ac:dyDescent="0.2">
      <c r="F220" s="91"/>
      <c r="G220" s="91"/>
      <c r="H220" s="91"/>
      <c r="K220" s="91"/>
      <c r="L220" s="91"/>
      <c r="M220" s="91"/>
      <c r="P220" s="91"/>
      <c r="Q220" s="91"/>
      <c r="R220" s="91"/>
      <c r="U220" s="91"/>
      <c r="V220" s="91"/>
      <c r="W220" s="91"/>
      <c r="Z220" s="91"/>
      <c r="AA220" s="91"/>
      <c r="AB220" s="91"/>
      <c r="AE220" s="91"/>
      <c r="AF220" s="91"/>
      <c r="AG220" s="91"/>
      <c r="AJ220" s="91"/>
      <c r="AK220" s="91"/>
      <c r="AL220" s="91"/>
      <c r="AO220" s="91"/>
      <c r="AP220" s="91"/>
      <c r="AQ220" s="91"/>
      <c r="AT220" s="91"/>
      <c r="AU220" s="91"/>
      <c r="AV220" s="91"/>
      <c r="AY220" s="91"/>
      <c r="AZ220" s="91"/>
      <c r="BA220" s="91"/>
      <c r="BD220" s="91"/>
      <c r="BE220" s="91"/>
      <c r="BF220" s="91"/>
      <c r="BI220" s="91"/>
      <c r="BJ220" s="91"/>
      <c r="BK220" s="91"/>
      <c r="BN220" s="92"/>
      <c r="BO220" s="92"/>
      <c r="BP220" s="92"/>
      <c r="BQ220" s="92"/>
      <c r="BR220" s="93"/>
      <c r="BS220" s="93"/>
      <c r="BT220" s="91"/>
      <c r="BX220" s="76"/>
    </row>
    <row r="221" spans="1:77" s="88" customFormat="1" ht="11.25" collapsed="1" x14ac:dyDescent="0.2">
      <c r="A221" s="88" t="s">
        <v>256</v>
      </c>
      <c r="B221" s="87"/>
      <c r="F221" s="91">
        <f>F219</f>
        <v>0</v>
      </c>
      <c r="G221" s="91">
        <f>G219</f>
        <v>0</v>
      </c>
      <c r="H221" s="91">
        <f>H219</f>
        <v>0</v>
      </c>
      <c r="K221" s="91">
        <f>K219</f>
        <v>0</v>
      </c>
      <c r="L221" s="91">
        <f>L219</f>
        <v>0</v>
      </c>
      <c r="M221" s="91">
        <f>M219</f>
        <v>0</v>
      </c>
      <c r="P221" s="91">
        <f>P219</f>
        <v>0</v>
      </c>
      <c r="Q221" s="91">
        <f>Q219</f>
        <v>0</v>
      </c>
      <c r="R221" s="91">
        <f>R219</f>
        <v>0</v>
      </c>
      <c r="U221" s="91">
        <f>U219</f>
        <v>1465</v>
      </c>
      <c r="V221" s="91">
        <f>V219</f>
        <v>1465</v>
      </c>
      <c r="W221" s="91">
        <f>W219</f>
        <v>0</v>
      </c>
      <c r="Z221" s="91">
        <f>Z219</f>
        <v>0</v>
      </c>
      <c r="AA221" s="91">
        <f>AA219</f>
        <v>0</v>
      </c>
      <c r="AB221" s="91">
        <f>AB219</f>
        <v>0</v>
      </c>
      <c r="AE221" s="91">
        <f>AE219</f>
        <v>0</v>
      </c>
      <c r="AF221" s="91">
        <f>AF219</f>
        <v>0</v>
      </c>
      <c r="AG221" s="91">
        <f>AG219</f>
        <v>0</v>
      </c>
      <c r="AJ221" s="91">
        <f>AJ219</f>
        <v>0</v>
      </c>
      <c r="AK221" s="91">
        <f>AK219</f>
        <v>0</v>
      </c>
      <c r="AL221" s="91">
        <f>AL219</f>
        <v>0</v>
      </c>
      <c r="AO221" s="91">
        <f>AO219</f>
        <v>0</v>
      </c>
      <c r="AP221" s="91">
        <f>AP219</f>
        <v>0</v>
      </c>
      <c r="AQ221" s="91">
        <f>AQ219</f>
        <v>0</v>
      </c>
      <c r="AT221" s="91">
        <f>AT219</f>
        <v>0</v>
      </c>
      <c r="AU221" s="91">
        <f>AU219</f>
        <v>0</v>
      </c>
      <c r="AV221" s="91">
        <f>AV219</f>
        <v>0</v>
      </c>
      <c r="AY221" s="91">
        <f>AY219</f>
        <v>0</v>
      </c>
      <c r="AZ221" s="91">
        <f>AZ219</f>
        <v>0</v>
      </c>
      <c r="BA221" s="91">
        <f>BA219</f>
        <v>0</v>
      </c>
      <c r="BD221" s="91">
        <f>BD219</f>
        <v>0</v>
      </c>
      <c r="BE221" s="91">
        <f>BE219</f>
        <v>0</v>
      </c>
      <c r="BF221" s="91">
        <f>BF219</f>
        <v>0</v>
      </c>
      <c r="BI221" s="91">
        <f>BI219</f>
        <v>0</v>
      </c>
      <c r="BJ221" s="91">
        <f>BJ219</f>
        <v>0</v>
      </c>
      <c r="BK221" s="91">
        <f>BK219</f>
        <v>0</v>
      </c>
      <c r="BN221" s="91">
        <f>BN219</f>
        <v>0</v>
      </c>
      <c r="BO221" s="91">
        <f t="shared" ref="BO221:BT221" si="17">BO219</f>
        <v>0</v>
      </c>
      <c r="BP221" s="91">
        <f t="shared" si="17"/>
        <v>0</v>
      </c>
      <c r="BQ221" s="91">
        <f t="shared" si="17"/>
        <v>0</v>
      </c>
      <c r="BR221" s="91">
        <f t="shared" si="17"/>
        <v>0</v>
      </c>
      <c r="BS221" s="91">
        <f t="shared" si="17"/>
        <v>0</v>
      </c>
      <c r="BT221" s="91">
        <f t="shared" si="17"/>
        <v>0</v>
      </c>
      <c r="BX221" s="85"/>
      <c r="BY221" s="86"/>
    </row>
    <row r="222" spans="1:77" s="88" customFormat="1" ht="11.25" hidden="1" outlineLevel="1" x14ac:dyDescent="0.2">
      <c r="B222" s="87"/>
      <c r="F222" s="89"/>
      <c r="G222" s="89"/>
      <c r="H222" s="89"/>
      <c r="K222" s="89"/>
      <c r="L222" s="89"/>
      <c r="M222" s="89"/>
      <c r="P222" s="89"/>
      <c r="Q222" s="89"/>
      <c r="R222" s="89"/>
      <c r="U222" s="89"/>
      <c r="V222" s="89"/>
      <c r="W222" s="89"/>
      <c r="Z222" s="89"/>
      <c r="AA222" s="89"/>
      <c r="AB222" s="89"/>
      <c r="AE222" s="89"/>
      <c r="AF222" s="89"/>
      <c r="AG222" s="89"/>
      <c r="AJ222" s="89"/>
      <c r="AK222" s="89"/>
      <c r="AL222" s="89"/>
      <c r="AO222" s="89"/>
      <c r="AP222" s="89"/>
      <c r="AQ222" s="89"/>
      <c r="AT222" s="89"/>
      <c r="AU222" s="89"/>
      <c r="AV222" s="89"/>
      <c r="AY222" s="89"/>
      <c r="AZ222" s="89"/>
      <c r="BA222" s="89"/>
      <c r="BD222" s="89"/>
      <c r="BE222" s="89"/>
      <c r="BF222" s="89"/>
      <c r="BI222" s="89"/>
      <c r="BJ222" s="89"/>
      <c r="BK222" s="89"/>
      <c r="BN222" s="70"/>
      <c r="BO222" s="70"/>
      <c r="BP222" s="70"/>
      <c r="BQ222" s="70"/>
      <c r="BR222" s="90"/>
      <c r="BS222" s="90"/>
      <c r="BT222" s="89"/>
      <c r="BX222" s="85"/>
      <c r="BY222" s="86"/>
    </row>
    <row r="223" spans="1:77" s="88" customFormat="1" ht="11.25" hidden="1" outlineLevel="1" x14ac:dyDescent="0.2">
      <c r="A223" s="71" t="s">
        <v>257</v>
      </c>
      <c r="B223" s="87"/>
      <c r="F223" s="89"/>
      <c r="G223" s="89"/>
      <c r="H223" s="89"/>
      <c r="K223" s="89"/>
      <c r="L223" s="89"/>
      <c r="M223" s="89"/>
      <c r="P223" s="89"/>
      <c r="Q223" s="89"/>
      <c r="R223" s="89"/>
      <c r="U223" s="89"/>
      <c r="V223" s="89"/>
      <c r="W223" s="89"/>
      <c r="Z223" s="89"/>
      <c r="AA223" s="89"/>
      <c r="AB223" s="89"/>
      <c r="AE223" s="89"/>
      <c r="AF223" s="89"/>
      <c r="AG223" s="89"/>
      <c r="AJ223" s="89"/>
      <c r="AK223" s="89"/>
      <c r="AL223" s="89"/>
      <c r="AO223" s="89"/>
      <c r="AP223" s="89"/>
      <c r="AQ223" s="89"/>
      <c r="AT223" s="89"/>
      <c r="AU223" s="89"/>
      <c r="AV223" s="89"/>
      <c r="AY223" s="89"/>
      <c r="AZ223" s="89"/>
      <c r="BA223" s="89"/>
      <c r="BD223" s="89"/>
      <c r="BE223" s="89"/>
      <c r="BF223" s="89"/>
      <c r="BI223" s="89"/>
      <c r="BJ223" s="89"/>
      <c r="BK223" s="89"/>
      <c r="BN223" s="70"/>
      <c r="BO223" s="70"/>
      <c r="BP223" s="70"/>
      <c r="BQ223" s="70"/>
      <c r="BR223" s="90"/>
      <c r="BS223" s="90"/>
      <c r="BT223" s="89"/>
      <c r="BX223" s="85"/>
      <c r="BY223" s="86"/>
    </row>
    <row r="224" spans="1:77" hidden="1" outlineLevel="1" x14ac:dyDescent="0.2">
      <c r="A224" s="73" t="s">
        <v>141</v>
      </c>
      <c r="B224" s="72" t="s">
        <v>40</v>
      </c>
      <c r="C224" s="73" t="s">
        <v>258</v>
      </c>
      <c r="F224" s="91">
        <v>0</v>
      </c>
      <c r="G224" s="91">
        <v>0</v>
      </c>
      <c r="H224" s="91">
        <v>0</v>
      </c>
      <c r="K224" s="91">
        <v>0</v>
      </c>
      <c r="L224" s="91">
        <v>0</v>
      </c>
      <c r="M224" s="91">
        <v>0</v>
      </c>
      <c r="P224" s="91">
        <v>0</v>
      </c>
      <c r="Q224" s="91">
        <v>0</v>
      </c>
      <c r="R224" s="91">
        <v>0</v>
      </c>
      <c r="U224" s="91">
        <v>6499</v>
      </c>
      <c r="V224" s="91">
        <v>0</v>
      </c>
      <c r="W224" s="91">
        <v>6499</v>
      </c>
      <c r="Z224" s="91">
        <v>0</v>
      </c>
      <c r="AA224" s="91">
        <v>0</v>
      </c>
      <c r="AB224" s="91">
        <v>0</v>
      </c>
      <c r="AE224" s="91">
        <v>0</v>
      </c>
      <c r="AF224" s="91">
        <v>0</v>
      </c>
      <c r="AG224" s="91">
        <v>0</v>
      </c>
      <c r="AJ224" s="91">
        <v>0</v>
      </c>
      <c r="AK224" s="91">
        <v>0</v>
      </c>
      <c r="AL224" s="91">
        <v>0</v>
      </c>
      <c r="AO224" s="91">
        <v>0</v>
      </c>
      <c r="AP224" s="91">
        <v>0</v>
      </c>
      <c r="AQ224" s="91">
        <v>0</v>
      </c>
      <c r="AT224" s="91">
        <v>0</v>
      </c>
      <c r="AU224" s="91">
        <v>0</v>
      </c>
      <c r="AV224" s="91">
        <v>0</v>
      </c>
      <c r="AY224" s="91">
        <v>0</v>
      </c>
      <c r="AZ224" s="91">
        <v>0</v>
      </c>
      <c r="BA224" s="91">
        <v>0</v>
      </c>
      <c r="BD224" s="91">
        <v>0</v>
      </c>
      <c r="BE224" s="91">
        <v>0</v>
      </c>
      <c r="BF224" s="91">
        <v>0</v>
      </c>
      <c r="BI224" s="91">
        <v>0</v>
      </c>
      <c r="BJ224" s="91">
        <v>0</v>
      </c>
      <c r="BK224" s="91">
        <v>0</v>
      </c>
      <c r="BN224" s="91">
        <v>0</v>
      </c>
      <c r="BO224" s="91">
        <v>0</v>
      </c>
      <c r="BP224" s="91">
        <v>0</v>
      </c>
      <c r="BQ224" s="92"/>
      <c r="BR224" s="93"/>
      <c r="BS224" s="93"/>
      <c r="BT224" s="91"/>
      <c r="BX224" s="76"/>
    </row>
    <row r="225" spans="1:77" hidden="1" outlineLevel="1" x14ac:dyDescent="0.2">
      <c r="A225" s="73" t="s">
        <v>143</v>
      </c>
      <c r="B225" s="72" t="s">
        <v>40</v>
      </c>
      <c r="C225" s="73" t="s">
        <v>258</v>
      </c>
      <c r="F225" s="91">
        <v>18787</v>
      </c>
      <c r="G225" s="91">
        <v>18787</v>
      </c>
      <c r="H225" s="91">
        <v>0</v>
      </c>
      <c r="K225" s="91">
        <v>13425</v>
      </c>
      <c r="L225" s="91">
        <v>13335</v>
      </c>
      <c r="M225" s="91">
        <v>90</v>
      </c>
      <c r="P225" s="91">
        <v>20536</v>
      </c>
      <c r="Q225" s="91">
        <v>18734</v>
      </c>
      <c r="R225" s="91">
        <v>1802</v>
      </c>
      <c r="U225" s="91">
        <v>20740</v>
      </c>
      <c r="V225" s="91">
        <v>19207</v>
      </c>
      <c r="W225" s="91">
        <v>1533</v>
      </c>
      <c r="Z225" s="91">
        <v>20995</v>
      </c>
      <c r="AA225" s="91">
        <v>20754</v>
      </c>
      <c r="AB225" s="91">
        <v>241</v>
      </c>
      <c r="AE225" s="91">
        <v>20952</v>
      </c>
      <c r="AF225" s="91">
        <v>19995</v>
      </c>
      <c r="AG225" s="91">
        <v>957</v>
      </c>
      <c r="AJ225" s="91">
        <v>23363</v>
      </c>
      <c r="AK225" s="91">
        <v>23151</v>
      </c>
      <c r="AL225" s="91">
        <v>212</v>
      </c>
      <c r="AO225" s="91">
        <v>26461</v>
      </c>
      <c r="AP225" s="91">
        <v>25753</v>
      </c>
      <c r="AQ225" s="91">
        <v>708</v>
      </c>
      <c r="AT225" s="91">
        <v>37748</v>
      </c>
      <c r="AU225" s="91">
        <v>36672</v>
      </c>
      <c r="AV225" s="91">
        <v>1076</v>
      </c>
      <c r="AY225" s="91">
        <v>62613</v>
      </c>
      <c r="AZ225" s="91">
        <v>62149</v>
      </c>
      <c r="BA225" s="91">
        <v>464</v>
      </c>
      <c r="BD225" s="91">
        <v>79454</v>
      </c>
      <c r="BE225" s="91">
        <v>79059</v>
      </c>
      <c r="BF225" s="91">
        <v>395</v>
      </c>
      <c r="BI225" s="91">
        <v>86636</v>
      </c>
      <c r="BJ225" s="91">
        <v>86176</v>
      </c>
      <c r="BK225" s="91">
        <v>460</v>
      </c>
      <c r="BN225" s="92">
        <v>93143</v>
      </c>
      <c r="BO225" s="92">
        <v>92995</v>
      </c>
      <c r="BP225" s="92">
        <v>148</v>
      </c>
      <c r="BQ225" s="92"/>
      <c r="BR225" s="93"/>
      <c r="BS225" s="93"/>
      <c r="BT225" s="91"/>
      <c r="BX225" s="76"/>
    </row>
    <row r="226" spans="1:77" hidden="1" outlineLevel="1" x14ac:dyDescent="0.2">
      <c r="A226" s="73" t="s">
        <v>143</v>
      </c>
      <c r="B226" s="72" t="s">
        <v>40</v>
      </c>
      <c r="C226" s="73" t="s">
        <v>259</v>
      </c>
      <c r="F226" s="91">
        <v>157</v>
      </c>
      <c r="G226" s="91">
        <v>37</v>
      </c>
      <c r="H226" s="91">
        <v>120</v>
      </c>
      <c r="K226" s="91">
        <v>1566</v>
      </c>
      <c r="L226" s="91">
        <v>1566</v>
      </c>
      <c r="M226" s="91">
        <v>0</v>
      </c>
      <c r="P226" s="91">
        <v>0</v>
      </c>
      <c r="Q226" s="91">
        <v>0</v>
      </c>
      <c r="R226" s="91">
        <v>0</v>
      </c>
      <c r="U226" s="91">
        <v>0</v>
      </c>
      <c r="V226" s="91">
        <v>0</v>
      </c>
      <c r="W226" s="91">
        <v>0</v>
      </c>
      <c r="Z226" s="91">
        <v>0</v>
      </c>
      <c r="AA226" s="91">
        <v>0</v>
      </c>
      <c r="AB226" s="91">
        <v>0</v>
      </c>
      <c r="AE226" s="91">
        <v>65</v>
      </c>
      <c r="AF226" s="91">
        <v>54</v>
      </c>
      <c r="AG226" s="91">
        <v>11</v>
      </c>
      <c r="AJ226" s="91">
        <v>918</v>
      </c>
      <c r="AK226" s="91">
        <v>917</v>
      </c>
      <c r="AL226" s="91">
        <v>1</v>
      </c>
      <c r="AO226" s="91">
        <v>731</v>
      </c>
      <c r="AP226" s="91">
        <v>731</v>
      </c>
      <c r="AQ226" s="91">
        <v>0</v>
      </c>
      <c r="AT226" s="91">
        <v>649</v>
      </c>
      <c r="AU226" s="91">
        <v>649</v>
      </c>
      <c r="AV226" s="91">
        <v>0</v>
      </c>
      <c r="AY226" s="91">
        <v>0</v>
      </c>
      <c r="AZ226" s="91">
        <v>0</v>
      </c>
      <c r="BA226" s="91">
        <v>0</v>
      </c>
      <c r="BD226" s="91">
        <v>0</v>
      </c>
      <c r="BE226" s="91">
        <v>0</v>
      </c>
      <c r="BF226" s="91">
        <v>0</v>
      </c>
      <c r="BI226" s="91">
        <v>0</v>
      </c>
      <c r="BJ226" s="91">
        <v>0</v>
      </c>
      <c r="BK226" s="91">
        <v>0</v>
      </c>
      <c r="BN226" s="91">
        <v>0</v>
      </c>
      <c r="BO226" s="91">
        <v>0</v>
      </c>
      <c r="BP226" s="91">
        <v>0</v>
      </c>
      <c r="BQ226" s="92"/>
      <c r="BR226" s="93"/>
      <c r="BS226" s="93"/>
      <c r="BT226" s="91"/>
      <c r="BX226" s="76"/>
    </row>
    <row r="227" spans="1:77" ht="12" hidden="1" customHeight="1" outlineLevel="1" x14ac:dyDescent="0.2">
      <c r="F227" s="91"/>
      <c r="G227" s="91"/>
      <c r="H227" s="91"/>
      <c r="K227" s="91"/>
      <c r="L227" s="91"/>
      <c r="M227" s="91"/>
      <c r="P227" s="91"/>
      <c r="Q227" s="91"/>
      <c r="R227" s="91"/>
      <c r="U227" s="91"/>
      <c r="V227" s="91"/>
      <c r="W227" s="91"/>
      <c r="Z227" s="91"/>
      <c r="AA227" s="91"/>
      <c r="AB227" s="91"/>
      <c r="AE227" s="91"/>
      <c r="AF227" s="91"/>
      <c r="AG227" s="91"/>
      <c r="AJ227" s="91"/>
      <c r="AK227" s="91"/>
      <c r="AL227" s="91"/>
      <c r="AO227" s="91"/>
      <c r="AP227" s="91"/>
      <c r="AQ227" s="91"/>
      <c r="AT227" s="91"/>
      <c r="AU227" s="91"/>
      <c r="AV227" s="91"/>
      <c r="AY227" s="91"/>
      <c r="AZ227" s="91"/>
      <c r="BA227" s="91"/>
      <c r="BD227" s="91"/>
      <c r="BE227" s="91"/>
      <c r="BF227" s="91"/>
      <c r="BI227" s="91"/>
      <c r="BJ227" s="91"/>
      <c r="BK227" s="91"/>
      <c r="BN227" s="92"/>
      <c r="BO227" s="92"/>
      <c r="BP227" s="92"/>
      <c r="BQ227" s="92"/>
      <c r="BR227" s="93"/>
      <c r="BS227" s="93"/>
      <c r="BT227" s="91"/>
      <c r="BX227" s="76"/>
    </row>
    <row r="228" spans="1:77" s="88" customFormat="1" ht="11.25" collapsed="1" x14ac:dyDescent="0.2">
      <c r="A228" s="88" t="s">
        <v>260</v>
      </c>
      <c r="B228" s="87"/>
      <c r="F228" s="70">
        <f>SUM(F224:F226)</f>
        <v>18944</v>
      </c>
      <c r="G228" s="70">
        <f>SUM(G224:G226)</f>
        <v>18824</v>
      </c>
      <c r="H228" s="70">
        <f>SUM(H224:H226)</f>
        <v>120</v>
      </c>
      <c r="K228" s="70">
        <f>SUM(K224:K226)</f>
        <v>14991</v>
      </c>
      <c r="L228" s="70">
        <f>SUM(L224:L226)</f>
        <v>14901</v>
      </c>
      <c r="M228" s="70">
        <f>SUM(M224:M226)</f>
        <v>90</v>
      </c>
      <c r="P228" s="70">
        <f>SUM(P224:P226)</f>
        <v>20536</v>
      </c>
      <c r="Q228" s="70">
        <f>SUM(Q224:Q226)</f>
        <v>18734</v>
      </c>
      <c r="R228" s="70">
        <f>SUM(R224:R226)</f>
        <v>1802</v>
      </c>
      <c r="U228" s="70">
        <f>SUM(U224:U226)</f>
        <v>27239</v>
      </c>
      <c r="V228" s="70">
        <f>SUM(V224:V226)</f>
        <v>19207</v>
      </c>
      <c r="W228" s="70">
        <f>SUM(W224:W226)</f>
        <v>8032</v>
      </c>
      <c r="Z228" s="70">
        <f>SUM(Z224:Z226)</f>
        <v>20995</v>
      </c>
      <c r="AA228" s="70">
        <f>SUM(AA224:AA226)</f>
        <v>20754</v>
      </c>
      <c r="AB228" s="70">
        <f>SUM(AB224:AB226)</f>
        <v>241</v>
      </c>
      <c r="AE228" s="70">
        <f>SUM(AE224:AE226)</f>
        <v>21017</v>
      </c>
      <c r="AF228" s="70">
        <f>SUM(AF224:AF226)</f>
        <v>20049</v>
      </c>
      <c r="AG228" s="70">
        <f>SUM(AG224:AG226)</f>
        <v>968</v>
      </c>
      <c r="AJ228" s="70">
        <f>SUM(AJ224:AJ226)</f>
        <v>24281</v>
      </c>
      <c r="AK228" s="70">
        <f>SUM(AK224:AK226)</f>
        <v>24068</v>
      </c>
      <c r="AL228" s="70">
        <f>SUM(AL224:AL226)</f>
        <v>213</v>
      </c>
      <c r="AO228" s="70">
        <f>SUM(AO224:AO226)</f>
        <v>27192</v>
      </c>
      <c r="AP228" s="70">
        <f>SUM(AP224:AP226)</f>
        <v>26484</v>
      </c>
      <c r="AQ228" s="70">
        <f>SUM(AQ224:AQ226)</f>
        <v>708</v>
      </c>
      <c r="AT228" s="70">
        <f>SUM(AT224:AT226)</f>
        <v>38397</v>
      </c>
      <c r="AU228" s="70">
        <f>SUM(AU224:AU226)</f>
        <v>37321</v>
      </c>
      <c r="AV228" s="70">
        <f>SUM(AV224:AV226)</f>
        <v>1076</v>
      </c>
      <c r="AY228" s="70">
        <f>SUM(AY224:AY226)</f>
        <v>62613</v>
      </c>
      <c r="AZ228" s="70">
        <f>SUM(AZ224:AZ226)</f>
        <v>62149</v>
      </c>
      <c r="BA228" s="70">
        <f>SUM(BA224:BA226)</f>
        <v>464</v>
      </c>
      <c r="BD228" s="70">
        <f>SUM(BD224:BD226)</f>
        <v>79454</v>
      </c>
      <c r="BE228" s="70">
        <f>SUM(BE224:BE226)</f>
        <v>79059</v>
      </c>
      <c r="BF228" s="70">
        <f>SUM(BF224:BF226)</f>
        <v>395</v>
      </c>
      <c r="BI228" s="70">
        <f>SUM(BI224:BI226)</f>
        <v>86636</v>
      </c>
      <c r="BJ228" s="70">
        <f>SUM(BJ224:BJ226)</f>
        <v>86176</v>
      </c>
      <c r="BK228" s="70">
        <f>SUM(BK224:BK226)</f>
        <v>460</v>
      </c>
      <c r="BN228" s="70">
        <f>SUM(BN224:BN226)</f>
        <v>93143</v>
      </c>
      <c r="BO228" s="70">
        <f t="shared" ref="BO228:BT228" si="18">SUM(BO224:BO226)</f>
        <v>92995</v>
      </c>
      <c r="BP228" s="70">
        <f t="shared" si="18"/>
        <v>148</v>
      </c>
      <c r="BQ228" s="70">
        <f t="shared" si="18"/>
        <v>0</v>
      </c>
      <c r="BR228" s="70">
        <f t="shared" si="18"/>
        <v>0</v>
      </c>
      <c r="BS228" s="70">
        <f t="shared" si="18"/>
        <v>0</v>
      </c>
      <c r="BT228" s="70">
        <f t="shared" si="18"/>
        <v>0</v>
      </c>
      <c r="BX228" s="85"/>
      <c r="BY228" s="86"/>
    </row>
    <row r="229" spans="1:77" s="88" customFormat="1" ht="11.25" hidden="1" outlineLevel="1" x14ac:dyDescent="0.2">
      <c r="B229" s="87"/>
      <c r="F229" s="89"/>
      <c r="G229" s="89"/>
      <c r="H229" s="89"/>
      <c r="K229" s="89"/>
      <c r="L229" s="89"/>
      <c r="M229" s="89"/>
      <c r="P229" s="89"/>
      <c r="Q229" s="89"/>
      <c r="R229" s="89"/>
      <c r="U229" s="89"/>
      <c r="V229" s="89"/>
      <c r="W229" s="89"/>
      <c r="Z229" s="89"/>
      <c r="AA229" s="89"/>
      <c r="AB229" s="89"/>
      <c r="AE229" s="89"/>
      <c r="AF229" s="89"/>
      <c r="AG229" s="89"/>
      <c r="AJ229" s="89"/>
      <c r="AK229" s="89"/>
      <c r="AL229" s="89"/>
      <c r="AO229" s="89"/>
      <c r="AP229" s="89"/>
      <c r="AQ229" s="89"/>
      <c r="AT229" s="89"/>
      <c r="AU229" s="89"/>
      <c r="AV229" s="89"/>
      <c r="AY229" s="89"/>
      <c r="AZ229" s="89"/>
      <c r="BA229" s="89"/>
      <c r="BD229" s="89"/>
      <c r="BE229" s="89"/>
      <c r="BF229" s="89"/>
      <c r="BI229" s="89"/>
      <c r="BJ229" s="89"/>
      <c r="BK229" s="89"/>
      <c r="BN229" s="70"/>
      <c r="BO229" s="70"/>
      <c r="BP229" s="70"/>
      <c r="BQ229" s="70"/>
      <c r="BR229" s="90"/>
      <c r="BS229" s="90"/>
      <c r="BT229" s="89"/>
      <c r="BX229" s="85"/>
      <c r="BY229" s="86"/>
    </row>
    <row r="230" spans="1:77" s="88" customFormat="1" ht="11.25" hidden="1" outlineLevel="1" x14ac:dyDescent="0.2">
      <c r="A230" s="71" t="s">
        <v>261</v>
      </c>
      <c r="B230" s="87"/>
      <c r="F230" s="89"/>
      <c r="G230" s="89"/>
      <c r="H230" s="89"/>
      <c r="K230" s="89"/>
      <c r="L230" s="89"/>
      <c r="M230" s="89"/>
      <c r="P230" s="89"/>
      <c r="Q230" s="89"/>
      <c r="R230" s="89"/>
      <c r="U230" s="89"/>
      <c r="V230" s="89"/>
      <c r="W230" s="89"/>
      <c r="Z230" s="89"/>
      <c r="AA230" s="89"/>
      <c r="AB230" s="89"/>
      <c r="AE230" s="89"/>
      <c r="AF230" s="89"/>
      <c r="AG230" s="89"/>
      <c r="AJ230" s="89"/>
      <c r="AK230" s="89"/>
      <c r="AL230" s="89"/>
      <c r="AO230" s="89"/>
      <c r="AP230" s="89"/>
      <c r="AQ230" s="89"/>
      <c r="AT230" s="89"/>
      <c r="AU230" s="89"/>
      <c r="AV230" s="89"/>
      <c r="AY230" s="89"/>
      <c r="AZ230" s="89"/>
      <c r="BA230" s="89"/>
      <c r="BD230" s="89"/>
      <c r="BE230" s="89"/>
      <c r="BF230" s="89"/>
      <c r="BI230" s="89"/>
      <c r="BJ230" s="89"/>
      <c r="BK230" s="89"/>
      <c r="BN230" s="70"/>
      <c r="BO230" s="70"/>
      <c r="BP230" s="70"/>
      <c r="BQ230" s="70"/>
      <c r="BR230" s="90"/>
      <c r="BS230" s="90"/>
      <c r="BT230" s="89"/>
      <c r="BX230" s="85"/>
      <c r="BY230" s="86"/>
    </row>
    <row r="231" spans="1:77" hidden="1" outlineLevel="1" x14ac:dyDescent="0.2">
      <c r="A231" s="73" t="s">
        <v>151</v>
      </c>
      <c r="B231" s="72" t="s">
        <v>40</v>
      </c>
      <c r="C231" s="73" t="s">
        <v>261</v>
      </c>
      <c r="F231" s="91">
        <v>0</v>
      </c>
      <c r="G231" s="91">
        <v>0</v>
      </c>
      <c r="H231" s="91">
        <v>0</v>
      </c>
      <c r="K231" s="91">
        <v>0</v>
      </c>
      <c r="L231" s="91">
        <v>0</v>
      </c>
      <c r="M231" s="91">
        <v>0</v>
      </c>
      <c r="P231" s="91">
        <v>0</v>
      </c>
      <c r="Q231" s="91">
        <v>0</v>
      </c>
      <c r="R231" s="91">
        <v>0</v>
      </c>
      <c r="U231" s="91">
        <v>0</v>
      </c>
      <c r="V231" s="91">
        <v>0</v>
      </c>
      <c r="W231" s="91">
        <v>0</v>
      </c>
      <c r="Z231" s="91">
        <v>8787</v>
      </c>
      <c r="AA231" s="91">
        <v>0</v>
      </c>
      <c r="AB231" s="91">
        <v>8787</v>
      </c>
      <c r="AE231" s="91">
        <v>9714</v>
      </c>
      <c r="AF231" s="91">
        <v>0</v>
      </c>
      <c r="AG231" s="91">
        <v>9714</v>
      </c>
      <c r="AJ231" s="91">
        <v>7769</v>
      </c>
      <c r="AK231" s="91">
        <v>0</v>
      </c>
      <c r="AL231" s="91">
        <v>7769</v>
      </c>
      <c r="AO231" s="91">
        <v>6516</v>
      </c>
      <c r="AP231" s="91">
        <v>0</v>
      </c>
      <c r="AQ231" s="91">
        <v>6516</v>
      </c>
      <c r="AT231" s="91">
        <v>0</v>
      </c>
      <c r="AU231" s="91">
        <v>0</v>
      </c>
      <c r="AV231" s="91">
        <v>0</v>
      </c>
      <c r="AY231" s="91">
        <v>0</v>
      </c>
      <c r="AZ231" s="91">
        <v>0</v>
      </c>
      <c r="BA231" s="91">
        <v>0</v>
      </c>
      <c r="BD231" s="91">
        <v>0</v>
      </c>
      <c r="BE231" s="91">
        <v>0</v>
      </c>
      <c r="BF231" s="91">
        <v>0</v>
      </c>
      <c r="BI231" s="91">
        <v>0</v>
      </c>
      <c r="BJ231" s="91">
        <v>0</v>
      </c>
      <c r="BK231" s="91">
        <v>0</v>
      </c>
      <c r="BN231" s="92">
        <v>5079</v>
      </c>
      <c r="BO231" s="91">
        <v>0</v>
      </c>
      <c r="BP231" s="92">
        <v>5079</v>
      </c>
      <c r="BQ231" s="92"/>
      <c r="BR231" s="93"/>
      <c r="BS231" s="93"/>
      <c r="BT231" s="91"/>
      <c r="BX231" s="76"/>
    </row>
    <row r="232" spans="1:77" hidden="1" outlineLevel="1" x14ac:dyDescent="0.2">
      <c r="A232" s="73" t="s">
        <v>141</v>
      </c>
      <c r="B232" s="72" t="s">
        <v>40</v>
      </c>
      <c r="C232" s="73" t="s">
        <v>261</v>
      </c>
      <c r="F232" s="91">
        <v>0</v>
      </c>
      <c r="G232" s="91">
        <v>0</v>
      </c>
      <c r="H232" s="91">
        <v>0</v>
      </c>
      <c r="K232" s="91">
        <v>0</v>
      </c>
      <c r="L232" s="91">
        <v>0</v>
      </c>
      <c r="M232" s="91">
        <v>0</v>
      </c>
      <c r="P232" s="91">
        <v>0</v>
      </c>
      <c r="Q232" s="91">
        <v>0</v>
      </c>
      <c r="R232" s="91">
        <v>0</v>
      </c>
      <c r="U232" s="91">
        <v>0</v>
      </c>
      <c r="V232" s="91">
        <v>0</v>
      </c>
      <c r="W232" s="91">
        <v>0</v>
      </c>
      <c r="Z232" s="91">
        <v>11420</v>
      </c>
      <c r="AA232" s="91">
        <v>0</v>
      </c>
      <c r="AB232" s="91">
        <v>11420</v>
      </c>
      <c r="AE232" s="91">
        <v>14552</v>
      </c>
      <c r="AF232" s="91">
        <v>0</v>
      </c>
      <c r="AG232" s="91">
        <v>14552</v>
      </c>
      <c r="AJ232" s="91">
        <v>18544</v>
      </c>
      <c r="AK232" s="91">
        <v>0</v>
      </c>
      <c r="AL232" s="91">
        <v>18544</v>
      </c>
      <c r="AO232" s="91">
        <v>10803</v>
      </c>
      <c r="AP232" s="91">
        <v>0</v>
      </c>
      <c r="AQ232" s="91">
        <v>10803</v>
      </c>
      <c r="AT232" s="91">
        <v>0</v>
      </c>
      <c r="AU232" s="91">
        <v>0</v>
      </c>
      <c r="AV232" s="91">
        <v>0</v>
      </c>
      <c r="AY232" s="91">
        <v>0</v>
      </c>
      <c r="AZ232" s="91">
        <v>0</v>
      </c>
      <c r="BA232" s="91">
        <v>0</v>
      </c>
      <c r="BD232" s="91">
        <v>0</v>
      </c>
      <c r="BE232" s="91">
        <v>0</v>
      </c>
      <c r="BF232" s="91">
        <v>0</v>
      </c>
      <c r="BI232" s="91">
        <v>0</v>
      </c>
      <c r="BJ232" s="91">
        <v>0</v>
      </c>
      <c r="BK232" s="91">
        <v>0</v>
      </c>
      <c r="BN232" s="91">
        <v>0</v>
      </c>
      <c r="BO232" s="91">
        <v>0</v>
      </c>
      <c r="BP232" s="91">
        <v>0</v>
      </c>
      <c r="BQ232" s="92"/>
      <c r="BR232" s="93"/>
      <c r="BS232" s="93"/>
      <c r="BT232" s="91"/>
      <c r="BX232" s="76"/>
    </row>
    <row r="233" spans="1:77" hidden="1" outlineLevel="1" x14ac:dyDescent="0.2">
      <c r="A233" s="73" t="s">
        <v>143</v>
      </c>
      <c r="B233" s="72" t="s">
        <v>40</v>
      </c>
      <c r="C233" s="73" t="s">
        <v>261</v>
      </c>
      <c r="F233" s="91">
        <v>30003</v>
      </c>
      <c r="G233" s="91">
        <v>0</v>
      </c>
      <c r="H233" s="91">
        <v>30003</v>
      </c>
      <c r="K233" s="91">
        <v>33655</v>
      </c>
      <c r="L233" s="91">
        <v>0</v>
      </c>
      <c r="M233" s="91">
        <v>33655</v>
      </c>
      <c r="P233" s="91">
        <v>27140</v>
      </c>
      <c r="Q233" s="91">
        <v>0</v>
      </c>
      <c r="R233" s="91">
        <v>27140</v>
      </c>
      <c r="U233" s="91">
        <v>42196</v>
      </c>
      <c r="V233" s="91">
        <v>0</v>
      </c>
      <c r="W233" s="91">
        <v>42196</v>
      </c>
      <c r="Z233" s="91">
        <v>49951</v>
      </c>
      <c r="AA233" s="91">
        <v>0</v>
      </c>
      <c r="AB233" s="91">
        <v>49951</v>
      </c>
      <c r="AE233" s="91">
        <v>61508</v>
      </c>
      <c r="AF233" s="91">
        <v>0</v>
      </c>
      <c r="AG233" s="91">
        <v>61508</v>
      </c>
      <c r="AJ233" s="91">
        <v>70209</v>
      </c>
      <c r="AK233" s="91">
        <v>10150</v>
      </c>
      <c r="AL233" s="91">
        <v>60059</v>
      </c>
      <c r="AO233" s="91">
        <v>57700</v>
      </c>
      <c r="AP233" s="91">
        <v>12508</v>
      </c>
      <c r="AQ233" s="91">
        <v>45192</v>
      </c>
      <c r="AT233" s="91">
        <v>52119</v>
      </c>
      <c r="AU233" s="91">
        <v>10861</v>
      </c>
      <c r="AV233" s="91">
        <v>41258</v>
      </c>
      <c r="AY233" s="91">
        <v>58628</v>
      </c>
      <c r="AZ233" s="91">
        <v>12477</v>
      </c>
      <c r="BA233" s="91">
        <v>46151</v>
      </c>
      <c r="BD233" s="91">
        <v>57785</v>
      </c>
      <c r="BE233" s="91">
        <v>11916</v>
      </c>
      <c r="BF233" s="91">
        <v>45869</v>
      </c>
      <c r="BI233" s="91">
        <v>44890</v>
      </c>
      <c r="BJ233" s="91">
        <v>11224</v>
      </c>
      <c r="BK233" s="91">
        <v>33666</v>
      </c>
      <c r="BN233" s="92">
        <v>44863</v>
      </c>
      <c r="BO233" s="92">
        <v>11691</v>
      </c>
      <c r="BP233" s="92">
        <v>33172</v>
      </c>
      <c r="BQ233" s="92"/>
      <c r="BR233" s="93"/>
      <c r="BS233" s="93"/>
      <c r="BT233" s="91"/>
      <c r="BX233" s="76"/>
    </row>
    <row r="234" spans="1:77" hidden="1" outlineLevel="1" x14ac:dyDescent="0.2">
      <c r="F234" s="91"/>
      <c r="G234" s="91"/>
      <c r="H234" s="91"/>
      <c r="K234" s="91"/>
      <c r="L234" s="91"/>
      <c r="M234" s="91"/>
      <c r="P234" s="91"/>
      <c r="Q234" s="91"/>
      <c r="R234" s="91"/>
      <c r="U234" s="91"/>
      <c r="V234" s="91"/>
      <c r="W234" s="91"/>
      <c r="Z234" s="91"/>
      <c r="AA234" s="91"/>
      <c r="AB234" s="91"/>
      <c r="AE234" s="91"/>
      <c r="AF234" s="91"/>
      <c r="AG234" s="91"/>
      <c r="AJ234" s="91"/>
      <c r="AK234" s="91"/>
      <c r="AL234" s="91"/>
      <c r="AO234" s="91"/>
      <c r="AP234" s="91"/>
      <c r="AQ234" s="91"/>
      <c r="AT234" s="91"/>
      <c r="AU234" s="91"/>
      <c r="AV234" s="91"/>
      <c r="AY234" s="91"/>
      <c r="AZ234" s="91"/>
      <c r="BA234" s="91"/>
      <c r="BD234" s="91"/>
      <c r="BE234" s="91"/>
      <c r="BF234" s="91"/>
      <c r="BI234" s="91"/>
      <c r="BJ234" s="91"/>
      <c r="BK234" s="91"/>
      <c r="BN234" s="92"/>
      <c r="BO234" s="92"/>
      <c r="BP234" s="92"/>
      <c r="BQ234" s="92"/>
      <c r="BR234" s="93"/>
      <c r="BS234" s="93"/>
      <c r="BT234" s="91"/>
      <c r="BX234" s="76"/>
    </row>
    <row r="235" spans="1:77" s="88" customFormat="1" ht="11.25" collapsed="1" x14ac:dyDescent="0.2">
      <c r="A235" s="88" t="s">
        <v>262</v>
      </c>
      <c r="B235" s="87"/>
      <c r="F235" s="70">
        <f>SUM(F231:F233)</f>
        <v>30003</v>
      </c>
      <c r="G235" s="70">
        <f>SUM(G231:G233)</f>
        <v>0</v>
      </c>
      <c r="H235" s="70">
        <f>SUM(H231:H233)</f>
        <v>30003</v>
      </c>
      <c r="K235" s="70">
        <f>SUM(K231:K233)</f>
        <v>33655</v>
      </c>
      <c r="L235" s="70">
        <f>SUM(L231:L233)</f>
        <v>0</v>
      </c>
      <c r="M235" s="70">
        <f>SUM(M231:M233)</f>
        <v>33655</v>
      </c>
      <c r="P235" s="70">
        <f>SUM(P231:P233)</f>
        <v>27140</v>
      </c>
      <c r="Q235" s="70">
        <f>SUM(Q231:Q233)</f>
        <v>0</v>
      </c>
      <c r="R235" s="70">
        <f>SUM(R231:R233)</f>
        <v>27140</v>
      </c>
      <c r="U235" s="70">
        <f>SUM(U231:U233)</f>
        <v>42196</v>
      </c>
      <c r="V235" s="70">
        <f>SUM(V231:V233)</f>
        <v>0</v>
      </c>
      <c r="W235" s="70">
        <f>SUM(W231:W233)</f>
        <v>42196</v>
      </c>
      <c r="Z235" s="70">
        <f>SUM(Z231:Z233)</f>
        <v>70158</v>
      </c>
      <c r="AA235" s="70">
        <f>SUM(AA231:AA233)</f>
        <v>0</v>
      </c>
      <c r="AB235" s="70">
        <f>SUM(AB231:AB233)</f>
        <v>70158</v>
      </c>
      <c r="AE235" s="70">
        <f>SUM(AE231:AE233)</f>
        <v>85774</v>
      </c>
      <c r="AF235" s="70">
        <f>SUM(AF231:AF233)</f>
        <v>0</v>
      </c>
      <c r="AG235" s="70">
        <f>SUM(AG231:AG233)</f>
        <v>85774</v>
      </c>
      <c r="AJ235" s="70">
        <f>SUM(AJ231:AJ233)</f>
        <v>96522</v>
      </c>
      <c r="AK235" s="70">
        <f>SUM(AK231:AK233)</f>
        <v>10150</v>
      </c>
      <c r="AL235" s="70">
        <f>SUM(AL231:AL233)</f>
        <v>86372</v>
      </c>
      <c r="AO235" s="70">
        <f>SUM(AO231:AO233)</f>
        <v>75019</v>
      </c>
      <c r="AP235" s="70">
        <f>SUM(AP231:AP233)</f>
        <v>12508</v>
      </c>
      <c r="AQ235" s="70">
        <f>SUM(AQ231:AQ233)</f>
        <v>62511</v>
      </c>
      <c r="AT235" s="70">
        <f>SUM(AT231:AT233)</f>
        <v>52119</v>
      </c>
      <c r="AU235" s="70">
        <f>SUM(AU231:AU233)</f>
        <v>10861</v>
      </c>
      <c r="AV235" s="70">
        <f>SUM(AV231:AV233)</f>
        <v>41258</v>
      </c>
      <c r="AY235" s="70">
        <f>SUM(AY231:AY233)</f>
        <v>58628</v>
      </c>
      <c r="AZ235" s="70">
        <f>SUM(AZ231:AZ233)</f>
        <v>12477</v>
      </c>
      <c r="BA235" s="70">
        <f>SUM(BA231:BA233)</f>
        <v>46151</v>
      </c>
      <c r="BD235" s="70">
        <f>SUM(BD231:BD233)</f>
        <v>57785</v>
      </c>
      <c r="BE235" s="70">
        <f>SUM(BE231:BE233)</f>
        <v>11916</v>
      </c>
      <c r="BF235" s="70">
        <f>SUM(BF231:BF233)</f>
        <v>45869</v>
      </c>
      <c r="BI235" s="70">
        <f>SUM(BI231:BI233)</f>
        <v>44890</v>
      </c>
      <c r="BJ235" s="70">
        <f>SUM(BJ231:BJ233)</f>
        <v>11224</v>
      </c>
      <c r="BK235" s="70">
        <f>SUM(BK231:BK233)</f>
        <v>33666</v>
      </c>
      <c r="BN235" s="70">
        <f>SUM(BN231:BN233)</f>
        <v>49942</v>
      </c>
      <c r="BO235" s="70">
        <f t="shared" ref="BO235:BT235" si="19">SUM(BO231:BO233)</f>
        <v>11691</v>
      </c>
      <c r="BP235" s="70">
        <f t="shared" si="19"/>
        <v>38251</v>
      </c>
      <c r="BQ235" s="70">
        <f t="shared" si="19"/>
        <v>0</v>
      </c>
      <c r="BR235" s="70">
        <f t="shared" si="19"/>
        <v>0</v>
      </c>
      <c r="BS235" s="70">
        <f t="shared" si="19"/>
        <v>0</v>
      </c>
      <c r="BT235" s="70">
        <f t="shared" si="19"/>
        <v>0</v>
      </c>
      <c r="BX235" s="85"/>
      <c r="BY235" s="86"/>
    </row>
    <row r="236" spans="1:77" s="88" customFormat="1" ht="11.25" hidden="1" outlineLevel="1" x14ac:dyDescent="0.2">
      <c r="B236" s="87"/>
      <c r="F236" s="89"/>
      <c r="G236" s="89"/>
      <c r="H236" s="89"/>
      <c r="K236" s="89"/>
      <c r="L236" s="89"/>
      <c r="M236" s="89"/>
      <c r="P236" s="89"/>
      <c r="Q236" s="89"/>
      <c r="R236" s="89"/>
      <c r="U236" s="89"/>
      <c r="V236" s="89"/>
      <c r="W236" s="89"/>
      <c r="Z236" s="89"/>
      <c r="AA236" s="89"/>
      <c r="AB236" s="89"/>
      <c r="AE236" s="89"/>
      <c r="AF236" s="89"/>
      <c r="AG236" s="89"/>
      <c r="AJ236" s="89"/>
      <c r="AK236" s="89"/>
      <c r="AL236" s="89"/>
      <c r="AO236" s="89"/>
      <c r="AP236" s="89"/>
      <c r="AQ236" s="89"/>
      <c r="AT236" s="89"/>
      <c r="AU236" s="89"/>
      <c r="AV236" s="89"/>
      <c r="AY236" s="89"/>
      <c r="AZ236" s="89"/>
      <c r="BA236" s="89"/>
      <c r="BD236" s="89"/>
      <c r="BE236" s="89"/>
      <c r="BF236" s="89"/>
      <c r="BI236" s="89"/>
      <c r="BJ236" s="89"/>
      <c r="BK236" s="89"/>
      <c r="BN236" s="70"/>
      <c r="BO236" s="70"/>
      <c r="BP236" s="70"/>
      <c r="BQ236" s="70"/>
      <c r="BR236" s="90"/>
      <c r="BS236" s="90"/>
      <c r="BT236" s="89"/>
      <c r="BX236" s="85"/>
      <c r="BY236" s="86"/>
    </row>
    <row r="237" spans="1:77" s="88" customFormat="1" ht="11.25" hidden="1" outlineLevel="1" x14ac:dyDescent="0.2">
      <c r="A237" s="71" t="s">
        <v>263</v>
      </c>
      <c r="B237" s="87"/>
      <c r="F237" s="89"/>
      <c r="G237" s="89"/>
      <c r="H237" s="89"/>
      <c r="K237" s="89"/>
      <c r="L237" s="89"/>
      <c r="M237" s="89"/>
      <c r="P237" s="89"/>
      <c r="Q237" s="89"/>
      <c r="R237" s="89"/>
      <c r="U237" s="89"/>
      <c r="V237" s="89"/>
      <c r="W237" s="89"/>
      <c r="Z237" s="89"/>
      <c r="AA237" s="89"/>
      <c r="AB237" s="89"/>
      <c r="AE237" s="89"/>
      <c r="AF237" s="89"/>
      <c r="AG237" s="89"/>
      <c r="AJ237" s="89"/>
      <c r="AK237" s="89"/>
      <c r="AL237" s="89"/>
      <c r="AO237" s="89"/>
      <c r="AP237" s="89"/>
      <c r="AQ237" s="89"/>
      <c r="AT237" s="89"/>
      <c r="AU237" s="89"/>
      <c r="AV237" s="89"/>
      <c r="AY237" s="89"/>
      <c r="AZ237" s="89"/>
      <c r="BA237" s="89"/>
      <c r="BD237" s="89"/>
      <c r="BE237" s="89"/>
      <c r="BF237" s="89"/>
      <c r="BI237" s="89"/>
      <c r="BJ237" s="89"/>
      <c r="BK237" s="89"/>
      <c r="BN237" s="70"/>
      <c r="BO237" s="70"/>
      <c r="BP237" s="70"/>
      <c r="BQ237" s="70"/>
      <c r="BR237" s="90"/>
      <c r="BS237" s="90"/>
      <c r="BT237" s="89"/>
      <c r="BX237" s="85"/>
      <c r="BY237" s="86"/>
    </row>
    <row r="238" spans="1:77" hidden="1" outlineLevel="1" x14ac:dyDescent="0.2">
      <c r="A238" s="73" t="s">
        <v>151</v>
      </c>
      <c r="B238" s="72" t="s">
        <v>40</v>
      </c>
      <c r="C238" s="73" t="s">
        <v>264</v>
      </c>
      <c r="F238" s="91">
        <v>10131</v>
      </c>
      <c r="G238" s="91">
        <v>9857</v>
      </c>
      <c r="H238" s="91">
        <v>274</v>
      </c>
      <c r="K238" s="91">
        <v>8539</v>
      </c>
      <c r="L238" s="91">
        <v>8189</v>
      </c>
      <c r="M238" s="91">
        <v>350</v>
      </c>
      <c r="P238" s="91">
        <v>9283</v>
      </c>
      <c r="Q238" s="91">
        <v>8222</v>
      </c>
      <c r="R238" s="91">
        <v>1061</v>
      </c>
      <c r="U238" s="91">
        <v>9108</v>
      </c>
      <c r="V238" s="91">
        <v>8514</v>
      </c>
      <c r="W238" s="91">
        <v>594</v>
      </c>
      <c r="Z238" s="91">
        <v>6828</v>
      </c>
      <c r="AA238" s="91">
        <v>6088</v>
      </c>
      <c r="AB238" s="91">
        <v>740</v>
      </c>
      <c r="AE238" s="91">
        <v>8305</v>
      </c>
      <c r="AF238" s="91">
        <v>7135</v>
      </c>
      <c r="AG238" s="91">
        <v>1170</v>
      </c>
      <c r="AJ238" s="91">
        <v>10180</v>
      </c>
      <c r="AK238" s="91">
        <v>9426</v>
      </c>
      <c r="AL238" s="91">
        <v>754</v>
      </c>
      <c r="AO238" s="91">
        <v>11682</v>
      </c>
      <c r="AP238" s="91">
        <v>11047</v>
      </c>
      <c r="AQ238" s="91">
        <v>635</v>
      </c>
      <c r="AT238" s="91">
        <v>12682</v>
      </c>
      <c r="AU238" s="91">
        <v>12191</v>
      </c>
      <c r="AV238" s="91">
        <v>491</v>
      </c>
      <c r="AY238" s="91">
        <v>15149</v>
      </c>
      <c r="AZ238" s="91">
        <v>13935</v>
      </c>
      <c r="BA238" s="91">
        <v>1214</v>
      </c>
      <c r="BD238" s="91">
        <v>14998</v>
      </c>
      <c r="BE238" s="91">
        <v>13746</v>
      </c>
      <c r="BF238" s="91">
        <v>1252</v>
      </c>
      <c r="BI238" s="91">
        <v>12396</v>
      </c>
      <c r="BJ238" s="91">
        <v>10963</v>
      </c>
      <c r="BK238" s="91">
        <v>1433</v>
      </c>
      <c r="BN238" s="91">
        <v>8170</v>
      </c>
      <c r="BO238" s="91">
        <v>7909</v>
      </c>
      <c r="BP238" s="91">
        <v>261</v>
      </c>
      <c r="BQ238" s="92"/>
      <c r="BR238" s="93"/>
      <c r="BS238" s="93"/>
      <c r="BT238" s="91"/>
      <c r="BX238" s="76"/>
    </row>
    <row r="239" spans="1:77" hidden="1" outlineLevel="1" x14ac:dyDescent="0.2">
      <c r="A239" s="73" t="s">
        <v>151</v>
      </c>
      <c r="B239" s="72" t="s">
        <v>40</v>
      </c>
      <c r="C239" s="73" t="s">
        <v>265</v>
      </c>
      <c r="F239" s="91">
        <v>0</v>
      </c>
      <c r="G239" s="91">
        <v>0</v>
      </c>
      <c r="H239" s="91">
        <v>0</v>
      </c>
      <c r="K239" s="91">
        <v>0</v>
      </c>
      <c r="L239" s="91">
        <v>0</v>
      </c>
      <c r="M239" s="91">
        <v>0</v>
      </c>
      <c r="P239" s="91">
        <v>0</v>
      </c>
      <c r="Q239" s="91">
        <v>0</v>
      </c>
      <c r="R239" s="91">
        <v>0</v>
      </c>
      <c r="U239" s="91">
        <v>0</v>
      </c>
      <c r="V239" s="91">
        <v>0</v>
      </c>
      <c r="W239" s="91">
        <v>0</v>
      </c>
      <c r="Z239" s="91">
        <v>0</v>
      </c>
      <c r="AA239" s="91">
        <v>0</v>
      </c>
      <c r="AB239" s="91">
        <v>0</v>
      </c>
      <c r="AE239" s="91">
        <v>0</v>
      </c>
      <c r="AF239" s="91">
        <v>0</v>
      </c>
      <c r="AG239" s="91">
        <v>0</v>
      </c>
      <c r="AJ239" s="91">
        <v>0</v>
      </c>
      <c r="AK239" s="91">
        <v>0</v>
      </c>
      <c r="AL239" s="91">
        <v>0</v>
      </c>
      <c r="AO239" s="91">
        <v>0</v>
      </c>
      <c r="AP239" s="91">
        <v>0</v>
      </c>
      <c r="AQ239" s="91">
        <v>0</v>
      </c>
      <c r="AT239" s="91">
        <v>0</v>
      </c>
      <c r="AU239" s="91">
        <v>0</v>
      </c>
      <c r="AV239" s="91">
        <v>0</v>
      </c>
      <c r="AY239" s="91">
        <v>4122</v>
      </c>
      <c r="AZ239" s="91">
        <v>2700</v>
      </c>
      <c r="BA239" s="91">
        <v>1422</v>
      </c>
      <c r="BD239" s="91">
        <v>5817</v>
      </c>
      <c r="BE239" s="91">
        <v>5373</v>
      </c>
      <c r="BF239" s="91">
        <v>444</v>
      </c>
      <c r="BI239" s="91">
        <v>4381</v>
      </c>
      <c r="BJ239" s="91">
        <v>4097</v>
      </c>
      <c r="BK239" s="91">
        <v>284</v>
      </c>
      <c r="BN239" s="91">
        <v>3446</v>
      </c>
      <c r="BO239" s="91">
        <v>2963</v>
      </c>
      <c r="BP239" s="91">
        <v>483</v>
      </c>
      <c r="BQ239" s="92"/>
      <c r="BR239" s="93"/>
      <c r="BS239" s="93"/>
      <c r="BT239" s="91"/>
      <c r="BX239" s="76"/>
    </row>
    <row r="240" spans="1:77" hidden="1" outlineLevel="1" x14ac:dyDescent="0.2">
      <c r="A240" s="73" t="s">
        <v>151</v>
      </c>
      <c r="B240" s="72" t="s">
        <v>40</v>
      </c>
      <c r="C240" s="73" t="s">
        <v>266</v>
      </c>
      <c r="F240" s="91">
        <v>1661</v>
      </c>
      <c r="G240" s="91">
        <v>1577</v>
      </c>
      <c r="H240" s="91">
        <v>84</v>
      </c>
      <c r="K240" s="91">
        <v>0</v>
      </c>
      <c r="L240" s="91">
        <v>0</v>
      </c>
      <c r="M240" s="91">
        <v>0</v>
      </c>
      <c r="P240" s="91">
        <v>0</v>
      </c>
      <c r="Q240" s="91">
        <v>0</v>
      </c>
      <c r="R240" s="91">
        <v>0</v>
      </c>
      <c r="U240" s="91">
        <v>0</v>
      </c>
      <c r="V240" s="91">
        <v>0</v>
      </c>
      <c r="W240" s="91">
        <v>0</v>
      </c>
      <c r="Z240" s="91">
        <v>3882</v>
      </c>
      <c r="AA240" s="91">
        <v>3850</v>
      </c>
      <c r="AB240" s="91">
        <v>32</v>
      </c>
      <c r="AE240" s="91">
        <v>6827</v>
      </c>
      <c r="AF240" s="91">
        <v>6799</v>
      </c>
      <c r="AG240" s="91">
        <v>28</v>
      </c>
      <c r="AJ240" s="91">
        <v>1496</v>
      </c>
      <c r="AK240" s="91">
        <v>1444</v>
      </c>
      <c r="AL240" s="91">
        <v>52</v>
      </c>
      <c r="AO240" s="91">
        <v>0</v>
      </c>
      <c r="AP240" s="91">
        <v>0</v>
      </c>
      <c r="AQ240" s="91">
        <v>0</v>
      </c>
      <c r="AT240" s="91">
        <v>0</v>
      </c>
      <c r="AU240" s="91">
        <v>0</v>
      </c>
      <c r="AV240" s="91">
        <v>0</v>
      </c>
      <c r="AY240" s="91">
        <v>0</v>
      </c>
      <c r="AZ240" s="91">
        <v>0</v>
      </c>
      <c r="BA240" s="91">
        <v>0</v>
      </c>
      <c r="BD240" s="91">
        <v>0</v>
      </c>
      <c r="BE240" s="91">
        <v>0</v>
      </c>
      <c r="BF240" s="91">
        <v>0</v>
      </c>
      <c r="BI240" s="91">
        <v>0</v>
      </c>
      <c r="BJ240" s="91">
        <v>0</v>
      </c>
      <c r="BK240" s="91">
        <v>0</v>
      </c>
      <c r="BN240" s="91">
        <v>41</v>
      </c>
      <c r="BO240" s="91">
        <v>0</v>
      </c>
      <c r="BP240" s="91">
        <v>41</v>
      </c>
      <c r="BQ240" s="92"/>
      <c r="BR240" s="93"/>
      <c r="BS240" s="93"/>
      <c r="BT240" s="91"/>
      <c r="BX240" s="76"/>
    </row>
    <row r="241" spans="1:77" hidden="1" outlineLevel="1" x14ac:dyDescent="0.2">
      <c r="A241" s="73" t="s">
        <v>151</v>
      </c>
      <c r="B241" s="72" t="s">
        <v>40</v>
      </c>
      <c r="C241" s="73" t="s">
        <v>267</v>
      </c>
      <c r="F241" s="91">
        <v>0</v>
      </c>
      <c r="G241" s="91">
        <v>0</v>
      </c>
      <c r="H241" s="91">
        <v>0</v>
      </c>
      <c r="K241" s="91">
        <v>0</v>
      </c>
      <c r="L241" s="91">
        <v>0</v>
      </c>
      <c r="M241" s="91">
        <v>0</v>
      </c>
      <c r="P241" s="91">
        <v>0</v>
      </c>
      <c r="Q241" s="91">
        <v>0</v>
      </c>
      <c r="R241" s="91">
        <v>0</v>
      </c>
      <c r="U241" s="91">
        <v>0</v>
      </c>
      <c r="V241" s="91">
        <v>0</v>
      </c>
      <c r="W241" s="91">
        <v>0</v>
      </c>
      <c r="Z241" s="91">
        <v>0</v>
      </c>
      <c r="AA241" s="91">
        <v>0</v>
      </c>
      <c r="AB241" s="91">
        <v>0</v>
      </c>
      <c r="AE241" s="91">
        <v>0</v>
      </c>
      <c r="AF241" s="91">
        <v>0</v>
      </c>
      <c r="AG241" s="91">
        <v>0</v>
      </c>
      <c r="AJ241" s="91">
        <v>0</v>
      </c>
      <c r="AK241" s="91">
        <v>0</v>
      </c>
      <c r="AL241" s="91">
        <v>0</v>
      </c>
      <c r="AO241" s="91">
        <v>0</v>
      </c>
      <c r="AP241" s="91">
        <v>0</v>
      </c>
      <c r="AQ241" s="91">
        <v>0</v>
      </c>
      <c r="AT241" s="91">
        <v>0</v>
      </c>
      <c r="AU241" s="91">
        <v>0</v>
      </c>
      <c r="AV241" s="91">
        <v>0</v>
      </c>
      <c r="AY241" s="91">
        <v>0</v>
      </c>
      <c r="AZ241" s="91">
        <v>0</v>
      </c>
      <c r="BA241" s="91">
        <v>0</v>
      </c>
      <c r="BD241" s="91">
        <v>0</v>
      </c>
      <c r="BE241" s="91">
        <v>0</v>
      </c>
      <c r="BF241" s="91">
        <v>0</v>
      </c>
      <c r="BI241" s="91">
        <v>3807</v>
      </c>
      <c r="BJ241" s="91">
        <v>3807</v>
      </c>
      <c r="BK241" s="91">
        <v>0</v>
      </c>
      <c r="BN241" s="91">
        <v>0</v>
      </c>
      <c r="BO241" s="91">
        <v>0</v>
      </c>
      <c r="BP241" s="91">
        <v>0</v>
      </c>
      <c r="BQ241" s="92"/>
      <c r="BR241" s="93"/>
      <c r="BS241" s="93"/>
      <c r="BT241" s="91"/>
      <c r="BX241" s="76"/>
    </row>
    <row r="242" spans="1:77" hidden="1" outlineLevel="1" x14ac:dyDescent="0.2">
      <c r="A242" s="73" t="s">
        <v>151</v>
      </c>
      <c r="B242" s="72" t="s">
        <v>40</v>
      </c>
      <c r="C242" s="73" t="s">
        <v>268</v>
      </c>
      <c r="F242" s="91">
        <v>42339</v>
      </c>
      <c r="G242" s="91">
        <v>40127</v>
      </c>
      <c r="H242" s="91">
        <v>2212</v>
      </c>
      <c r="K242" s="91">
        <v>44701</v>
      </c>
      <c r="L242" s="91">
        <v>40983</v>
      </c>
      <c r="M242" s="91">
        <v>3718</v>
      </c>
      <c r="P242" s="91">
        <v>44796</v>
      </c>
      <c r="Q242" s="91">
        <v>43231</v>
      </c>
      <c r="R242" s="91">
        <v>1565</v>
      </c>
      <c r="U242" s="91">
        <v>57801</v>
      </c>
      <c r="V242" s="91">
        <v>54881</v>
      </c>
      <c r="W242" s="91">
        <v>2920</v>
      </c>
      <c r="Z242" s="91">
        <v>71856</v>
      </c>
      <c r="AA242" s="91">
        <v>69149</v>
      </c>
      <c r="AB242" s="91">
        <v>2707</v>
      </c>
      <c r="AE242" s="91">
        <v>78354</v>
      </c>
      <c r="AF242" s="91">
        <v>75691</v>
      </c>
      <c r="AG242" s="91">
        <v>2663</v>
      </c>
      <c r="AJ242" s="91">
        <v>93397</v>
      </c>
      <c r="AK242" s="91">
        <v>91517</v>
      </c>
      <c r="AL242" s="91">
        <v>1880</v>
      </c>
      <c r="AO242" s="91">
        <v>94033</v>
      </c>
      <c r="AP242" s="91">
        <v>93654</v>
      </c>
      <c r="AQ242" s="91">
        <v>379</v>
      </c>
      <c r="AT242" s="91">
        <v>112869</v>
      </c>
      <c r="AU242" s="91">
        <v>111942</v>
      </c>
      <c r="AV242" s="91">
        <v>927</v>
      </c>
      <c r="AY242" s="91">
        <v>133535</v>
      </c>
      <c r="AZ242" s="91">
        <v>133361</v>
      </c>
      <c r="BA242" s="91">
        <v>174</v>
      </c>
      <c r="BD242" s="91">
        <v>139097</v>
      </c>
      <c r="BE242" s="91">
        <v>138836</v>
      </c>
      <c r="BF242" s="91">
        <v>261</v>
      </c>
      <c r="BI242" s="91">
        <v>126434</v>
      </c>
      <c r="BJ242" s="91">
        <v>126392</v>
      </c>
      <c r="BK242" s="91">
        <v>42</v>
      </c>
      <c r="BN242" s="91">
        <v>119322</v>
      </c>
      <c r="BO242" s="91">
        <v>119322</v>
      </c>
      <c r="BP242" s="91">
        <v>0</v>
      </c>
      <c r="BQ242" s="92"/>
      <c r="BR242" s="93"/>
      <c r="BS242" s="93"/>
      <c r="BT242" s="91"/>
      <c r="BX242" s="76"/>
    </row>
    <row r="243" spans="1:77" hidden="1" outlineLevel="1" x14ac:dyDescent="0.2">
      <c r="A243" s="73" t="s">
        <v>141</v>
      </c>
      <c r="B243" s="72" t="s">
        <v>40</v>
      </c>
      <c r="C243" s="73" t="s">
        <v>268</v>
      </c>
      <c r="F243" s="91">
        <v>3984</v>
      </c>
      <c r="G243" s="91">
        <v>2886</v>
      </c>
      <c r="H243" s="91">
        <v>1098</v>
      </c>
      <c r="K243" s="91">
        <v>4737</v>
      </c>
      <c r="L243" s="91">
        <v>4621</v>
      </c>
      <c r="M243" s="91">
        <v>116</v>
      </c>
      <c r="P243" s="91">
        <v>0</v>
      </c>
      <c r="Q243" s="91">
        <v>0</v>
      </c>
      <c r="R243" s="91">
        <v>0</v>
      </c>
      <c r="U243" s="91">
        <v>237</v>
      </c>
      <c r="V243" s="91">
        <v>61</v>
      </c>
      <c r="W243" s="91">
        <v>176</v>
      </c>
      <c r="Z243" s="91">
        <v>2849</v>
      </c>
      <c r="AA243" s="91">
        <v>2815</v>
      </c>
      <c r="AB243" s="91">
        <v>34</v>
      </c>
      <c r="AE243" s="91">
        <v>1357</v>
      </c>
      <c r="AF243" s="91">
        <v>272</v>
      </c>
      <c r="AG243" s="91">
        <v>1085</v>
      </c>
      <c r="AJ243" s="91">
        <v>0</v>
      </c>
      <c r="AK243" s="91">
        <v>0</v>
      </c>
      <c r="AL243" s="91">
        <v>0</v>
      </c>
      <c r="AO243" s="91">
        <v>0</v>
      </c>
      <c r="AP243" s="91">
        <v>0</v>
      </c>
      <c r="AQ243" s="91">
        <v>0</v>
      </c>
      <c r="AT243" s="91">
        <v>0</v>
      </c>
      <c r="AU243" s="91">
        <v>0</v>
      </c>
      <c r="AV243" s="91">
        <v>0</v>
      </c>
      <c r="AY243" s="91">
        <v>0</v>
      </c>
      <c r="AZ243" s="91">
        <v>0</v>
      </c>
      <c r="BA243" s="91">
        <v>0</v>
      </c>
      <c r="BD243" s="91">
        <v>0</v>
      </c>
      <c r="BE243" s="91">
        <v>0</v>
      </c>
      <c r="BF243" s="91">
        <v>0</v>
      </c>
      <c r="BI243" s="91">
        <v>0</v>
      </c>
      <c r="BJ243" s="91">
        <v>0</v>
      </c>
      <c r="BK243" s="91">
        <v>0</v>
      </c>
      <c r="BN243" s="91">
        <v>0</v>
      </c>
      <c r="BO243" s="91">
        <v>0</v>
      </c>
      <c r="BP243" s="91">
        <v>0</v>
      </c>
      <c r="BQ243" s="92"/>
      <c r="BR243" s="93"/>
      <c r="BS243" s="93"/>
      <c r="BT243" s="91"/>
      <c r="BX243" s="76"/>
    </row>
    <row r="244" spans="1:77" hidden="1" outlineLevel="1" x14ac:dyDescent="0.2">
      <c r="A244" s="73" t="s">
        <v>143</v>
      </c>
      <c r="B244" s="72" t="s">
        <v>40</v>
      </c>
      <c r="C244" s="73" t="s">
        <v>264</v>
      </c>
      <c r="F244" s="91">
        <v>0</v>
      </c>
      <c r="G244" s="91">
        <v>0</v>
      </c>
      <c r="H244" s="91">
        <v>0</v>
      </c>
      <c r="K244" s="91">
        <v>0</v>
      </c>
      <c r="L244" s="91">
        <v>0</v>
      </c>
      <c r="M244" s="91">
        <v>0</v>
      </c>
      <c r="P244" s="91">
        <v>276</v>
      </c>
      <c r="Q244" s="91">
        <v>239</v>
      </c>
      <c r="R244" s="91">
        <v>37</v>
      </c>
      <c r="U244" s="91">
        <v>0</v>
      </c>
      <c r="V244" s="91">
        <v>0</v>
      </c>
      <c r="W244" s="91">
        <v>0</v>
      </c>
      <c r="Z244" s="91">
        <v>372</v>
      </c>
      <c r="AA244" s="91">
        <v>353</v>
      </c>
      <c r="AB244" s="91">
        <v>19</v>
      </c>
      <c r="AE244" s="91">
        <v>716</v>
      </c>
      <c r="AF244" s="91">
        <v>709</v>
      </c>
      <c r="AG244" s="91">
        <v>7</v>
      </c>
      <c r="AJ244" s="91">
        <v>0</v>
      </c>
      <c r="AK244" s="91">
        <v>0</v>
      </c>
      <c r="AL244" s="91">
        <v>0</v>
      </c>
      <c r="AO244" s="91">
        <v>0</v>
      </c>
      <c r="AP244" s="91">
        <v>0</v>
      </c>
      <c r="AQ244" s="91">
        <v>0</v>
      </c>
      <c r="AT244" s="91">
        <v>0</v>
      </c>
      <c r="AU244" s="91">
        <v>0</v>
      </c>
      <c r="AV244" s="91">
        <v>0</v>
      </c>
      <c r="AY244" s="91">
        <v>0</v>
      </c>
      <c r="AZ244" s="91">
        <v>0</v>
      </c>
      <c r="BA244" s="91">
        <v>0</v>
      </c>
      <c r="BD244" s="91">
        <v>0</v>
      </c>
      <c r="BE244" s="91">
        <v>0</v>
      </c>
      <c r="BF244" s="91">
        <v>0</v>
      </c>
      <c r="BI244" s="91">
        <v>9273</v>
      </c>
      <c r="BJ244" s="91">
        <v>9273</v>
      </c>
      <c r="BK244" s="91">
        <v>0</v>
      </c>
      <c r="BN244" s="91">
        <v>2</v>
      </c>
      <c r="BO244" s="91">
        <v>0</v>
      </c>
      <c r="BP244" s="91">
        <v>2</v>
      </c>
      <c r="BQ244" s="92"/>
      <c r="BR244" s="93"/>
      <c r="BS244" s="93"/>
      <c r="BT244" s="91"/>
      <c r="BX244" s="76"/>
    </row>
    <row r="245" spans="1:77" hidden="1" outlineLevel="1" x14ac:dyDescent="0.2">
      <c r="A245" s="73" t="s">
        <v>143</v>
      </c>
      <c r="B245" s="72" t="s">
        <v>40</v>
      </c>
      <c r="C245" s="73" t="s">
        <v>266</v>
      </c>
      <c r="F245" s="91">
        <v>1936</v>
      </c>
      <c r="G245" s="91">
        <v>1680</v>
      </c>
      <c r="H245" s="91">
        <v>256</v>
      </c>
      <c r="K245" s="91">
        <v>0</v>
      </c>
      <c r="L245" s="91">
        <v>0</v>
      </c>
      <c r="M245" s="91">
        <v>0</v>
      </c>
      <c r="P245" s="91">
        <v>0</v>
      </c>
      <c r="Q245" s="91">
        <v>0</v>
      </c>
      <c r="R245" s="91">
        <v>0</v>
      </c>
      <c r="U245" s="91">
        <v>0</v>
      </c>
      <c r="V245" s="91">
        <v>0</v>
      </c>
      <c r="W245" s="91">
        <v>0</v>
      </c>
      <c r="Z245" s="91">
        <v>0</v>
      </c>
      <c r="AA245" s="91">
        <v>0</v>
      </c>
      <c r="AB245" s="91">
        <v>0</v>
      </c>
      <c r="AE245" s="91">
        <v>0</v>
      </c>
      <c r="AF245" s="91">
        <v>0</v>
      </c>
      <c r="AG245" s="91">
        <v>0</v>
      </c>
      <c r="AJ245" s="91">
        <v>0</v>
      </c>
      <c r="AK245" s="91">
        <v>0</v>
      </c>
      <c r="AL245" s="91">
        <v>0</v>
      </c>
      <c r="AO245" s="91">
        <v>0</v>
      </c>
      <c r="AP245" s="91">
        <v>0</v>
      </c>
      <c r="AQ245" s="91">
        <v>0</v>
      </c>
      <c r="AT245" s="91">
        <v>0</v>
      </c>
      <c r="AU245" s="91">
        <v>0</v>
      </c>
      <c r="AV245" s="91">
        <v>0</v>
      </c>
      <c r="AY245" s="91">
        <v>0</v>
      </c>
      <c r="AZ245" s="91">
        <v>0</v>
      </c>
      <c r="BA245" s="91">
        <v>0</v>
      </c>
      <c r="BD245" s="91">
        <v>0</v>
      </c>
      <c r="BE245" s="91">
        <v>0</v>
      </c>
      <c r="BF245" s="91">
        <v>0</v>
      </c>
      <c r="BI245" s="91">
        <v>0</v>
      </c>
      <c r="BJ245" s="91">
        <v>0</v>
      </c>
      <c r="BK245" s="91">
        <v>0</v>
      </c>
      <c r="BN245" s="91">
        <v>0</v>
      </c>
      <c r="BO245" s="91">
        <v>0</v>
      </c>
      <c r="BP245" s="91">
        <v>0</v>
      </c>
      <c r="BQ245" s="92"/>
      <c r="BR245" s="93"/>
      <c r="BS245" s="93"/>
      <c r="BT245" s="91"/>
      <c r="BX245" s="76"/>
    </row>
    <row r="246" spans="1:77" hidden="1" outlineLevel="1" x14ac:dyDescent="0.2">
      <c r="A246" s="73" t="s">
        <v>143</v>
      </c>
      <c r="B246" s="72" t="s">
        <v>40</v>
      </c>
      <c r="C246" s="73" t="s">
        <v>268</v>
      </c>
      <c r="F246" s="91">
        <v>9848</v>
      </c>
      <c r="G246" s="91">
        <v>9637</v>
      </c>
      <c r="H246" s="91">
        <v>211</v>
      </c>
      <c r="K246" s="91">
        <v>13929</v>
      </c>
      <c r="L246" s="91">
        <v>13907</v>
      </c>
      <c r="M246" s="91">
        <v>22</v>
      </c>
      <c r="P246" s="91">
        <v>16111</v>
      </c>
      <c r="Q246" s="91">
        <v>16094</v>
      </c>
      <c r="R246" s="91">
        <v>17</v>
      </c>
      <c r="U246" s="91">
        <v>664</v>
      </c>
      <c r="V246" s="91">
        <v>402</v>
      </c>
      <c r="W246" s="91">
        <v>262</v>
      </c>
      <c r="Z246" s="91">
        <v>6758</v>
      </c>
      <c r="AA246" s="91">
        <v>6712</v>
      </c>
      <c r="AB246" s="91">
        <v>46</v>
      </c>
      <c r="AE246" s="91">
        <v>10708</v>
      </c>
      <c r="AF246" s="91">
        <v>10676</v>
      </c>
      <c r="AG246" s="91">
        <v>32</v>
      </c>
      <c r="AJ246" s="91">
        <v>342</v>
      </c>
      <c r="AK246" s="91">
        <v>300</v>
      </c>
      <c r="AL246" s="91">
        <v>42</v>
      </c>
      <c r="AO246" s="91">
        <v>0</v>
      </c>
      <c r="AP246" s="91">
        <v>0</v>
      </c>
      <c r="AQ246" s="91">
        <v>0</v>
      </c>
      <c r="AT246" s="91">
        <v>0</v>
      </c>
      <c r="AU246" s="91">
        <v>0</v>
      </c>
      <c r="AV246" s="91">
        <v>0</v>
      </c>
      <c r="AY246" s="91">
        <v>1561</v>
      </c>
      <c r="AZ246" s="91">
        <v>1561</v>
      </c>
      <c r="BA246" s="91">
        <v>0</v>
      </c>
      <c r="BD246" s="91">
        <v>10821</v>
      </c>
      <c r="BE246" s="91">
        <v>10804</v>
      </c>
      <c r="BF246" s="91">
        <v>17</v>
      </c>
      <c r="BI246" s="91">
        <v>2012</v>
      </c>
      <c r="BJ246" s="91">
        <v>2011</v>
      </c>
      <c r="BK246" s="91">
        <v>1</v>
      </c>
      <c r="BN246" s="91">
        <v>0</v>
      </c>
      <c r="BO246" s="91">
        <v>0</v>
      </c>
      <c r="BP246" s="91">
        <v>0</v>
      </c>
      <c r="BQ246" s="92"/>
      <c r="BR246" s="93"/>
      <c r="BS246" s="93"/>
      <c r="BT246" s="91"/>
      <c r="BX246" s="76"/>
    </row>
    <row r="247" spans="1:77" hidden="1" outlineLevel="1" x14ac:dyDescent="0.2">
      <c r="A247" s="73" t="s">
        <v>269</v>
      </c>
      <c r="B247" s="72" t="s">
        <v>40</v>
      </c>
      <c r="C247" s="73" t="s">
        <v>264</v>
      </c>
      <c r="F247" s="91">
        <v>0</v>
      </c>
      <c r="G247" s="91">
        <v>0</v>
      </c>
      <c r="H247" s="91">
        <v>0</v>
      </c>
      <c r="K247" s="91">
        <v>0</v>
      </c>
      <c r="L247" s="91">
        <v>0</v>
      </c>
      <c r="M247" s="91">
        <v>0</v>
      </c>
      <c r="P247" s="91">
        <v>45</v>
      </c>
      <c r="Q247" s="91">
        <v>28</v>
      </c>
      <c r="R247" s="91">
        <v>17</v>
      </c>
      <c r="U247" s="91">
        <v>0</v>
      </c>
      <c r="V247" s="91">
        <v>0</v>
      </c>
      <c r="W247" s="91">
        <v>0</v>
      </c>
      <c r="Z247" s="91">
        <v>0</v>
      </c>
      <c r="AA247" s="91">
        <v>0</v>
      </c>
      <c r="AB247" s="91">
        <v>0</v>
      </c>
      <c r="AE247" s="91">
        <v>0</v>
      </c>
      <c r="AF247" s="91">
        <v>0</v>
      </c>
      <c r="AG247" s="91">
        <v>0</v>
      </c>
      <c r="AJ247" s="91">
        <v>0</v>
      </c>
      <c r="AK247" s="91">
        <v>0</v>
      </c>
      <c r="AL247" s="91">
        <v>0</v>
      </c>
      <c r="AO247" s="91">
        <v>0</v>
      </c>
      <c r="AP247" s="91">
        <v>0</v>
      </c>
      <c r="AQ247" s="91">
        <v>0</v>
      </c>
      <c r="AT247" s="91">
        <v>100</v>
      </c>
      <c r="AU247" s="91">
        <v>100</v>
      </c>
      <c r="AV247" s="91">
        <v>0</v>
      </c>
      <c r="AY247" s="91">
        <v>0</v>
      </c>
      <c r="AZ247" s="91">
        <v>0</v>
      </c>
      <c r="BA247" s="91">
        <v>0</v>
      </c>
      <c r="BD247" s="91">
        <v>0</v>
      </c>
      <c r="BE247" s="91">
        <v>0</v>
      </c>
      <c r="BF247" s="91">
        <v>0</v>
      </c>
      <c r="BI247" s="91">
        <v>0</v>
      </c>
      <c r="BJ247" s="91">
        <v>0</v>
      </c>
      <c r="BK247" s="91">
        <v>0</v>
      </c>
      <c r="BN247" s="91">
        <v>0</v>
      </c>
      <c r="BO247" s="91">
        <v>0</v>
      </c>
      <c r="BP247" s="91">
        <v>0</v>
      </c>
      <c r="BQ247" s="92"/>
      <c r="BR247" s="93"/>
      <c r="BS247" s="93"/>
      <c r="BT247" s="91"/>
      <c r="BX247" s="76"/>
    </row>
    <row r="248" spans="1:77" hidden="1" outlineLevel="1" x14ac:dyDescent="0.2">
      <c r="A248" s="73" t="s">
        <v>270</v>
      </c>
      <c r="B248" s="72" t="s">
        <v>40</v>
      </c>
      <c r="C248" s="73" t="s">
        <v>264</v>
      </c>
      <c r="F248" s="91">
        <v>0</v>
      </c>
      <c r="G248" s="91">
        <v>0</v>
      </c>
      <c r="H248" s="91">
        <v>0</v>
      </c>
      <c r="K248" s="91">
        <v>0</v>
      </c>
      <c r="L248" s="91">
        <v>0</v>
      </c>
      <c r="M248" s="91">
        <v>0</v>
      </c>
      <c r="P248" s="91">
        <v>0</v>
      </c>
      <c r="Q248" s="91">
        <v>0</v>
      </c>
      <c r="R248" s="91">
        <v>0</v>
      </c>
      <c r="U248" s="91">
        <v>0</v>
      </c>
      <c r="V248" s="91">
        <v>0</v>
      </c>
      <c r="W248" s="91">
        <v>0</v>
      </c>
      <c r="Z248" s="91">
        <v>323</v>
      </c>
      <c r="AA248" s="91">
        <v>305</v>
      </c>
      <c r="AB248" s="91">
        <v>18</v>
      </c>
      <c r="AE248" s="91">
        <v>454</v>
      </c>
      <c r="AF248" s="91">
        <v>386</v>
      </c>
      <c r="AG248" s="91">
        <v>68</v>
      </c>
      <c r="AJ248" s="91">
        <v>416</v>
      </c>
      <c r="AK248" s="91">
        <v>416</v>
      </c>
      <c r="AL248" s="91">
        <v>0</v>
      </c>
      <c r="AO248" s="91">
        <v>364</v>
      </c>
      <c r="AP248" s="91">
        <v>340</v>
      </c>
      <c r="AQ248" s="91">
        <v>24</v>
      </c>
      <c r="AT248" s="91">
        <v>407</v>
      </c>
      <c r="AU248" s="91">
        <v>375</v>
      </c>
      <c r="AV248" s="91">
        <v>32</v>
      </c>
      <c r="AY248" s="91">
        <v>0</v>
      </c>
      <c r="AZ248" s="91">
        <v>0</v>
      </c>
      <c r="BA248" s="91">
        <v>0</v>
      </c>
      <c r="BD248" s="91">
        <v>0</v>
      </c>
      <c r="BE248" s="91">
        <v>0</v>
      </c>
      <c r="BF248" s="91">
        <v>0</v>
      </c>
      <c r="BI248" s="91">
        <v>0</v>
      </c>
      <c r="BJ248" s="91">
        <v>0</v>
      </c>
      <c r="BK248" s="91">
        <v>0</v>
      </c>
      <c r="BN248" s="91">
        <v>0</v>
      </c>
      <c r="BO248" s="91">
        <v>0</v>
      </c>
      <c r="BP248" s="91">
        <v>0</v>
      </c>
      <c r="BQ248" s="92"/>
      <c r="BR248" s="93"/>
      <c r="BS248" s="93"/>
      <c r="BT248" s="91"/>
      <c r="BX248" s="76"/>
    </row>
    <row r="249" spans="1:77" hidden="1" outlineLevel="1" x14ac:dyDescent="0.2">
      <c r="A249" s="73" t="s">
        <v>271</v>
      </c>
      <c r="B249" s="72" t="s">
        <v>40</v>
      </c>
      <c r="C249" s="73" t="s">
        <v>264</v>
      </c>
      <c r="F249" s="91">
        <v>510</v>
      </c>
      <c r="G249" s="91">
        <v>282</v>
      </c>
      <c r="H249" s="91">
        <v>228</v>
      </c>
      <c r="K249" s="91">
        <v>919</v>
      </c>
      <c r="L249" s="91">
        <v>290</v>
      </c>
      <c r="M249" s="91">
        <v>629</v>
      </c>
      <c r="P249" s="91">
        <v>411</v>
      </c>
      <c r="Q249" s="91">
        <v>322</v>
      </c>
      <c r="R249" s="91">
        <v>89</v>
      </c>
      <c r="U249" s="91">
        <v>0</v>
      </c>
      <c r="V249" s="91">
        <v>0</v>
      </c>
      <c r="W249" s="91">
        <v>0</v>
      </c>
      <c r="Z249" s="91">
        <v>0</v>
      </c>
      <c r="AA249" s="91">
        <v>0</v>
      </c>
      <c r="AB249" s="91">
        <v>0</v>
      </c>
      <c r="AE249" s="91">
        <v>0</v>
      </c>
      <c r="AF249" s="91">
        <v>0</v>
      </c>
      <c r="AG249" s="91">
        <v>0</v>
      </c>
      <c r="AJ249" s="91">
        <v>0</v>
      </c>
      <c r="AK249" s="91">
        <v>0</v>
      </c>
      <c r="AL249" s="91">
        <v>0</v>
      </c>
      <c r="AO249" s="91">
        <v>2289</v>
      </c>
      <c r="AP249" s="91">
        <v>1631</v>
      </c>
      <c r="AQ249" s="91">
        <v>658</v>
      </c>
      <c r="AT249" s="91">
        <v>1494</v>
      </c>
      <c r="AU249" s="91">
        <v>1088</v>
      </c>
      <c r="AV249" s="91">
        <v>406</v>
      </c>
      <c r="AY249" s="91">
        <v>1671</v>
      </c>
      <c r="AZ249" s="91">
        <v>1072</v>
      </c>
      <c r="BA249" s="91">
        <v>599</v>
      </c>
      <c r="BD249" s="91">
        <v>0</v>
      </c>
      <c r="BE249" s="91">
        <v>0</v>
      </c>
      <c r="BF249" s="91">
        <v>0</v>
      </c>
      <c r="BI249" s="91">
        <v>1052</v>
      </c>
      <c r="BJ249" s="91">
        <v>697</v>
      </c>
      <c r="BK249" s="91">
        <v>355</v>
      </c>
      <c r="BN249" s="91">
        <v>196</v>
      </c>
      <c r="BO249" s="91">
        <v>0</v>
      </c>
      <c r="BP249" s="91">
        <v>196</v>
      </c>
      <c r="BQ249" s="92"/>
      <c r="BR249" s="93"/>
      <c r="BS249" s="93"/>
      <c r="BT249" s="91"/>
      <c r="BX249" s="76"/>
    </row>
    <row r="250" spans="1:77" hidden="1" outlineLevel="1" x14ac:dyDescent="0.2">
      <c r="A250" s="73" t="s">
        <v>271</v>
      </c>
      <c r="B250" s="72" t="s">
        <v>40</v>
      </c>
      <c r="C250" s="73" t="s">
        <v>272</v>
      </c>
      <c r="F250" s="91">
        <v>0</v>
      </c>
      <c r="G250" s="91">
        <v>0</v>
      </c>
      <c r="H250" s="91">
        <v>0</v>
      </c>
      <c r="K250" s="91">
        <v>0</v>
      </c>
      <c r="L250" s="91">
        <v>0</v>
      </c>
      <c r="M250" s="91">
        <v>0</v>
      </c>
      <c r="P250" s="91">
        <v>0</v>
      </c>
      <c r="Q250" s="91">
        <v>0</v>
      </c>
      <c r="R250" s="91">
        <v>0</v>
      </c>
      <c r="U250" s="91">
        <v>0</v>
      </c>
      <c r="V250" s="91">
        <v>0</v>
      </c>
      <c r="W250" s="91">
        <v>0</v>
      </c>
      <c r="Z250" s="91">
        <v>0</v>
      </c>
      <c r="AA250" s="91">
        <v>0</v>
      </c>
      <c r="AB250" s="91">
        <v>0</v>
      </c>
      <c r="AE250" s="91">
        <v>0</v>
      </c>
      <c r="AF250" s="91">
        <v>0</v>
      </c>
      <c r="AG250" s="91">
        <v>0</v>
      </c>
      <c r="AJ250" s="91">
        <v>0</v>
      </c>
      <c r="AK250" s="91">
        <v>0</v>
      </c>
      <c r="AL250" s="91">
        <v>0</v>
      </c>
      <c r="AO250" s="91">
        <v>0</v>
      </c>
      <c r="AP250" s="91">
        <v>0</v>
      </c>
      <c r="AQ250" s="91">
        <v>0</v>
      </c>
      <c r="AT250" s="91">
        <v>57</v>
      </c>
      <c r="AU250" s="91">
        <v>54</v>
      </c>
      <c r="AV250" s="91">
        <v>3</v>
      </c>
      <c r="AY250" s="91">
        <v>0</v>
      </c>
      <c r="AZ250" s="91">
        <v>0</v>
      </c>
      <c r="BA250" s="91">
        <v>0</v>
      </c>
      <c r="BD250" s="91">
        <v>0</v>
      </c>
      <c r="BE250" s="91">
        <v>0</v>
      </c>
      <c r="BF250" s="91">
        <v>0</v>
      </c>
      <c r="BI250" s="91">
        <v>0</v>
      </c>
      <c r="BJ250" s="91">
        <v>0</v>
      </c>
      <c r="BK250" s="91">
        <v>0</v>
      </c>
      <c r="BN250" s="91">
        <v>0</v>
      </c>
      <c r="BO250" s="91">
        <v>0</v>
      </c>
      <c r="BP250" s="91">
        <v>0</v>
      </c>
      <c r="BQ250" s="92"/>
      <c r="BR250" s="93"/>
      <c r="BS250" s="93"/>
      <c r="BT250" s="91"/>
      <c r="BX250" s="76"/>
    </row>
    <row r="251" spans="1:77" hidden="1" outlineLevel="1" x14ac:dyDescent="0.2">
      <c r="A251" s="73" t="s">
        <v>271</v>
      </c>
      <c r="B251" s="72" t="s">
        <v>40</v>
      </c>
      <c r="C251" s="73" t="s">
        <v>266</v>
      </c>
      <c r="F251" s="91">
        <v>0</v>
      </c>
      <c r="G251" s="91">
        <v>0</v>
      </c>
      <c r="H251" s="91">
        <v>0</v>
      </c>
      <c r="K251" s="91">
        <v>0</v>
      </c>
      <c r="L251" s="91">
        <v>0</v>
      </c>
      <c r="M251" s="91">
        <v>0</v>
      </c>
      <c r="P251" s="91">
        <v>0</v>
      </c>
      <c r="Q251" s="91">
        <v>0</v>
      </c>
      <c r="R251" s="91">
        <v>0</v>
      </c>
      <c r="U251" s="91">
        <v>0</v>
      </c>
      <c r="V251" s="91">
        <v>0</v>
      </c>
      <c r="W251" s="91">
        <v>0</v>
      </c>
      <c r="Z251" s="91">
        <v>0</v>
      </c>
      <c r="AA251" s="91">
        <v>0</v>
      </c>
      <c r="AB251" s="91">
        <v>0</v>
      </c>
      <c r="AE251" s="91">
        <v>0</v>
      </c>
      <c r="AF251" s="91">
        <v>0</v>
      </c>
      <c r="AG251" s="91">
        <v>0</v>
      </c>
      <c r="AJ251" s="91">
        <v>0</v>
      </c>
      <c r="AK251" s="91">
        <v>0</v>
      </c>
      <c r="AL251" s="91">
        <v>0</v>
      </c>
      <c r="AO251" s="91">
        <v>0</v>
      </c>
      <c r="AP251" s="91">
        <v>0</v>
      </c>
      <c r="AQ251" s="91">
        <v>0</v>
      </c>
      <c r="AT251" s="91">
        <v>0</v>
      </c>
      <c r="AU251" s="91">
        <v>0</v>
      </c>
      <c r="AV251" s="91">
        <v>0</v>
      </c>
      <c r="AY251" s="91">
        <v>107</v>
      </c>
      <c r="AZ251" s="91">
        <v>107</v>
      </c>
      <c r="BA251" s="91">
        <v>0</v>
      </c>
      <c r="BD251" s="91">
        <v>876</v>
      </c>
      <c r="BE251" s="91">
        <v>876</v>
      </c>
      <c r="BF251" s="91">
        <v>0</v>
      </c>
      <c r="BI251" s="91">
        <v>0</v>
      </c>
      <c r="BJ251" s="91">
        <v>0</v>
      </c>
      <c r="BK251" s="91">
        <v>0</v>
      </c>
      <c r="BN251" s="91">
        <v>0</v>
      </c>
      <c r="BO251" s="91">
        <v>0</v>
      </c>
      <c r="BP251" s="91">
        <v>0</v>
      </c>
      <c r="BQ251" s="92"/>
      <c r="BR251" s="93"/>
      <c r="BS251" s="93"/>
      <c r="BT251" s="91"/>
      <c r="BX251" s="76"/>
    </row>
    <row r="252" spans="1:77" hidden="1" outlineLevel="1" x14ac:dyDescent="0.2">
      <c r="F252" s="91"/>
      <c r="G252" s="91"/>
      <c r="H252" s="91"/>
      <c r="K252" s="91"/>
      <c r="L252" s="91"/>
      <c r="M252" s="91"/>
      <c r="P252" s="91"/>
      <c r="Q252" s="91"/>
      <c r="R252" s="91"/>
      <c r="U252" s="91"/>
      <c r="V252" s="91"/>
      <c r="W252" s="91"/>
      <c r="Z252" s="91"/>
      <c r="AA252" s="91"/>
      <c r="AB252" s="91"/>
      <c r="AE252" s="91"/>
      <c r="AF252" s="91"/>
      <c r="AG252" s="91"/>
      <c r="AJ252" s="91"/>
      <c r="AK252" s="91"/>
      <c r="AL252" s="91"/>
      <c r="AO252" s="91"/>
      <c r="AP252" s="91"/>
      <c r="AQ252" s="91"/>
      <c r="AT252" s="91"/>
      <c r="AU252" s="91"/>
      <c r="AV252" s="91"/>
      <c r="AY252" s="91"/>
      <c r="AZ252" s="91"/>
      <c r="BA252" s="91"/>
      <c r="BD252" s="91"/>
      <c r="BE252" s="91"/>
      <c r="BF252" s="91"/>
      <c r="BI252" s="91"/>
      <c r="BJ252" s="91"/>
      <c r="BK252" s="91"/>
      <c r="BN252" s="92"/>
      <c r="BO252" s="92"/>
      <c r="BP252" s="92"/>
      <c r="BQ252" s="92"/>
      <c r="BR252" s="93"/>
      <c r="BS252" s="93"/>
      <c r="BT252" s="91"/>
      <c r="BX252" s="76"/>
    </row>
    <row r="253" spans="1:77" s="88" customFormat="1" ht="11.25" collapsed="1" x14ac:dyDescent="0.2">
      <c r="A253" s="88" t="s">
        <v>273</v>
      </c>
      <c r="B253" s="87"/>
      <c r="F253" s="94">
        <f>SUM(F238:F251)</f>
        <v>70409</v>
      </c>
      <c r="G253" s="94">
        <f>SUM(G238:G251)</f>
        <v>66046</v>
      </c>
      <c r="H253" s="94">
        <f>SUM(H238:H251)</f>
        <v>4363</v>
      </c>
      <c r="K253" s="94">
        <f>SUM(K238:K251)</f>
        <v>72825</v>
      </c>
      <c r="L253" s="94">
        <f>SUM(L238:L251)</f>
        <v>67990</v>
      </c>
      <c r="M253" s="94">
        <f>SUM(M238:M251)</f>
        <v>4835</v>
      </c>
      <c r="P253" s="94">
        <f>SUM(P238:P251)</f>
        <v>70922</v>
      </c>
      <c r="Q253" s="94">
        <f>SUM(Q238:Q251)</f>
        <v>68136</v>
      </c>
      <c r="R253" s="94">
        <f>SUM(R238:R251)</f>
        <v>2786</v>
      </c>
      <c r="U253" s="94">
        <f>SUM(U238:U251)</f>
        <v>67810</v>
      </c>
      <c r="V253" s="94">
        <f>SUM(V238:V251)</f>
        <v>63858</v>
      </c>
      <c r="W253" s="94">
        <f>SUM(W238:W251)</f>
        <v>3952</v>
      </c>
      <c r="Z253" s="94">
        <f>SUM(Z238:Z251)</f>
        <v>92868</v>
      </c>
      <c r="AA253" s="94">
        <f>SUM(AA238:AA251)</f>
        <v>89272</v>
      </c>
      <c r="AB253" s="94">
        <f>SUM(AB238:AB251)</f>
        <v>3596</v>
      </c>
      <c r="AE253" s="94">
        <f>SUM(AE238:AE251)</f>
        <v>106721</v>
      </c>
      <c r="AF253" s="94">
        <f>SUM(AF238:AF251)</f>
        <v>101668</v>
      </c>
      <c r="AG253" s="94">
        <f>SUM(AG238:AG251)</f>
        <v>5053</v>
      </c>
      <c r="AJ253" s="94">
        <f>SUM(AJ238:AJ251)</f>
        <v>105831</v>
      </c>
      <c r="AK253" s="94">
        <f>SUM(AK238:AK251)</f>
        <v>103103</v>
      </c>
      <c r="AL253" s="94">
        <f>SUM(AL238:AL251)</f>
        <v>2728</v>
      </c>
      <c r="AO253" s="94">
        <f>SUM(AO238:AO251)</f>
        <v>108368</v>
      </c>
      <c r="AP253" s="94">
        <f>SUM(AP238:AP251)</f>
        <v>106672</v>
      </c>
      <c r="AQ253" s="94">
        <f>SUM(AQ238:AQ251)</f>
        <v>1696</v>
      </c>
      <c r="AT253" s="94">
        <f>SUM(AT238:AT251)</f>
        <v>127609</v>
      </c>
      <c r="AU253" s="94">
        <f>SUM(AU238:AU251)</f>
        <v>125750</v>
      </c>
      <c r="AV253" s="94">
        <f>SUM(AV238:AV251)</f>
        <v>1859</v>
      </c>
      <c r="AY253" s="94">
        <f>SUM(AY238:AY251)</f>
        <v>156145</v>
      </c>
      <c r="AZ253" s="94">
        <f>SUM(AZ238:AZ251)</f>
        <v>152736</v>
      </c>
      <c r="BA253" s="94">
        <f>SUM(BA238:BA251)</f>
        <v>3409</v>
      </c>
      <c r="BD253" s="94">
        <f>SUM(BD238:BD251)</f>
        <v>171609</v>
      </c>
      <c r="BE253" s="94">
        <f>SUM(BE238:BE251)</f>
        <v>169635</v>
      </c>
      <c r="BF253" s="94">
        <f>SUM(BF238:BF251)</f>
        <v>1974</v>
      </c>
      <c r="BI253" s="94">
        <f>SUM(BI238:BI251)</f>
        <v>159355</v>
      </c>
      <c r="BJ253" s="94">
        <f>SUM(BJ238:BJ251)</f>
        <v>157240</v>
      </c>
      <c r="BK253" s="94">
        <f>SUM(BK238:BK251)</f>
        <v>2115</v>
      </c>
      <c r="BN253" s="94">
        <f>SUM(BN238:BN251)</f>
        <v>131177</v>
      </c>
      <c r="BO253" s="94">
        <f t="shared" ref="BO253:BT253" si="20">SUM(BO238:BO251)</f>
        <v>130194</v>
      </c>
      <c r="BP253" s="94">
        <f t="shared" si="20"/>
        <v>983</v>
      </c>
      <c r="BQ253" s="94">
        <f t="shared" si="20"/>
        <v>0</v>
      </c>
      <c r="BR253" s="94">
        <f t="shared" si="20"/>
        <v>0</v>
      </c>
      <c r="BS253" s="94">
        <f t="shared" si="20"/>
        <v>0</v>
      </c>
      <c r="BT253" s="94">
        <f t="shared" si="20"/>
        <v>0</v>
      </c>
      <c r="BX253" s="85"/>
      <c r="BY253" s="86"/>
    </row>
    <row r="254" spans="1:77" s="88" customFormat="1" ht="11.25" hidden="1" outlineLevel="1" x14ac:dyDescent="0.2">
      <c r="B254" s="87"/>
      <c r="F254" s="89"/>
      <c r="G254" s="89"/>
      <c r="H254" s="89"/>
      <c r="K254" s="89"/>
      <c r="L254" s="89"/>
      <c r="M254" s="89"/>
      <c r="P254" s="89"/>
      <c r="Q254" s="89"/>
      <c r="R254" s="89"/>
      <c r="U254" s="89"/>
      <c r="V254" s="89"/>
      <c r="W254" s="89"/>
      <c r="Z254" s="89"/>
      <c r="AA254" s="89"/>
      <c r="AB254" s="89"/>
      <c r="AE254" s="89"/>
      <c r="AF254" s="89"/>
      <c r="AG254" s="89"/>
      <c r="AJ254" s="89"/>
      <c r="AK254" s="89"/>
      <c r="AL254" s="89"/>
      <c r="AO254" s="89"/>
      <c r="AP254" s="89"/>
      <c r="AQ254" s="89"/>
      <c r="AT254" s="89"/>
      <c r="AU254" s="89"/>
      <c r="AV254" s="89"/>
      <c r="AY254" s="89"/>
      <c r="AZ254" s="89"/>
      <c r="BA254" s="89"/>
      <c r="BD254" s="89"/>
      <c r="BE254" s="89"/>
      <c r="BF254" s="89"/>
      <c r="BI254" s="89"/>
      <c r="BJ254" s="89"/>
      <c r="BK254" s="89"/>
      <c r="BN254" s="70"/>
      <c r="BO254" s="70"/>
      <c r="BP254" s="70"/>
      <c r="BQ254" s="70"/>
      <c r="BR254" s="90"/>
      <c r="BS254" s="90"/>
      <c r="BT254" s="89"/>
      <c r="BX254" s="85"/>
      <c r="BY254" s="86"/>
    </row>
    <row r="255" spans="1:77" s="88" customFormat="1" ht="11.25" hidden="1" outlineLevel="1" x14ac:dyDescent="0.2">
      <c r="A255" s="71" t="s">
        <v>274</v>
      </c>
      <c r="B255" s="87"/>
      <c r="F255" s="89"/>
      <c r="G255" s="89"/>
      <c r="H255" s="89"/>
      <c r="K255" s="89"/>
      <c r="L255" s="89"/>
      <c r="M255" s="89"/>
      <c r="P255" s="89"/>
      <c r="Q255" s="89"/>
      <c r="R255" s="89"/>
      <c r="U255" s="89"/>
      <c r="V255" s="89"/>
      <c r="W255" s="89"/>
      <c r="Z255" s="89"/>
      <c r="AA255" s="89"/>
      <c r="AB255" s="89"/>
      <c r="AE255" s="89"/>
      <c r="AF255" s="89"/>
      <c r="AG255" s="89"/>
      <c r="AJ255" s="89"/>
      <c r="AK255" s="89"/>
      <c r="AL255" s="89"/>
      <c r="AO255" s="89"/>
      <c r="AP255" s="89"/>
      <c r="AQ255" s="89"/>
      <c r="AT255" s="89"/>
      <c r="AU255" s="89"/>
      <c r="AV255" s="89"/>
      <c r="AY255" s="89"/>
      <c r="AZ255" s="89"/>
      <c r="BA255" s="89"/>
      <c r="BD255" s="89"/>
      <c r="BE255" s="89"/>
      <c r="BF255" s="89"/>
      <c r="BI255" s="89"/>
      <c r="BJ255" s="89"/>
      <c r="BK255" s="89"/>
      <c r="BN255" s="70"/>
      <c r="BO255" s="70"/>
      <c r="BP255" s="70"/>
      <c r="BQ255" s="70"/>
      <c r="BR255" s="90"/>
      <c r="BS255" s="90"/>
      <c r="BT255" s="89"/>
      <c r="BX255" s="85"/>
      <c r="BY255" s="86"/>
    </row>
    <row r="256" spans="1:77" hidden="1" outlineLevel="1" x14ac:dyDescent="0.2">
      <c r="A256" s="73" t="s">
        <v>143</v>
      </c>
      <c r="B256" s="72" t="s">
        <v>40</v>
      </c>
      <c r="C256" s="73" t="s">
        <v>275</v>
      </c>
      <c r="F256" s="91">
        <v>7043</v>
      </c>
      <c r="G256" s="91">
        <v>1087</v>
      </c>
      <c r="H256" s="91">
        <v>5956</v>
      </c>
      <c r="K256" s="91">
        <v>7340</v>
      </c>
      <c r="L256" s="91">
        <v>265</v>
      </c>
      <c r="M256" s="91">
        <v>7075</v>
      </c>
      <c r="P256" s="91">
        <v>6266</v>
      </c>
      <c r="Q256" s="91">
        <v>1267</v>
      </c>
      <c r="R256" s="91">
        <v>4999</v>
      </c>
      <c r="U256" s="91">
        <v>1893</v>
      </c>
      <c r="V256" s="91">
        <v>1328</v>
      </c>
      <c r="W256" s="91">
        <v>565</v>
      </c>
      <c r="Z256" s="91">
        <v>0</v>
      </c>
      <c r="AA256" s="91">
        <v>0</v>
      </c>
      <c r="AB256" s="91">
        <v>0</v>
      </c>
      <c r="AE256" s="91">
        <v>0</v>
      </c>
      <c r="AF256" s="91">
        <v>0</v>
      </c>
      <c r="AG256" s="91">
        <v>0</v>
      </c>
      <c r="AJ256" s="91">
        <v>0</v>
      </c>
      <c r="AK256" s="91">
        <v>0</v>
      </c>
      <c r="AL256" s="91">
        <v>0</v>
      </c>
      <c r="AO256" s="91">
        <v>1452</v>
      </c>
      <c r="AP256" s="91">
        <v>1452</v>
      </c>
      <c r="AQ256" s="91">
        <v>0</v>
      </c>
      <c r="AT256" s="91">
        <v>2212</v>
      </c>
      <c r="AU256" s="91">
        <v>2111</v>
      </c>
      <c r="AV256" s="91">
        <v>101</v>
      </c>
      <c r="AY256" s="91">
        <v>0</v>
      </c>
      <c r="AZ256" s="91">
        <v>0</v>
      </c>
      <c r="BA256" s="91">
        <v>0</v>
      </c>
      <c r="BD256" s="91">
        <v>0</v>
      </c>
      <c r="BE256" s="91">
        <v>0</v>
      </c>
      <c r="BF256" s="91">
        <v>0</v>
      </c>
      <c r="BI256" s="91">
        <v>0</v>
      </c>
      <c r="BJ256" s="91">
        <v>0</v>
      </c>
      <c r="BK256" s="91">
        <v>0</v>
      </c>
      <c r="BN256" s="91">
        <v>0</v>
      </c>
      <c r="BO256" s="91">
        <v>0</v>
      </c>
      <c r="BP256" s="91">
        <v>0</v>
      </c>
      <c r="BQ256" s="92"/>
      <c r="BR256" s="93"/>
      <c r="BS256" s="93"/>
      <c r="BT256" s="91"/>
      <c r="BX256" s="76"/>
    </row>
    <row r="257" spans="1:176" hidden="1" outlineLevel="1" x14ac:dyDescent="0.2">
      <c r="F257" s="91"/>
      <c r="G257" s="91"/>
      <c r="H257" s="91"/>
      <c r="K257" s="91"/>
      <c r="L257" s="91"/>
      <c r="M257" s="91"/>
      <c r="P257" s="91"/>
      <c r="Q257" s="91"/>
      <c r="R257" s="91"/>
      <c r="U257" s="91"/>
      <c r="V257" s="91"/>
      <c r="W257" s="91"/>
      <c r="Z257" s="91"/>
      <c r="AA257" s="91"/>
      <c r="AB257" s="91"/>
      <c r="AE257" s="91"/>
      <c r="AF257" s="91"/>
      <c r="AG257" s="91"/>
      <c r="AJ257" s="91"/>
      <c r="AK257" s="91"/>
      <c r="AL257" s="91"/>
      <c r="AO257" s="91"/>
      <c r="AP257" s="91"/>
      <c r="AQ257" s="91"/>
      <c r="AT257" s="91"/>
      <c r="AU257" s="91"/>
      <c r="AV257" s="91"/>
      <c r="AY257" s="91"/>
      <c r="AZ257" s="91"/>
      <c r="BA257" s="91"/>
      <c r="BD257" s="91"/>
      <c r="BE257" s="91"/>
      <c r="BF257" s="91"/>
      <c r="BI257" s="91"/>
      <c r="BJ257" s="91"/>
      <c r="BK257" s="91"/>
      <c r="BN257" s="92"/>
      <c r="BO257" s="92"/>
      <c r="BP257" s="92"/>
      <c r="BQ257" s="92"/>
      <c r="BR257" s="93"/>
      <c r="BS257" s="93"/>
      <c r="BT257" s="91"/>
      <c r="BX257" s="76"/>
    </row>
    <row r="258" spans="1:176" s="88" customFormat="1" ht="11.25" collapsed="1" x14ac:dyDescent="0.2">
      <c r="A258" s="88" t="s">
        <v>276</v>
      </c>
      <c r="B258" s="87"/>
      <c r="F258" s="70">
        <f>F256</f>
        <v>7043</v>
      </c>
      <c r="G258" s="70">
        <f>G256</f>
        <v>1087</v>
      </c>
      <c r="H258" s="70">
        <f>H256</f>
        <v>5956</v>
      </c>
      <c r="K258" s="70">
        <f>K256</f>
        <v>7340</v>
      </c>
      <c r="L258" s="70">
        <f>L256</f>
        <v>265</v>
      </c>
      <c r="M258" s="70">
        <f>M256</f>
        <v>7075</v>
      </c>
      <c r="P258" s="70">
        <f>P256</f>
        <v>6266</v>
      </c>
      <c r="Q258" s="70">
        <f>Q256</f>
        <v>1267</v>
      </c>
      <c r="R258" s="70">
        <f>R256</f>
        <v>4999</v>
      </c>
      <c r="U258" s="70">
        <f>U256</f>
        <v>1893</v>
      </c>
      <c r="V258" s="70">
        <f>V256</f>
        <v>1328</v>
      </c>
      <c r="W258" s="70">
        <f>W256</f>
        <v>565</v>
      </c>
      <c r="Z258" s="70">
        <f>Z256</f>
        <v>0</v>
      </c>
      <c r="AA258" s="70">
        <f>AA256</f>
        <v>0</v>
      </c>
      <c r="AB258" s="70">
        <f>AB256</f>
        <v>0</v>
      </c>
      <c r="AE258" s="70">
        <f>AE256</f>
        <v>0</v>
      </c>
      <c r="AF258" s="70">
        <f>AF256</f>
        <v>0</v>
      </c>
      <c r="AG258" s="70">
        <f>AG256</f>
        <v>0</v>
      </c>
      <c r="AJ258" s="70">
        <f>AJ256</f>
        <v>0</v>
      </c>
      <c r="AK258" s="70">
        <f>AK256</f>
        <v>0</v>
      </c>
      <c r="AL258" s="70">
        <f>AL256</f>
        <v>0</v>
      </c>
      <c r="AO258" s="70">
        <f>AO256</f>
        <v>1452</v>
      </c>
      <c r="AP258" s="70">
        <f>AP256</f>
        <v>1452</v>
      </c>
      <c r="AQ258" s="70">
        <f>AQ256</f>
        <v>0</v>
      </c>
      <c r="AT258" s="70">
        <f>AT256</f>
        <v>2212</v>
      </c>
      <c r="AU258" s="70">
        <f>AU256</f>
        <v>2111</v>
      </c>
      <c r="AV258" s="70">
        <f>AV256</f>
        <v>101</v>
      </c>
      <c r="AY258" s="70">
        <f>AY256</f>
        <v>0</v>
      </c>
      <c r="AZ258" s="70">
        <f>AZ256</f>
        <v>0</v>
      </c>
      <c r="BA258" s="70">
        <f>BA256</f>
        <v>0</v>
      </c>
      <c r="BD258" s="70">
        <f>BD256</f>
        <v>0</v>
      </c>
      <c r="BE258" s="70">
        <f>BE256</f>
        <v>0</v>
      </c>
      <c r="BF258" s="70">
        <f>BF256</f>
        <v>0</v>
      </c>
      <c r="BI258" s="70">
        <f>BI256</f>
        <v>0</v>
      </c>
      <c r="BJ258" s="70">
        <f>BJ256</f>
        <v>0</v>
      </c>
      <c r="BK258" s="70">
        <f>BK256</f>
        <v>0</v>
      </c>
      <c r="BN258" s="70">
        <f>BN256</f>
        <v>0</v>
      </c>
      <c r="BO258" s="70">
        <f t="shared" ref="BO258:BT258" si="21">BO256</f>
        <v>0</v>
      </c>
      <c r="BP258" s="70">
        <f t="shared" si="21"/>
        <v>0</v>
      </c>
      <c r="BQ258" s="70">
        <f t="shared" si="21"/>
        <v>0</v>
      </c>
      <c r="BR258" s="70">
        <f t="shared" si="21"/>
        <v>0</v>
      </c>
      <c r="BS258" s="70">
        <f t="shared" si="21"/>
        <v>0</v>
      </c>
      <c r="BT258" s="70">
        <f t="shared" si="21"/>
        <v>0</v>
      </c>
      <c r="BX258" s="85"/>
      <c r="BY258" s="86"/>
    </row>
    <row r="259" spans="1:176" s="88" customFormat="1" ht="11.25" hidden="1" outlineLevel="1" x14ac:dyDescent="0.2">
      <c r="B259" s="87"/>
      <c r="F259" s="89"/>
      <c r="G259" s="89"/>
      <c r="H259" s="89"/>
      <c r="K259" s="89"/>
      <c r="L259" s="89"/>
      <c r="M259" s="89"/>
      <c r="P259" s="89"/>
      <c r="Q259" s="89"/>
      <c r="R259" s="89"/>
      <c r="U259" s="89"/>
      <c r="V259" s="89"/>
      <c r="W259" s="89"/>
      <c r="Z259" s="89"/>
      <c r="AA259" s="89"/>
      <c r="AB259" s="89"/>
      <c r="AE259" s="89"/>
      <c r="AF259" s="89"/>
      <c r="AG259" s="89"/>
      <c r="AJ259" s="89"/>
      <c r="AK259" s="89"/>
      <c r="AL259" s="89"/>
      <c r="AO259" s="89"/>
      <c r="AP259" s="89"/>
      <c r="AQ259" s="89"/>
      <c r="AT259" s="89"/>
      <c r="AU259" s="89"/>
      <c r="AV259" s="89"/>
      <c r="AY259" s="89"/>
      <c r="AZ259" s="89"/>
      <c r="BA259" s="89"/>
      <c r="BD259" s="89"/>
      <c r="BE259" s="89"/>
      <c r="BF259" s="89"/>
      <c r="BI259" s="89"/>
      <c r="BJ259" s="89"/>
      <c r="BK259" s="89"/>
      <c r="BN259" s="70"/>
      <c r="BO259" s="70"/>
      <c r="BP259" s="70"/>
      <c r="BQ259" s="70"/>
      <c r="BR259" s="90"/>
      <c r="BS259" s="90"/>
      <c r="BT259" s="89"/>
      <c r="BX259" s="85"/>
      <c r="BY259" s="86"/>
    </row>
    <row r="260" spans="1:176" s="88" customFormat="1" ht="11.25" hidden="1" outlineLevel="1" x14ac:dyDescent="0.2">
      <c r="A260" s="71" t="s">
        <v>277</v>
      </c>
      <c r="B260" s="87"/>
      <c r="F260" s="89"/>
      <c r="G260" s="89"/>
      <c r="H260" s="89"/>
      <c r="K260" s="89"/>
      <c r="L260" s="89"/>
      <c r="M260" s="89"/>
      <c r="P260" s="89"/>
      <c r="Q260" s="89"/>
      <c r="R260" s="89"/>
      <c r="U260" s="89"/>
      <c r="V260" s="89"/>
      <c r="W260" s="89"/>
      <c r="Z260" s="89"/>
      <c r="AA260" s="89"/>
      <c r="AB260" s="89"/>
      <c r="AE260" s="89"/>
      <c r="AF260" s="89"/>
      <c r="AG260" s="89"/>
      <c r="AJ260" s="89"/>
      <c r="AK260" s="89"/>
      <c r="AL260" s="89"/>
      <c r="AO260" s="89"/>
      <c r="AP260" s="89"/>
      <c r="AQ260" s="89"/>
      <c r="AT260" s="89"/>
      <c r="AU260" s="89"/>
      <c r="AV260" s="89"/>
      <c r="AY260" s="89"/>
      <c r="AZ260" s="89"/>
      <c r="BA260" s="89"/>
      <c r="BD260" s="89"/>
      <c r="BE260" s="89"/>
      <c r="BF260" s="89"/>
      <c r="BI260" s="89"/>
      <c r="BJ260" s="89"/>
      <c r="BK260" s="89"/>
      <c r="BN260" s="70"/>
      <c r="BO260" s="70"/>
      <c r="BP260" s="70"/>
      <c r="BQ260" s="70"/>
      <c r="BR260" s="90"/>
      <c r="BS260" s="90"/>
      <c r="BT260" s="89"/>
      <c r="BX260" s="85"/>
      <c r="BY260" s="86"/>
    </row>
    <row r="261" spans="1:176" hidden="1" outlineLevel="1" x14ac:dyDescent="0.2">
      <c r="A261" s="73" t="s">
        <v>141</v>
      </c>
      <c r="B261" s="72" t="s">
        <v>40</v>
      </c>
      <c r="C261" s="73" t="s">
        <v>278</v>
      </c>
      <c r="F261" s="91">
        <v>0</v>
      </c>
      <c r="G261" s="91">
        <v>0</v>
      </c>
      <c r="H261" s="91">
        <v>0</v>
      </c>
      <c r="K261" s="91">
        <v>0</v>
      </c>
      <c r="L261" s="91">
        <v>0</v>
      </c>
      <c r="M261" s="91">
        <v>0</v>
      </c>
      <c r="P261" s="91">
        <v>0</v>
      </c>
      <c r="Q261" s="91">
        <v>0</v>
      </c>
      <c r="R261" s="91">
        <v>0</v>
      </c>
      <c r="U261" s="91">
        <v>0</v>
      </c>
      <c r="V261" s="91">
        <v>0</v>
      </c>
      <c r="W261" s="91">
        <v>0</v>
      </c>
      <c r="Z261" s="91">
        <v>0</v>
      </c>
      <c r="AA261" s="91">
        <v>0</v>
      </c>
      <c r="AB261" s="91">
        <v>0</v>
      </c>
      <c r="AE261" s="91">
        <v>0</v>
      </c>
      <c r="AF261" s="91">
        <v>0</v>
      </c>
      <c r="AG261" s="91">
        <v>0</v>
      </c>
      <c r="AJ261" s="91">
        <v>0</v>
      </c>
      <c r="AK261" s="91">
        <v>0</v>
      </c>
      <c r="AL261" s="91">
        <v>0</v>
      </c>
      <c r="AO261" s="91">
        <v>0</v>
      </c>
      <c r="AP261" s="91">
        <v>0</v>
      </c>
      <c r="AQ261" s="91">
        <v>0</v>
      </c>
      <c r="AT261" s="91">
        <v>0</v>
      </c>
      <c r="AU261" s="91">
        <v>0</v>
      </c>
      <c r="AV261" s="91">
        <v>0</v>
      </c>
      <c r="AY261" s="91">
        <v>0</v>
      </c>
      <c r="AZ261" s="91">
        <v>0</v>
      </c>
      <c r="BA261" s="91">
        <v>0</v>
      </c>
      <c r="BD261" s="91">
        <v>0</v>
      </c>
      <c r="BE261" s="91">
        <v>0</v>
      </c>
      <c r="BF261" s="91">
        <v>0</v>
      </c>
      <c r="BI261" s="91">
        <v>2755</v>
      </c>
      <c r="BJ261" s="91">
        <v>2752</v>
      </c>
      <c r="BK261" s="91">
        <v>3</v>
      </c>
      <c r="BN261" s="91">
        <v>2342</v>
      </c>
      <c r="BO261" s="91">
        <v>2299</v>
      </c>
      <c r="BP261" s="91">
        <v>43</v>
      </c>
      <c r="BQ261" s="92"/>
      <c r="BR261" s="93"/>
      <c r="BS261" s="93"/>
      <c r="BT261" s="91"/>
      <c r="BX261" s="76"/>
    </row>
    <row r="262" spans="1:176" hidden="1" outlineLevel="1" x14ac:dyDescent="0.2">
      <c r="A262" s="73" t="s">
        <v>141</v>
      </c>
      <c r="B262" s="72" t="s">
        <v>40</v>
      </c>
      <c r="C262" s="73" t="s">
        <v>279</v>
      </c>
      <c r="F262" s="91">
        <v>9920</v>
      </c>
      <c r="G262" s="91">
        <v>0</v>
      </c>
      <c r="H262" s="91">
        <v>9920</v>
      </c>
      <c r="K262" s="91">
        <v>5869</v>
      </c>
      <c r="L262" s="91">
        <v>0</v>
      </c>
      <c r="M262" s="91">
        <v>5869</v>
      </c>
      <c r="P262" s="91">
        <v>5564</v>
      </c>
      <c r="Q262" s="91">
        <v>0</v>
      </c>
      <c r="R262" s="91">
        <v>5564</v>
      </c>
      <c r="U262" s="91">
        <v>0</v>
      </c>
      <c r="V262" s="91">
        <v>0</v>
      </c>
      <c r="W262" s="91">
        <v>0</v>
      </c>
      <c r="Z262" s="91">
        <v>0</v>
      </c>
      <c r="AA262" s="91">
        <v>0</v>
      </c>
      <c r="AB262" s="91">
        <v>0</v>
      </c>
      <c r="AE262" s="91">
        <v>0</v>
      </c>
      <c r="AF262" s="91">
        <v>0</v>
      </c>
      <c r="AG262" s="91">
        <v>0</v>
      </c>
      <c r="AJ262" s="91">
        <v>0</v>
      </c>
      <c r="AK262" s="91">
        <v>0</v>
      </c>
      <c r="AL262" s="91">
        <v>0</v>
      </c>
      <c r="AO262" s="91">
        <v>0</v>
      </c>
      <c r="AP262" s="91">
        <v>0</v>
      </c>
      <c r="AQ262" s="91">
        <v>0</v>
      </c>
      <c r="AT262" s="91">
        <v>0</v>
      </c>
      <c r="AU262" s="91">
        <v>0</v>
      </c>
      <c r="AV262" s="91">
        <v>0</v>
      </c>
      <c r="AY262" s="91">
        <v>0</v>
      </c>
      <c r="AZ262" s="91">
        <v>0</v>
      </c>
      <c r="BA262" s="91">
        <v>0</v>
      </c>
      <c r="BD262" s="91">
        <v>0</v>
      </c>
      <c r="BE262" s="91">
        <v>0</v>
      </c>
      <c r="BF262" s="91">
        <v>0</v>
      </c>
      <c r="BI262" s="91">
        <v>0</v>
      </c>
      <c r="BJ262" s="91">
        <v>0</v>
      </c>
      <c r="BK262" s="91">
        <v>0</v>
      </c>
      <c r="BN262" s="91">
        <v>0</v>
      </c>
      <c r="BO262" s="91">
        <v>0</v>
      </c>
      <c r="BP262" s="91">
        <v>0</v>
      </c>
      <c r="BQ262" s="92"/>
      <c r="BR262" s="93"/>
      <c r="BS262" s="93"/>
      <c r="BT262" s="91"/>
      <c r="BX262" s="76"/>
    </row>
    <row r="263" spans="1:176" hidden="1" outlineLevel="1" x14ac:dyDescent="0.2">
      <c r="A263" s="73" t="s">
        <v>141</v>
      </c>
      <c r="B263" s="72" t="s">
        <v>40</v>
      </c>
      <c r="C263" s="73" t="s">
        <v>280</v>
      </c>
      <c r="F263" s="91">
        <v>0</v>
      </c>
      <c r="G263" s="91">
        <v>0</v>
      </c>
      <c r="H263" s="91">
        <v>0</v>
      </c>
      <c r="K263" s="91">
        <v>0</v>
      </c>
      <c r="L263" s="91">
        <v>0</v>
      </c>
      <c r="M263" s="91">
        <v>0</v>
      </c>
      <c r="P263" s="91">
        <v>5245</v>
      </c>
      <c r="Q263" s="91">
        <v>0</v>
      </c>
      <c r="R263" s="91">
        <v>5245</v>
      </c>
      <c r="U263" s="91">
        <v>6159</v>
      </c>
      <c r="V263" s="91">
        <v>912</v>
      </c>
      <c r="W263" s="91">
        <v>5247</v>
      </c>
      <c r="Z263" s="91">
        <v>19801</v>
      </c>
      <c r="AA263" s="91">
        <v>15821</v>
      </c>
      <c r="AB263" s="91">
        <v>3980</v>
      </c>
      <c r="AE263" s="91">
        <v>20048</v>
      </c>
      <c r="AF263" s="91">
        <v>15657</v>
      </c>
      <c r="AG263" s="91">
        <v>4391</v>
      </c>
      <c r="AJ263" s="91">
        <v>20433</v>
      </c>
      <c r="AK263" s="91">
        <v>17564</v>
      </c>
      <c r="AL263" s="91">
        <v>2869</v>
      </c>
      <c r="AO263" s="91">
        <v>20262</v>
      </c>
      <c r="AP263" s="91">
        <v>15120</v>
      </c>
      <c r="AQ263" s="91">
        <v>5142</v>
      </c>
      <c r="AT263" s="91">
        <v>15597</v>
      </c>
      <c r="AU263" s="91">
        <v>13104</v>
      </c>
      <c r="AV263" s="91">
        <v>2493</v>
      </c>
      <c r="AY263" s="91">
        <v>23957</v>
      </c>
      <c r="AZ263" s="91">
        <v>23931</v>
      </c>
      <c r="BA263" s="91">
        <v>26</v>
      </c>
      <c r="BD263" s="91">
        <v>30210</v>
      </c>
      <c r="BE263" s="91">
        <v>29997</v>
      </c>
      <c r="BF263" s="91">
        <v>213</v>
      </c>
      <c r="BI263" s="91">
        <v>29780</v>
      </c>
      <c r="BJ263" s="91">
        <v>29737</v>
      </c>
      <c r="BK263" s="91">
        <v>43</v>
      </c>
      <c r="BN263" s="91">
        <v>34293</v>
      </c>
      <c r="BO263" s="91">
        <v>34243</v>
      </c>
      <c r="BP263" s="91">
        <v>50</v>
      </c>
      <c r="BQ263" s="92"/>
      <c r="BR263" s="93"/>
      <c r="BS263" s="93"/>
      <c r="BT263" s="91"/>
      <c r="BX263" s="76"/>
    </row>
    <row r="264" spans="1:176" hidden="1" outlineLevel="1" x14ac:dyDescent="0.2">
      <c r="A264" s="73" t="s">
        <v>143</v>
      </c>
      <c r="B264" s="72" t="s">
        <v>40</v>
      </c>
      <c r="C264" s="73" t="s">
        <v>279</v>
      </c>
      <c r="F264" s="91">
        <v>13557</v>
      </c>
      <c r="G264" s="91">
        <v>136</v>
      </c>
      <c r="H264" s="91">
        <v>13421</v>
      </c>
      <c r="K264" s="91">
        <v>17707</v>
      </c>
      <c r="L264" s="91">
        <v>0</v>
      </c>
      <c r="M264" s="91">
        <v>17707</v>
      </c>
      <c r="P264" s="91">
        <v>21320</v>
      </c>
      <c r="Q264" s="91">
        <v>0</v>
      </c>
      <c r="R264" s="91">
        <v>21320</v>
      </c>
      <c r="U264" s="91">
        <v>15301</v>
      </c>
      <c r="V264" s="91">
        <v>0</v>
      </c>
      <c r="W264" s="91">
        <v>15301</v>
      </c>
      <c r="Z264" s="91">
        <v>14878</v>
      </c>
      <c r="AA264" s="91">
        <v>0</v>
      </c>
      <c r="AB264" s="91">
        <v>14878</v>
      </c>
      <c r="AE264" s="91">
        <v>17588</v>
      </c>
      <c r="AF264" s="91">
        <v>0</v>
      </c>
      <c r="AG264" s="91">
        <v>17588</v>
      </c>
      <c r="AJ264" s="91">
        <v>16235</v>
      </c>
      <c r="AK264" s="91">
        <v>0</v>
      </c>
      <c r="AL264" s="91">
        <v>16235</v>
      </c>
      <c r="AO264" s="91">
        <v>16798</v>
      </c>
      <c r="AP264" s="91">
        <v>0</v>
      </c>
      <c r="AQ264" s="91">
        <v>16798</v>
      </c>
      <c r="AT264" s="91">
        <v>12437</v>
      </c>
      <c r="AU264" s="91">
        <v>0</v>
      </c>
      <c r="AV264" s="91">
        <v>12437</v>
      </c>
      <c r="AY264" s="91">
        <v>12431</v>
      </c>
      <c r="AZ264" s="91">
        <v>0</v>
      </c>
      <c r="BA264" s="91">
        <v>12431</v>
      </c>
      <c r="BD264" s="91">
        <v>13054</v>
      </c>
      <c r="BE264" s="91">
        <v>0</v>
      </c>
      <c r="BF264" s="91">
        <v>13054</v>
      </c>
      <c r="BI264" s="91">
        <v>14927</v>
      </c>
      <c r="BJ264" s="91">
        <v>0</v>
      </c>
      <c r="BK264" s="91">
        <v>14927</v>
      </c>
      <c r="BN264" s="91">
        <v>0</v>
      </c>
      <c r="BO264" s="91">
        <v>0</v>
      </c>
      <c r="BP264" s="91">
        <v>0</v>
      </c>
      <c r="BQ264" s="92"/>
      <c r="BR264" s="93"/>
      <c r="BS264" s="93"/>
      <c r="BT264" s="91"/>
      <c r="BX264" s="76"/>
    </row>
    <row r="265" spans="1:176" hidden="1" outlineLevel="1" x14ac:dyDescent="0.2">
      <c r="A265" s="73" t="s">
        <v>143</v>
      </c>
      <c r="B265" s="72" t="s">
        <v>40</v>
      </c>
      <c r="C265" s="73" t="s">
        <v>280</v>
      </c>
      <c r="F265" s="91">
        <v>0</v>
      </c>
      <c r="G265" s="91">
        <v>0</v>
      </c>
      <c r="H265" s="91">
        <v>0</v>
      </c>
      <c r="K265" s="91">
        <v>0</v>
      </c>
      <c r="L265" s="91">
        <v>0</v>
      </c>
      <c r="M265" s="91">
        <v>0</v>
      </c>
      <c r="P265" s="91">
        <v>6705</v>
      </c>
      <c r="Q265" s="91">
        <v>6419</v>
      </c>
      <c r="R265" s="91">
        <v>286</v>
      </c>
      <c r="U265" s="91">
        <v>8966</v>
      </c>
      <c r="V265" s="91">
        <v>8537</v>
      </c>
      <c r="W265" s="91">
        <v>429</v>
      </c>
      <c r="Z265" s="91">
        <v>0</v>
      </c>
      <c r="AA265" s="91">
        <v>0</v>
      </c>
      <c r="AB265" s="91">
        <v>0</v>
      </c>
      <c r="AE265" s="91">
        <v>0</v>
      </c>
      <c r="AF265" s="91">
        <v>0</v>
      </c>
      <c r="AG265" s="91">
        <v>0</v>
      </c>
      <c r="AJ265" s="91">
        <v>0</v>
      </c>
      <c r="AK265" s="91">
        <v>0</v>
      </c>
      <c r="AL265" s="91">
        <v>0</v>
      </c>
      <c r="AO265" s="91">
        <v>0</v>
      </c>
      <c r="AP265" s="91">
        <v>0</v>
      </c>
      <c r="AQ265" s="91">
        <v>0</v>
      </c>
      <c r="AT265" s="91">
        <v>0</v>
      </c>
      <c r="AU265" s="91">
        <v>0</v>
      </c>
      <c r="AV265" s="91">
        <v>0</v>
      </c>
      <c r="AY265" s="91">
        <v>0</v>
      </c>
      <c r="AZ265" s="91">
        <v>0</v>
      </c>
      <c r="BA265" s="91">
        <v>0</v>
      </c>
      <c r="BD265" s="91">
        <v>0</v>
      </c>
      <c r="BE265" s="91">
        <v>0</v>
      </c>
      <c r="BF265" s="91">
        <v>0</v>
      </c>
      <c r="BI265" s="91">
        <v>0</v>
      </c>
      <c r="BJ265" s="91">
        <v>0</v>
      </c>
      <c r="BK265" s="91">
        <v>0</v>
      </c>
      <c r="BN265" s="91">
        <v>15735</v>
      </c>
      <c r="BO265" s="91">
        <v>0</v>
      </c>
      <c r="BP265" s="91">
        <v>15735</v>
      </c>
      <c r="BQ265" s="92"/>
      <c r="BR265" s="93"/>
      <c r="BS265" s="93"/>
      <c r="BT265" s="91"/>
      <c r="BX265" s="76"/>
    </row>
    <row r="266" spans="1:176" hidden="1" outlineLevel="1" x14ac:dyDescent="0.2">
      <c r="F266" s="91"/>
      <c r="G266" s="91"/>
      <c r="H266" s="91"/>
      <c r="K266" s="91"/>
      <c r="L266" s="91"/>
      <c r="M266" s="91"/>
      <c r="P266" s="91"/>
      <c r="Q266" s="91"/>
      <c r="R266" s="91"/>
      <c r="U266" s="91"/>
      <c r="V266" s="91"/>
      <c r="W266" s="91"/>
      <c r="Z266" s="91"/>
      <c r="AA266" s="91"/>
      <c r="AB266" s="91"/>
      <c r="AE266" s="91"/>
      <c r="AF266" s="91"/>
      <c r="AG266" s="91"/>
      <c r="AJ266" s="91"/>
      <c r="AK266" s="91"/>
      <c r="AL266" s="91"/>
      <c r="AO266" s="91"/>
      <c r="AP266" s="91"/>
      <c r="AQ266" s="91"/>
      <c r="AT266" s="91"/>
      <c r="AU266" s="91"/>
      <c r="AV266" s="91"/>
      <c r="AY266" s="91"/>
      <c r="AZ266" s="91"/>
      <c r="BA266" s="91"/>
      <c r="BD266" s="91"/>
      <c r="BE266" s="91"/>
      <c r="BF266" s="91"/>
      <c r="BI266" s="91"/>
      <c r="BJ266" s="91"/>
      <c r="BK266" s="91"/>
      <c r="BN266" s="92"/>
      <c r="BO266" s="92"/>
      <c r="BP266" s="92"/>
      <c r="BQ266" s="92"/>
      <c r="BR266" s="93"/>
      <c r="BS266" s="93"/>
      <c r="BT266" s="91"/>
      <c r="BX266" s="76"/>
    </row>
    <row r="267" spans="1:176" s="88" customFormat="1" ht="11.25" collapsed="1" x14ac:dyDescent="0.2">
      <c r="A267" s="88" t="s">
        <v>281</v>
      </c>
      <c r="B267" s="87"/>
      <c r="F267" s="89">
        <f>SUM(F261:F265)</f>
        <v>23477</v>
      </c>
      <c r="G267" s="89">
        <f>SUM(G261:G265)</f>
        <v>136</v>
      </c>
      <c r="H267" s="89">
        <f>SUM(H261:H265)</f>
        <v>23341</v>
      </c>
      <c r="K267" s="89">
        <f>SUM(K261:K265)</f>
        <v>23576</v>
      </c>
      <c r="L267" s="89">
        <f>SUM(L261:L265)</f>
        <v>0</v>
      </c>
      <c r="M267" s="89">
        <f>SUM(M261:M265)</f>
        <v>23576</v>
      </c>
      <c r="P267" s="89">
        <f>SUM(P261:P265)</f>
        <v>38834</v>
      </c>
      <c r="Q267" s="89">
        <f>SUM(Q261:Q265)</f>
        <v>6419</v>
      </c>
      <c r="R267" s="89">
        <f>SUM(R261:R265)</f>
        <v>32415</v>
      </c>
      <c r="U267" s="89">
        <f>SUM(U261:U265)</f>
        <v>30426</v>
      </c>
      <c r="V267" s="89">
        <f>SUM(V261:V265)</f>
        <v>9449</v>
      </c>
      <c r="W267" s="89">
        <f>SUM(W261:W265)</f>
        <v>20977</v>
      </c>
      <c r="Z267" s="89">
        <f>SUM(Z261:Z265)</f>
        <v>34679</v>
      </c>
      <c r="AA267" s="89">
        <f>SUM(AA261:AA265)</f>
        <v>15821</v>
      </c>
      <c r="AB267" s="89">
        <f>SUM(AB261:AB265)</f>
        <v>18858</v>
      </c>
      <c r="AE267" s="89">
        <f>SUM(AE261:AE265)</f>
        <v>37636</v>
      </c>
      <c r="AF267" s="89">
        <f>SUM(AF261:AF265)</f>
        <v>15657</v>
      </c>
      <c r="AG267" s="89">
        <f>SUM(AG261:AG265)</f>
        <v>21979</v>
      </c>
      <c r="AJ267" s="89">
        <f>SUM(AJ261:AJ265)</f>
        <v>36668</v>
      </c>
      <c r="AK267" s="89">
        <f>SUM(AK261:AK265)</f>
        <v>17564</v>
      </c>
      <c r="AL267" s="89">
        <f>SUM(AL261:AL265)</f>
        <v>19104</v>
      </c>
      <c r="AO267" s="89">
        <f>SUM(AO261:AO265)</f>
        <v>37060</v>
      </c>
      <c r="AP267" s="89">
        <f>SUM(AP261:AP265)</f>
        <v>15120</v>
      </c>
      <c r="AQ267" s="89">
        <f>SUM(AQ261:AQ265)</f>
        <v>21940</v>
      </c>
      <c r="AT267" s="89">
        <f>SUM(AT261:AT265)</f>
        <v>28034</v>
      </c>
      <c r="AU267" s="89">
        <f>SUM(AU261:AU265)</f>
        <v>13104</v>
      </c>
      <c r="AV267" s="89">
        <f>SUM(AV261:AV265)</f>
        <v>14930</v>
      </c>
      <c r="AY267" s="89">
        <f>SUM(AY261:AY265)</f>
        <v>36388</v>
      </c>
      <c r="AZ267" s="89">
        <f>SUM(AZ261:AZ265)</f>
        <v>23931</v>
      </c>
      <c r="BA267" s="89">
        <f>SUM(BA261:BA265)</f>
        <v>12457</v>
      </c>
      <c r="BD267" s="89">
        <f>SUM(BD261:BD265)</f>
        <v>43264</v>
      </c>
      <c r="BE267" s="89">
        <f>SUM(BE261:BE265)</f>
        <v>29997</v>
      </c>
      <c r="BF267" s="89">
        <f>SUM(BF261:BF265)</f>
        <v>13267</v>
      </c>
      <c r="BI267" s="89">
        <f>SUM(BI261:BI265)</f>
        <v>47462</v>
      </c>
      <c r="BJ267" s="89">
        <f>SUM(BJ261:BJ265)</f>
        <v>32489</v>
      </c>
      <c r="BK267" s="89">
        <f>SUM(BK261:BK265)</f>
        <v>14973</v>
      </c>
      <c r="BN267" s="89">
        <f>SUM(BN261:BN265)</f>
        <v>52370</v>
      </c>
      <c r="BO267" s="89">
        <f t="shared" ref="BO267:BT267" si="22">SUM(BO261:BO265)</f>
        <v>36542</v>
      </c>
      <c r="BP267" s="89">
        <f t="shared" si="22"/>
        <v>15828</v>
      </c>
      <c r="BQ267" s="89">
        <f t="shared" si="22"/>
        <v>0</v>
      </c>
      <c r="BR267" s="89">
        <f t="shared" si="22"/>
        <v>0</v>
      </c>
      <c r="BS267" s="89">
        <f t="shared" si="22"/>
        <v>0</v>
      </c>
      <c r="BT267" s="89">
        <f t="shared" si="22"/>
        <v>0</v>
      </c>
      <c r="BX267" s="85"/>
      <c r="BY267" s="86"/>
    </row>
    <row r="268" spans="1:176" s="88" customFormat="1" ht="11.25" hidden="1" outlineLevel="1" x14ac:dyDescent="0.2">
      <c r="B268" s="87"/>
      <c r="F268" s="89"/>
      <c r="G268" s="89"/>
      <c r="H268" s="89"/>
      <c r="K268" s="89"/>
      <c r="L268" s="89"/>
      <c r="M268" s="89"/>
      <c r="P268" s="89"/>
      <c r="Q268" s="89"/>
      <c r="R268" s="89"/>
      <c r="U268" s="89"/>
      <c r="V268" s="89"/>
      <c r="W268" s="89"/>
      <c r="Z268" s="89"/>
      <c r="AA268" s="89"/>
      <c r="AB268" s="89"/>
      <c r="AE268" s="89"/>
      <c r="AF268" s="89"/>
      <c r="AG268" s="89"/>
      <c r="AJ268" s="89"/>
      <c r="AK268" s="89"/>
      <c r="AL268" s="89"/>
      <c r="AO268" s="89"/>
      <c r="AP268" s="89"/>
      <c r="AQ268" s="89"/>
      <c r="AT268" s="89"/>
      <c r="AU268" s="89"/>
      <c r="AV268" s="89"/>
      <c r="AY268" s="89"/>
      <c r="AZ268" s="89"/>
      <c r="BA268" s="89"/>
      <c r="BD268" s="89"/>
      <c r="BE268" s="89"/>
      <c r="BF268" s="89"/>
      <c r="BI268" s="89"/>
      <c r="BJ268" s="89"/>
      <c r="BK268" s="89"/>
      <c r="BN268" s="70"/>
      <c r="BO268" s="70"/>
      <c r="BP268" s="70"/>
      <c r="BQ268" s="70"/>
      <c r="BR268" s="90"/>
      <c r="BS268" s="90"/>
      <c r="BT268" s="89"/>
      <c r="BX268" s="85"/>
      <c r="BY268" s="86"/>
    </row>
    <row r="269" spans="1:176" s="88" customFormat="1" ht="11.25" hidden="1" outlineLevel="1" x14ac:dyDescent="0.2">
      <c r="A269" s="71" t="s">
        <v>282</v>
      </c>
      <c r="B269" s="87"/>
      <c r="F269" s="89"/>
      <c r="G269" s="89"/>
      <c r="H269" s="89"/>
      <c r="K269" s="89"/>
      <c r="L269" s="89"/>
      <c r="M269" s="89"/>
      <c r="P269" s="89"/>
      <c r="Q269" s="89"/>
      <c r="R269" s="89"/>
      <c r="U269" s="89"/>
      <c r="V269" s="89"/>
      <c r="W269" s="89"/>
      <c r="Z269" s="89"/>
      <c r="AA269" s="89"/>
      <c r="AB269" s="89"/>
      <c r="AE269" s="89"/>
      <c r="AF269" s="89"/>
      <c r="AG269" s="89"/>
      <c r="AJ269" s="89"/>
      <c r="AK269" s="89"/>
      <c r="AL269" s="89"/>
      <c r="AO269" s="89"/>
      <c r="AP269" s="89"/>
      <c r="AQ269" s="89"/>
      <c r="AT269" s="89"/>
      <c r="AU269" s="89"/>
      <c r="AV269" s="89"/>
      <c r="AY269" s="89"/>
      <c r="AZ269" s="89"/>
      <c r="BA269" s="89"/>
      <c r="BD269" s="89"/>
      <c r="BE269" s="89"/>
      <c r="BF269" s="89"/>
      <c r="BI269" s="89"/>
      <c r="BJ269" s="89"/>
      <c r="BK269" s="89"/>
      <c r="BN269" s="70"/>
      <c r="BO269" s="70"/>
      <c r="BP269" s="70"/>
      <c r="BQ269" s="70"/>
      <c r="BR269" s="90"/>
      <c r="BS269" s="90"/>
      <c r="BT269" s="89"/>
      <c r="BX269" s="85"/>
      <c r="BY269" s="86"/>
    </row>
    <row r="270" spans="1:176" s="88" customFormat="1" ht="11.25" hidden="1" outlineLevel="1" x14ac:dyDescent="0.2">
      <c r="A270" s="73" t="s">
        <v>141</v>
      </c>
      <c r="B270" s="87"/>
      <c r="C270" s="73" t="s">
        <v>283</v>
      </c>
      <c r="D270" s="73"/>
      <c r="E270" s="73"/>
      <c r="F270" s="91">
        <v>0</v>
      </c>
      <c r="G270" s="91">
        <v>0</v>
      </c>
      <c r="H270" s="91">
        <v>0</v>
      </c>
      <c r="I270" s="73"/>
      <c r="J270" s="73"/>
      <c r="K270" s="91">
        <v>0</v>
      </c>
      <c r="L270" s="91">
        <v>0</v>
      </c>
      <c r="M270" s="91">
        <v>0</v>
      </c>
      <c r="N270" s="73"/>
      <c r="O270" s="73"/>
      <c r="P270" s="91">
        <v>0</v>
      </c>
      <c r="Q270" s="91">
        <v>0</v>
      </c>
      <c r="R270" s="91">
        <v>0</v>
      </c>
      <c r="S270" s="73"/>
      <c r="T270" s="73"/>
      <c r="U270" s="91">
        <v>0</v>
      </c>
      <c r="V270" s="91">
        <v>0</v>
      </c>
      <c r="W270" s="91">
        <v>0</v>
      </c>
      <c r="X270" s="73"/>
      <c r="Y270" s="73"/>
      <c r="Z270" s="91">
        <v>0</v>
      </c>
      <c r="AA270" s="91">
        <v>0</v>
      </c>
      <c r="AB270" s="91">
        <v>0</v>
      </c>
      <c r="AC270" s="73"/>
      <c r="AD270" s="73"/>
      <c r="AE270" s="91">
        <v>0</v>
      </c>
      <c r="AF270" s="91">
        <v>0</v>
      </c>
      <c r="AG270" s="91">
        <v>0</v>
      </c>
      <c r="AH270" s="73"/>
      <c r="AI270" s="73"/>
      <c r="AJ270" s="91">
        <v>0</v>
      </c>
      <c r="AK270" s="91">
        <v>0</v>
      </c>
      <c r="AL270" s="91">
        <v>0</v>
      </c>
      <c r="AM270" s="73"/>
      <c r="AN270" s="73"/>
      <c r="AO270" s="91">
        <v>0</v>
      </c>
      <c r="AP270" s="91">
        <v>0</v>
      </c>
      <c r="AQ270" s="91">
        <v>0</v>
      </c>
      <c r="AR270" s="73"/>
      <c r="AS270" s="73"/>
      <c r="AT270" s="91">
        <v>0</v>
      </c>
      <c r="AU270" s="91">
        <v>0</v>
      </c>
      <c r="AV270" s="91">
        <v>0</v>
      </c>
      <c r="AW270" s="73"/>
      <c r="AX270" s="73"/>
      <c r="AY270" s="91">
        <v>0</v>
      </c>
      <c r="AZ270" s="91">
        <v>0</v>
      </c>
      <c r="BA270" s="91">
        <v>0</v>
      </c>
      <c r="BB270" s="73"/>
      <c r="BC270" s="73"/>
      <c r="BD270" s="91">
        <v>0</v>
      </c>
      <c r="BE270" s="91">
        <v>0</v>
      </c>
      <c r="BF270" s="91">
        <v>0</v>
      </c>
      <c r="BG270" s="73"/>
      <c r="BH270" s="73"/>
      <c r="BI270" s="91">
        <v>0</v>
      </c>
      <c r="BJ270" s="91">
        <v>0</v>
      </c>
      <c r="BK270" s="91">
        <v>0</v>
      </c>
      <c r="BL270" s="73"/>
      <c r="BM270" s="73"/>
      <c r="BN270" s="91">
        <v>8421</v>
      </c>
      <c r="BO270" s="91">
        <v>0</v>
      </c>
      <c r="BP270" s="91">
        <v>8421</v>
      </c>
      <c r="BQ270" s="70"/>
      <c r="BR270" s="91"/>
      <c r="BS270" s="91"/>
      <c r="BT270" s="91"/>
      <c r="BX270" s="76"/>
      <c r="BY270" s="75"/>
      <c r="BZ270" s="73"/>
      <c r="CA270" s="73"/>
      <c r="CB270" s="73"/>
      <c r="CC270" s="73"/>
      <c r="CD270" s="73"/>
      <c r="CE270" s="73"/>
      <c r="CF270" s="73"/>
      <c r="CG270" s="73"/>
      <c r="CH270" s="73"/>
      <c r="CI270" s="73"/>
      <c r="CJ270" s="73"/>
      <c r="CK270" s="73"/>
      <c r="CL270" s="73"/>
      <c r="CM270" s="73"/>
      <c r="CN270" s="73"/>
      <c r="CO270" s="73"/>
      <c r="CP270" s="73"/>
      <c r="CQ270" s="73"/>
      <c r="CR270" s="73"/>
      <c r="CS270" s="73"/>
      <c r="CT270" s="73"/>
      <c r="CU270" s="73"/>
      <c r="CV270" s="73"/>
      <c r="CW270" s="73"/>
      <c r="CX270" s="73"/>
      <c r="CY270" s="73"/>
      <c r="CZ270" s="73"/>
      <c r="DA270" s="73"/>
      <c r="DB270" s="73"/>
      <c r="DC270" s="73"/>
      <c r="DD270" s="73"/>
      <c r="DE270" s="73"/>
      <c r="DF270" s="73"/>
      <c r="DG270" s="73"/>
      <c r="DH270" s="73"/>
      <c r="DI270" s="73"/>
      <c r="DJ270" s="73"/>
      <c r="DK270" s="73"/>
      <c r="DL270" s="73"/>
      <c r="DM270" s="73"/>
      <c r="DN270" s="73"/>
      <c r="DO270" s="73"/>
      <c r="DP270" s="73"/>
      <c r="DQ270" s="73"/>
      <c r="DR270" s="73"/>
      <c r="DS270" s="73"/>
      <c r="DT270" s="73"/>
      <c r="DU270" s="73"/>
      <c r="DV270" s="73"/>
      <c r="DW270" s="73"/>
      <c r="DX270" s="73"/>
      <c r="DY270" s="73"/>
      <c r="DZ270" s="73"/>
      <c r="EA270" s="73"/>
      <c r="EB270" s="73"/>
      <c r="EC270" s="73"/>
      <c r="ED270" s="73"/>
      <c r="EE270" s="73"/>
      <c r="EF270" s="73"/>
      <c r="EG270" s="73"/>
      <c r="EH270" s="73"/>
      <c r="EI270" s="73"/>
      <c r="EJ270" s="73"/>
      <c r="EK270" s="73"/>
      <c r="EL270" s="73"/>
      <c r="EM270" s="73"/>
      <c r="EN270" s="73"/>
      <c r="EO270" s="73"/>
      <c r="EP270" s="73"/>
      <c r="EQ270" s="73"/>
      <c r="ER270" s="73"/>
      <c r="ES270" s="73"/>
      <c r="ET270" s="73"/>
      <c r="EU270" s="73"/>
      <c r="EV270" s="73"/>
      <c r="EW270" s="73"/>
      <c r="EX270" s="73"/>
      <c r="EY270" s="73"/>
      <c r="EZ270" s="73"/>
      <c r="FA270" s="73"/>
      <c r="FB270" s="73"/>
      <c r="FC270" s="73"/>
      <c r="FD270" s="73"/>
      <c r="FE270" s="73"/>
      <c r="FF270" s="73"/>
      <c r="FG270" s="73"/>
      <c r="FH270" s="73"/>
      <c r="FI270" s="73"/>
      <c r="FJ270" s="73"/>
      <c r="FK270" s="73"/>
      <c r="FL270" s="73"/>
      <c r="FM270" s="73"/>
      <c r="FN270" s="73"/>
      <c r="FO270" s="73"/>
      <c r="FP270" s="73"/>
      <c r="FQ270" s="73"/>
      <c r="FR270" s="73"/>
      <c r="FS270" s="73"/>
      <c r="FT270" s="73"/>
    </row>
    <row r="271" spans="1:176" hidden="1" outlineLevel="1" x14ac:dyDescent="0.2">
      <c r="A271" s="73" t="s">
        <v>141</v>
      </c>
      <c r="B271" s="72" t="s">
        <v>40</v>
      </c>
      <c r="C271" s="73" t="s">
        <v>284</v>
      </c>
      <c r="F271" s="91">
        <v>0</v>
      </c>
      <c r="G271" s="91">
        <v>0</v>
      </c>
      <c r="H271" s="91">
        <v>0</v>
      </c>
      <c r="K271" s="91">
        <v>0</v>
      </c>
      <c r="L271" s="91">
        <v>0</v>
      </c>
      <c r="M271" s="91">
        <v>0</v>
      </c>
      <c r="P271" s="91">
        <v>0</v>
      </c>
      <c r="Q271" s="91">
        <v>0</v>
      </c>
      <c r="R271" s="91">
        <v>0</v>
      </c>
      <c r="U271" s="91">
        <v>0</v>
      </c>
      <c r="V271" s="91">
        <v>0</v>
      </c>
      <c r="W271" s="91">
        <v>0</v>
      </c>
      <c r="Z271" s="91">
        <v>0</v>
      </c>
      <c r="AA271" s="91">
        <v>0</v>
      </c>
      <c r="AB271" s="91">
        <v>0</v>
      </c>
      <c r="AE271" s="91">
        <v>0</v>
      </c>
      <c r="AF271" s="91">
        <v>0</v>
      </c>
      <c r="AG271" s="91">
        <v>0</v>
      </c>
      <c r="AJ271" s="91">
        <v>0</v>
      </c>
      <c r="AK271" s="91">
        <v>0</v>
      </c>
      <c r="AL271" s="91">
        <v>0</v>
      </c>
      <c r="AO271" s="91">
        <v>0</v>
      </c>
      <c r="AP271" s="91">
        <v>0</v>
      </c>
      <c r="AQ271" s="91">
        <v>0</v>
      </c>
      <c r="AT271" s="91">
        <v>17727</v>
      </c>
      <c r="AU271" s="91">
        <v>0</v>
      </c>
      <c r="AV271" s="91">
        <v>17727</v>
      </c>
      <c r="AY271" s="91">
        <v>8040</v>
      </c>
      <c r="AZ271" s="91">
        <v>0</v>
      </c>
      <c r="BA271" s="91">
        <v>8040</v>
      </c>
      <c r="BD271" s="91">
        <v>8273</v>
      </c>
      <c r="BE271" s="91">
        <v>0</v>
      </c>
      <c r="BF271" s="91">
        <v>8273</v>
      </c>
      <c r="BI271" s="91">
        <v>7859</v>
      </c>
      <c r="BJ271" s="91">
        <v>0</v>
      </c>
      <c r="BK271" s="91">
        <v>7859</v>
      </c>
      <c r="BN271" s="91">
        <v>8140</v>
      </c>
      <c r="BO271" s="91">
        <v>0</v>
      </c>
      <c r="BP271" s="91">
        <v>8140</v>
      </c>
      <c r="BQ271" s="92"/>
      <c r="BR271" s="93"/>
      <c r="BS271" s="93"/>
      <c r="BT271" s="91"/>
      <c r="BX271" s="76"/>
    </row>
    <row r="272" spans="1:176" hidden="1" outlineLevel="1" x14ac:dyDescent="0.2">
      <c r="A272" s="73" t="s">
        <v>141</v>
      </c>
      <c r="B272" s="72" t="s">
        <v>40</v>
      </c>
      <c r="C272" s="73" t="s">
        <v>285</v>
      </c>
      <c r="F272" s="91">
        <v>0</v>
      </c>
      <c r="G272" s="91">
        <v>0</v>
      </c>
      <c r="H272" s="91">
        <v>0</v>
      </c>
      <c r="K272" s="91">
        <v>0</v>
      </c>
      <c r="L272" s="91">
        <v>0</v>
      </c>
      <c r="M272" s="91">
        <v>0</v>
      </c>
      <c r="P272" s="91">
        <v>0</v>
      </c>
      <c r="Q272" s="91">
        <v>0</v>
      </c>
      <c r="R272" s="91">
        <v>0</v>
      </c>
      <c r="U272" s="91">
        <v>0</v>
      </c>
      <c r="V272" s="91">
        <v>0</v>
      </c>
      <c r="W272" s="91">
        <v>0</v>
      </c>
      <c r="Z272" s="91">
        <v>0</v>
      </c>
      <c r="AA272" s="91">
        <v>0</v>
      </c>
      <c r="AB272" s="91">
        <v>0</v>
      </c>
      <c r="AE272" s="91">
        <v>0</v>
      </c>
      <c r="AF272" s="91">
        <v>0</v>
      </c>
      <c r="AG272" s="91">
        <v>0</v>
      </c>
      <c r="AJ272" s="91">
        <v>0</v>
      </c>
      <c r="AK272" s="91">
        <v>0</v>
      </c>
      <c r="AL272" s="91">
        <v>0</v>
      </c>
      <c r="AO272" s="91">
        <v>0</v>
      </c>
      <c r="AP272" s="91">
        <v>0</v>
      </c>
      <c r="AQ272" s="91">
        <v>0</v>
      </c>
      <c r="AT272" s="91">
        <v>9294</v>
      </c>
      <c r="AU272" s="91">
        <v>0</v>
      </c>
      <c r="AV272" s="91">
        <v>9294</v>
      </c>
      <c r="AY272" s="91">
        <v>7235</v>
      </c>
      <c r="AZ272" s="91">
        <v>0</v>
      </c>
      <c r="BA272" s="91">
        <v>7235</v>
      </c>
      <c r="BD272" s="91">
        <v>0</v>
      </c>
      <c r="BE272" s="91">
        <v>0</v>
      </c>
      <c r="BF272" s="91">
        <v>0</v>
      </c>
      <c r="BI272" s="91">
        <v>0</v>
      </c>
      <c r="BJ272" s="91">
        <v>0</v>
      </c>
      <c r="BK272" s="91">
        <v>0</v>
      </c>
      <c r="BN272" s="91">
        <v>0</v>
      </c>
      <c r="BO272" s="91">
        <v>0</v>
      </c>
      <c r="BP272" s="91">
        <v>0</v>
      </c>
      <c r="BQ272" s="92"/>
      <c r="BR272" s="93"/>
      <c r="BS272" s="93"/>
      <c r="BT272" s="91"/>
      <c r="BX272" s="76"/>
    </row>
    <row r="273" spans="1:77" hidden="1" outlineLevel="1" x14ac:dyDescent="0.2">
      <c r="A273" s="73" t="s">
        <v>143</v>
      </c>
      <c r="B273" s="72" t="s">
        <v>40</v>
      </c>
      <c r="C273" s="73" t="s">
        <v>286</v>
      </c>
      <c r="F273" s="91">
        <v>0</v>
      </c>
      <c r="G273" s="91">
        <v>0</v>
      </c>
      <c r="H273" s="91">
        <v>0</v>
      </c>
      <c r="K273" s="91">
        <v>0</v>
      </c>
      <c r="L273" s="91">
        <v>0</v>
      </c>
      <c r="M273" s="91">
        <v>0</v>
      </c>
      <c r="P273" s="91">
        <v>0</v>
      </c>
      <c r="Q273" s="91">
        <v>0</v>
      </c>
      <c r="R273" s="91">
        <v>0</v>
      </c>
      <c r="U273" s="91">
        <v>0</v>
      </c>
      <c r="V273" s="91">
        <v>0</v>
      </c>
      <c r="W273" s="91">
        <v>0</v>
      </c>
      <c r="Z273" s="91">
        <v>0</v>
      </c>
      <c r="AA273" s="91">
        <v>0</v>
      </c>
      <c r="AB273" s="91">
        <v>0</v>
      </c>
      <c r="AE273" s="91">
        <v>0</v>
      </c>
      <c r="AF273" s="91">
        <v>0</v>
      </c>
      <c r="AG273" s="91">
        <v>0</v>
      </c>
      <c r="AJ273" s="91">
        <v>0</v>
      </c>
      <c r="AK273" s="91">
        <v>0</v>
      </c>
      <c r="AL273" s="91">
        <v>0</v>
      </c>
      <c r="AO273" s="91">
        <v>0</v>
      </c>
      <c r="AP273" s="91">
        <v>0</v>
      </c>
      <c r="AQ273" s="91">
        <v>0</v>
      </c>
      <c r="AT273" s="91">
        <v>9474</v>
      </c>
      <c r="AU273" s="91">
        <v>0</v>
      </c>
      <c r="AV273" s="91">
        <v>9474</v>
      </c>
      <c r="AY273" s="91">
        <v>13489</v>
      </c>
      <c r="AZ273" s="91">
        <v>0</v>
      </c>
      <c r="BA273" s="91">
        <v>13489</v>
      </c>
      <c r="BD273" s="91">
        <v>0</v>
      </c>
      <c r="BE273" s="91">
        <v>0</v>
      </c>
      <c r="BF273" s="91">
        <v>0</v>
      </c>
      <c r="BI273" s="91">
        <v>0</v>
      </c>
      <c r="BJ273" s="91">
        <v>0</v>
      </c>
      <c r="BK273" s="91">
        <v>0</v>
      </c>
      <c r="BN273" s="91">
        <v>0</v>
      </c>
      <c r="BO273" s="91">
        <v>0</v>
      </c>
      <c r="BP273" s="91">
        <v>0</v>
      </c>
      <c r="BQ273" s="92"/>
      <c r="BR273" s="93"/>
      <c r="BS273" s="93"/>
      <c r="BT273" s="91"/>
      <c r="BX273" s="76"/>
    </row>
    <row r="274" spans="1:77" hidden="1" outlineLevel="1" x14ac:dyDescent="0.2">
      <c r="A274" s="73" t="s">
        <v>143</v>
      </c>
      <c r="B274" s="72" t="s">
        <v>40</v>
      </c>
      <c r="C274" s="73" t="s">
        <v>283</v>
      </c>
      <c r="F274" s="91">
        <v>0</v>
      </c>
      <c r="G274" s="91">
        <v>0</v>
      </c>
      <c r="H274" s="91">
        <v>0</v>
      </c>
      <c r="K274" s="91">
        <v>0</v>
      </c>
      <c r="L274" s="91">
        <v>0</v>
      </c>
      <c r="M274" s="91">
        <v>0</v>
      </c>
      <c r="P274" s="91">
        <v>0</v>
      </c>
      <c r="Q274" s="91">
        <v>0</v>
      </c>
      <c r="R274" s="91">
        <v>0</v>
      </c>
      <c r="U274" s="91">
        <v>0</v>
      </c>
      <c r="V274" s="91">
        <v>0</v>
      </c>
      <c r="W274" s="91">
        <v>0</v>
      </c>
      <c r="Z274" s="91">
        <v>0</v>
      </c>
      <c r="AA274" s="91">
        <v>0</v>
      </c>
      <c r="AB274" s="91">
        <v>0</v>
      </c>
      <c r="AE274" s="91">
        <v>0</v>
      </c>
      <c r="AF274" s="91">
        <v>0</v>
      </c>
      <c r="AG274" s="91">
        <v>0</v>
      </c>
      <c r="AJ274" s="91">
        <v>0</v>
      </c>
      <c r="AK274" s="91">
        <v>0</v>
      </c>
      <c r="AL274" s="91">
        <v>0</v>
      </c>
      <c r="AO274" s="91">
        <v>0</v>
      </c>
      <c r="AP274" s="91">
        <v>0</v>
      </c>
      <c r="AQ274" s="91">
        <v>0</v>
      </c>
      <c r="AT274" s="91">
        <v>0</v>
      </c>
      <c r="AU274" s="91">
        <v>0</v>
      </c>
      <c r="AV274" s="91">
        <v>0</v>
      </c>
      <c r="AY274" s="91">
        <v>0</v>
      </c>
      <c r="AZ274" s="91">
        <v>0</v>
      </c>
      <c r="BA274" s="91">
        <v>0</v>
      </c>
      <c r="BD274" s="91">
        <v>34447</v>
      </c>
      <c r="BE274" s="91">
        <v>0</v>
      </c>
      <c r="BF274" s="91">
        <v>34447</v>
      </c>
      <c r="BI274" s="91">
        <v>29873</v>
      </c>
      <c r="BJ274" s="91">
        <v>0</v>
      </c>
      <c r="BK274" s="91">
        <v>29873</v>
      </c>
      <c r="BN274" s="91">
        <v>17210</v>
      </c>
      <c r="BO274" s="91">
        <v>0</v>
      </c>
      <c r="BP274" s="91">
        <v>17210</v>
      </c>
      <c r="BQ274" s="92"/>
      <c r="BR274" s="93"/>
      <c r="BS274" s="93"/>
      <c r="BT274" s="91"/>
      <c r="BX274" s="76"/>
    </row>
    <row r="275" spans="1:77" hidden="1" outlineLevel="1" x14ac:dyDescent="0.2">
      <c r="A275" s="73" t="s">
        <v>143</v>
      </c>
      <c r="B275" s="72" t="s">
        <v>40</v>
      </c>
      <c r="C275" s="73" t="s">
        <v>284</v>
      </c>
      <c r="F275" s="91">
        <v>16024</v>
      </c>
      <c r="G275" s="91">
        <v>0</v>
      </c>
      <c r="H275" s="91">
        <v>16024</v>
      </c>
      <c r="K275" s="91">
        <v>19083</v>
      </c>
      <c r="L275" s="91">
        <v>0</v>
      </c>
      <c r="M275" s="91">
        <v>19083</v>
      </c>
      <c r="P275" s="91">
        <v>12702</v>
      </c>
      <c r="Q275" s="91">
        <v>0</v>
      </c>
      <c r="R275" s="91">
        <v>12702</v>
      </c>
      <c r="U275" s="91">
        <v>0</v>
      </c>
      <c r="V275" s="91">
        <v>0</v>
      </c>
      <c r="W275" s="91">
        <v>0</v>
      </c>
      <c r="Z275" s="91">
        <v>20035</v>
      </c>
      <c r="AA275" s="91">
        <v>0</v>
      </c>
      <c r="AB275" s="91">
        <v>20035</v>
      </c>
      <c r="AE275" s="91">
        <v>24328</v>
      </c>
      <c r="AF275" s="91">
        <v>0</v>
      </c>
      <c r="AG275" s="91">
        <v>24328</v>
      </c>
      <c r="AJ275" s="91">
        <v>38838</v>
      </c>
      <c r="AK275" s="91">
        <v>0</v>
      </c>
      <c r="AL275" s="91">
        <v>38838</v>
      </c>
      <c r="AO275" s="91">
        <v>70169</v>
      </c>
      <c r="AP275" s="91">
        <v>0</v>
      </c>
      <c r="AQ275" s="91">
        <v>70169</v>
      </c>
      <c r="AT275" s="91">
        <v>52970</v>
      </c>
      <c r="AU275" s="91">
        <v>0</v>
      </c>
      <c r="AV275" s="91">
        <v>52970</v>
      </c>
      <c r="AY275" s="91">
        <v>75111</v>
      </c>
      <c r="AZ275" s="91">
        <v>0</v>
      </c>
      <c r="BA275" s="91">
        <v>75111</v>
      </c>
      <c r="BD275" s="91">
        <v>79029</v>
      </c>
      <c r="BE275" s="91">
        <v>0</v>
      </c>
      <c r="BF275" s="91">
        <v>79029</v>
      </c>
      <c r="BI275" s="91">
        <v>59506</v>
      </c>
      <c r="BJ275" s="91">
        <v>0</v>
      </c>
      <c r="BK275" s="91">
        <v>59506</v>
      </c>
      <c r="BN275" s="91">
        <v>52048</v>
      </c>
      <c r="BO275" s="91">
        <v>0</v>
      </c>
      <c r="BP275" s="91">
        <v>52048</v>
      </c>
      <c r="BQ275" s="92"/>
      <c r="BR275" s="93"/>
      <c r="BS275" s="93"/>
      <c r="BT275" s="91"/>
      <c r="BX275" s="76"/>
    </row>
    <row r="276" spans="1:77" hidden="1" outlineLevel="1" x14ac:dyDescent="0.2">
      <c r="A276" s="73" t="s">
        <v>143</v>
      </c>
      <c r="B276" s="72" t="s">
        <v>40</v>
      </c>
      <c r="C276" s="73" t="s">
        <v>285</v>
      </c>
      <c r="F276" s="91">
        <v>14284</v>
      </c>
      <c r="G276" s="91">
        <v>0</v>
      </c>
      <c r="H276" s="91">
        <v>14284</v>
      </c>
      <c r="K276" s="91">
        <v>0</v>
      </c>
      <c r="L276" s="91">
        <v>0</v>
      </c>
      <c r="M276" s="91">
        <v>0</v>
      </c>
      <c r="P276" s="91">
        <v>6212</v>
      </c>
      <c r="Q276" s="91">
        <v>0</v>
      </c>
      <c r="R276" s="91">
        <v>6212</v>
      </c>
      <c r="U276" s="91">
        <v>8516</v>
      </c>
      <c r="V276" s="91">
        <v>0</v>
      </c>
      <c r="W276" s="91">
        <v>8516</v>
      </c>
      <c r="Z276" s="91">
        <v>13565</v>
      </c>
      <c r="AA276" s="91">
        <v>0</v>
      </c>
      <c r="AB276" s="91">
        <v>13565</v>
      </c>
      <c r="AE276" s="91">
        <v>36687</v>
      </c>
      <c r="AF276" s="91">
        <v>0</v>
      </c>
      <c r="AG276" s="91">
        <v>36687</v>
      </c>
      <c r="AJ276" s="91">
        <v>19419</v>
      </c>
      <c r="AK276" s="91">
        <v>0</v>
      </c>
      <c r="AL276" s="91">
        <v>19419</v>
      </c>
      <c r="AO276" s="91">
        <v>28883</v>
      </c>
      <c r="AP276" s="91">
        <v>0</v>
      </c>
      <c r="AQ276" s="91">
        <v>28883</v>
      </c>
      <c r="AT276" s="91">
        <v>28128</v>
      </c>
      <c r="AU276" s="91">
        <v>0</v>
      </c>
      <c r="AV276" s="91">
        <v>28128</v>
      </c>
      <c r="AY276" s="91">
        <v>31942</v>
      </c>
      <c r="AZ276" s="91">
        <v>0</v>
      </c>
      <c r="BA276" s="91">
        <v>31942</v>
      </c>
      <c r="BD276" s="91">
        <v>8080</v>
      </c>
      <c r="BE276" s="91">
        <v>0</v>
      </c>
      <c r="BF276" s="91">
        <v>8080</v>
      </c>
      <c r="BI276" s="91">
        <v>7760</v>
      </c>
      <c r="BJ276" s="91">
        <v>0</v>
      </c>
      <c r="BK276" s="91">
        <v>7760</v>
      </c>
      <c r="BN276" s="91">
        <v>7996</v>
      </c>
      <c r="BO276" s="91">
        <v>0</v>
      </c>
      <c r="BP276" s="91">
        <v>7996</v>
      </c>
      <c r="BQ276" s="92"/>
      <c r="BR276" s="93"/>
      <c r="BS276" s="93"/>
      <c r="BT276" s="91"/>
      <c r="BX276" s="76"/>
    </row>
    <row r="277" spans="1:77" hidden="1" outlineLevel="1" x14ac:dyDescent="0.2">
      <c r="A277" s="73" t="s">
        <v>143</v>
      </c>
      <c r="B277" s="72" t="s">
        <v>40</v>
      </c>
      <c r="C277" s="73" t="s">
        <v>287</v>
      </c>
      <c r="F277" s="91">
        <v>0</v>
      </c>
      <c r="G277" s="91">
        <v>0</v>
      </c>
      <c r="H277" s="91">
        <v>0</v>
      </c>
      <c r="K277" s="91">
        <v>0</v>
      </c>
      <c r="L277" s="91">
        <v>0</v>
      </c>
      <c r="M277" s="91">
        <v>0</v>
      </c>
      <c r="P277" s="91">
        <v>6105</v>
      </c>
      <c r="Q277" s="91">
        <v>0</v>
      </c>
      <c r="R277" s="91">
        <v>6105</v>
      </c>
      <c r="U277" s="91">
        <v>0</v>
      </c>
      <c r="V277" s="91">
        <v>0</v>
      </c>
      <c r="W277" s="91">
        <v>0</v>
      </c>
      <c r="Z277" s="91">
        <v>0</v>
      </c>
      <c r="AA277" s="91">
        <v>0</v>
      </c>
      <c r="AB277" s="91">
        <v>0</v>
      </c>
      <c r="AE277" s="91">
        <v>0</v>
      </c>
      <c r="AF277" s="91">
        <v>0</v>
      </c>
      <c r="AG277" s="91">
        <v>0</v>
      </c>
      <c r="AJ277" s="91">
        <v>0</v>
      </c>
      <c r="AK277" s="91">
        <v>0</v>
      </c>
      <c r="AL277" s="91">
        <v>0</v>
      </c>
      <c r="AO277" s="91">
        <v>0</v>
      </c>
      <c r="AP277" s="91">
        <v>0</v>
      </c>
      <c r="AQ277" s="91">
        <v>0</v>
      </c>
      <c r="AT277" s="91">
        <v>0</v>
      </c>
      <c r="AU277" s="91">
        <v>0</v>
      </c>
      <c r="AV277" s="91">
        <v>0</v>
      </c>
      <c r="AY277" s="91">
        <v>0</v>
      </c>
      <c r="AZ277" s="91">
        <v>0</v>
      </c>
      <c r="BA277" s="91">
        <v>0</v>
      </c>
      <c r="BD277" s="91">
        <v>0</v>
      </c>
      <c r="BE277" s="91">
        <v>0</v>
      </c>
      <c r="BF277" s="91">
        <v>0</v>
      </c>
      <c r="BI277" s="91">
        <v>0</v>
      </c>
      <c r="BJ277" s="91">
        <v>0</v>
      </c>
      <c r="BK277" s="91">
        <v>0</v>
      </c>
      <c r="BN277" s="91">
        <v>0</v>
      </c>
      <c r="BO277" s="91">
        <v>0</v>
      </c>
      <c r="BP277" s="91">
        <v>0</v>
      </c>
      <c r="BQ277" s="92"/>
      <c r="BR277" s="93"/>
      <c r="BS277" s="93"/>
      <c r="BT277" s="91"/>
      <c r="BX277" s="76"/>
    </row>
    <row r="278" spans="1:77" hidden="1" outlineLevel="1" x14ac:dyDescent="0.2">
      <c r="A278" s="73" t="s">
        <v>164</v>
      </c>
      <c r="B278" s="72" t="s">
        <v>40</v>
      </c>
      <c r="C278" s="73" t="s">
        <v>283</v>
      </c>
      <c r="F278" s="91">
        <v>0</v>
      </c>
      <c r="G278" s="91">
        <v>0</v>
      </c>
      <c r="H278" s="91">
        <v>0</v>
      </c>
      <c r="K278" s="91">
        <v>0</v>
      </c>
      <c r="L278" s="91">
        <v>0</v>
      </c>
      <c r="M278" s="91">
        <v>0</v>
      </c>
      <c r="P278" s="91">
        <v>0</v>
      </c>
      <c r="Q278" s="91">
        <v>0</v>
      </c>
      <c r="R278" s="91">
        <v>0</v>
      </c>
      <c r="U278" s="91">
        <v>0</v>
      </c>
      <c r="V278" s="91">
        <v>0</v>
      </c>
      <c r="W278" s="91">
        <v>0</v>
      </c>
      <c r="Z278" s="91">
        <v>0</v>
      </c>
      <c r="AA278" s="91">
        <v>0</v>
      </c>
      <c r="AB278" s="91">
        <v>0</v>
      </c>
      <c r="AE278" s="91">
        <v>0</v>
      </c>
      <c r="AF278" s="91">
        <v>0</v>
      </c>
      <c r="AG278" s="91">
        <v>0</v>
      </c>
      <c r="AJ278" s="91">
        <v>0</v>
      </c>
      <c r="AK278" s="91">
        <v>0</v>
      </c>
      <c r="AL278" s="91">
        <v>0</v>
      </c>
      <c r="AO278" s="91">
        <v>0</v>
      </c>
      <c r="AP278" s="91">
        <v>0</v>
      </c>
      <c r="AQ278" s="91">
        <v>0</v>
      </c>
      <c r="AT278" s="91">
        <v>0</v>
      </c>
      <c r="AU278" s="91">
        <v>0</v>
      </c>
      <c r="AV278" s="91">
        <v>0</v>
      </c>
      <c r="AY278" s="91">
        <v>0</v>
      </c>
      <c r="AZ278" s="91">
        <v>0</v>
      </c>
      <c r="BA278" s="91">
        <v>0</v>
      </c>
      <c r="BD278" s="91">
        <v>5681</v>
      </c>
      <c r="BE278" s="91">
        <v>0</v>
      </c>
      <c r="BF278" s="91">
        <v>5681</v>
      </c>
      <c r="BI278" s="91">
        <v>0</v>
      </c>
      <c r="BJ278" s="91">
        <v>0</v>
      </c>
      <c r="BK278" s="91">
        <v>0</v>
      </c>
      <c r="BN278" s="91">
        <v>0</v>
      </c>
      <c r="BO278" s="91">
        <v>0</v>
      </c>
      <c r="BP278" s="91">
        <v>0</v>
      </c>
      <c r="BQ278" s="92"/>
      <c r="BR278" s="93"/>
      <c r="BS278" s="93"/>
      <c r="BT278" s="91"/>
      <c r="BX278" s="76"/>
    </row>
    <row r="279" spans="1:77" hidden="1" outlineLevel="1" x14ac:dyDescent="0.2">
      <c r="A279" s="73" t="s">
        <v>164</v>
      </c>
      <c r="B279" s="72" t="s">
        <v>40</v>
      </c>
      <c r="C279" s="73" t="s">
        <v>284</v>
      </c>
      <c r="F279" s="91">
        <v>0</v>
      </c>
      <c r="G279" s="91">
        <v>0</v>
      </c>
      <c r="H279" s="91">
        <v>0</v>
      </c>
      <c r="K279" s="91">
        <v>0</v>
      </c>
      <c r="L279" s="91">
        <v>0</v>
      </c>
      <c r="M279" s="91">
        <v>0</v>
      </c>
      <c r="P279" s="91">
        <v>0</v>
      </c>
      <c r="Q279" s="91">
        <v>0</v>
      </c>
      <c r="R279" s="91">
        <v>0</v>
      </c>
      <c r="U279" s="91">
        <v>0</v>
      </c>
      <c r="V279" s="91">
        <v>0</v>
      </c>
      <c r="W279" s="91">
        <v>0</v>
      </c>
      <c r="Z279" s="91">
        <v>0</v>
      </c>
      <c r="AA279" s="91">
        <v>0</v>
      </c>
      <c r="AB279" s="91">
        <v>0</v>
      </c>
      <c r="AE279" s="91">
        <v>0</v>
      </c>
      <c r="AF279" s="91">
        <v>0</v>
      </c>
      <c r="AG279" s="91">
        <v>0</v>
      </c>
      <c r="AJ279" s="91">
        <v>5807</v>
      </c>
      <c r="AK279" s="91">
        <v>0</v>
      </c>
      <c r="AL279" s="91">
        <v>5807</v>
      </c>
      <c r="AO279" s="91">
        <v>8343</v>
      </c>
      <c r="AP279" s="91">
        <v>0</v>
      </c>
      <c r="AQ279" s="91">
        <v>8343</v>
      </c>
      <c r="AT279" s="91">
        <v>5062</v>
      </c>
      <c r="AU279" s="91">
        <v>0</v>
      </c>
      <c r="AV279" s="91">
        <v>5062</v>
      </c>
      <c r="AY279" s="91">
        <v>0</v>
      </c>
      <c r="AZ279" s="91">
        <v>0</v>
      </c>
      <c r="BA279" s="91">
        <v>0</v>
      </c>
      <c r="BD279" s="91">
        <v>0</v>
      </c>
      <c r="BE279" s="91">
        <v>0</v>
      </c>
      <c r="BF279" s="91">
        <v>0</v>
      </c>
      <c r="BI279" s="91">
        <v>0</v>
      </c>
      <c r="BJ279" s="91">
        <v>0</v>
      </c>
      <c r="BK279" s="91">
        <v>0</v>
      </c>
      <c r="BN279" s="91">
        <v>0</v>
      </c>
      <c r="BO279" s="91">
        <v>0</v>
      </c>
      <c r="BP279" s="91">
        <v>0</v>
      </c>
      <c r="BQ279" s="92"/>
      <c r="BR279" s="93"/>
      <c r="BS279" s="93"/>
      <c r="BT279" s="91"/>
      <c r="BX279" s="76"/>
    </row>
    <row r="280" spans="1:77" hidden="1" outlineLevel="1" x14ac:dyDescent="0.2">
      <c r="F280" s="91"/>
      <c r="G280" s="91"/>
      <c r="H280" s="91"/>
      <c r="K280" s="91"/>
      <c r="L280" s="91"/>
      <c r="M280" s="91"/>
      <c r="P280" s="91"/>
      <c r="Q280" s="91"/>
      <c r="R280" s="91"/>
      <c r="U280" s="91"/>
      <c r="V280" s="91"/>
      <c r="W280" s="91"/>
      <c r="Z280" s="91"/>
      <c r="AA280" s="91"/>
      <c r="AB280" s="91"/>
      <c r="AE280" s="91"/>
      <c r="AF280" s="91"/>
      <c r="AG280" s="91"/>
      <c r="AJ280" s="91"/>
      <c r="AK280" s="91"/>
      <c r="AL280" s="91"/>
      <c r="AO280" s="91"/>
      <c r="AP280" s="91"/>
      <c r="AQ280" s="91"/>
      <c r="AT280" s="91"/>
      <c r="AU280" s="91"/>
      <c r="AV280" s="91"/>
      <c r="AY280" s="91"/>
      <c r="AZ280" s="91"/>
      <c r="BA280" s="91"/>
      <c r="BD280" s="91"/>
      <c r="BE280" s="91"/>
      <c r="BF280" s="91"/>
      <c r="BI280" s="91"/>
      <c r="BJ280" s="91"/>
      <c r="BK280" s="91"/>
      <c r="BN280" s="92"/>
      <c r="BO280" s="91"/>
      <c r="BP280" s="92"/>
      <c r="BQ280" s="92"/>
      <c r="BR280" s="93"/>
      <c r="BS280" s="93"/>
      <c r="BT280" s="91"/>
      <c r="BX280" s="76"/>
    </row>
    <row r="281" spans="1:77" s="88" customFormat="1" ht="11.25" collapsed="1" x14ac:dyDescent="0.2">
      <c r="A281" s="88" t="s">
        <v>288</v>
      </c>
      <c r="B281" s="87"/>
      <c r="F281" s="89">
        <f>SUM(F270:F279)</f>
        <v>30308</v>
      </c>
      <c r="G281" s="89">
        <f>SUM(G270:G279)</f>
        <v>0</v>
      </c>
      <c r="H281" s="89">
        <f>SUM(H270:H279)</f>
        <v>30308</v>
      </c>
      <c r="K281" s="89">
        <f>SUM(K270:K279)</f>
        <v>19083</v>
      </c>
      <c r="L281" s="89">
        <f>SUM(L270:L279)</f>
        <v>0</v>
      </c>
      <c r="M281" s="89">
        <f>SUM(M270:M279)</f>
        <v>19083</v>
      </c>
      <c r="P281" s="89">
        <f>SUM(P270:P279)</f>
        <v>25019</v>
      </c>
      <c r="Q281" s="89">
        <f>SUM(Q270:Q279)</f>
        <v>0</v>
      </c>
      <c r="R281" s="89">
        <f>SUM(R270:R279)</f>
        <v>25019</v>
      </c>
      <c r="U281" s="89">
        <f>SUM(U270:U279)</f>
        <v>8516</v>
      </c>
      <c r="V281" s="89">
        <f>SUM(V270:V279)</f>
        <v>0</v>
      </c>
      <c r="W281" s="89">
        <f>SUM(W270:W279)</f>
        <v>8516</v>
      </c>
      <c r="Z281" s="89">
        <f>SUM(Z270:Z279)</f>
        <v>33600</v>
      </c>
      <c r="AA281" s="89">
        <f>SUM(AA270:AA279)</f>
        <v>0</v>
      </c>
      <c r="AB281" s="89">
        <f>SUM(AB270:AB279)</f>
        <v>33600</v>
      </c>
      <c r="AE281" s="89">
        <f>SUM(AE270:AE279)</f>
        <v>61015</v>
      </c>
      <c r="AF281" s="89">
        <f>SUM(AF270:AF279)</f>
        <v>0</v>
      </c>
      <c r="AG281" s="89">
        <f>SUM(AG270:AG279)</f>
        <v>61015</v>
      </c>
      <c r="AJ281" s="89">
        <f>SUM(AJ270:AJ279)</f>
        <v>64064</v>
      </c>
      <c r="AK281" s="89">
        <f>SUM(AK270:AK279)</f>
        <v>0</v>
      </c>
      <c r="AL281" s="89">
        <f>SUM(AL270:AL279)</f>
        <v>64064</v>
      </c>
      <c r="AO281" s="89">
        <f>SUM(AO270:AO279)</f>
        <v>107395</v>
      </c>
      <c r="AP281" s="89">
        <f>SUM(AP270:AP279)</f>
        <v>0</v>
      </c>
      <c r="AQ281" s="89">
        <f>SUM(AQ270:AQ279)</f>
        <v>107395</v>
      </c>
      <c r="AT281" s="89">
        <f>SUM(AT270:AT279)</f>
        <v>122655</v>
      </c>
      <c r="AU281" s="89">
        <f>SUM(AU270:AU279)</f>
        <v>0</v>
      </c>
      <c r="AV281" s="89">
        <f>SUM(AV270:AV279)</f>
        <v>122655</v>
      </c>
      <c r="AY281" s="89">
        <f>SUM(AY270:AY279)</f>
        <v>135817</v>
      </c>
      <c r="AZ281" s="89">
        <f>SUM(AZ270:AZ279)</f>
        <v>0</v>
      </c>
      <c r="BA281" s="89">
        <f>SUM(BA270:BA279)</f>
        <v>135817</v>
      </c>
      <c r="BD281" s="89">
        <f>SUM(BD270:BD279)</f>
        <v>135510</v>
      </c>
      <c r="BE281" s="89">
        <f>SUM(BE270:BE279)</f>
        <v>0</v>
      </c>
      <c r="BF281" s="89">
        <f>SUM(BF270:BF279)</f>
        <v>135510</v>
      </c>
      <c r="BI281" s="89">
        <f>SUM(BI270:BI279)</f>
        <v>104998</v>
      </c>
      <c r="BJ281" s="89">
        <f>SUM(BJ270:BJ279)</f>
        <v>0</v>
      </c>
      <c r="BK281" s="89">
        <f>SUM(BK270:BK279)</f>
        <v>104998</v>
      </c>
      <c r="BN281" s="89">
        <f t="shared" ref="BN281:BT281" si="23">SUM(BN270:BN279)</f>
        <v>93815</v>
      </c>
      <c r="BO281" s="89">
        <f t="shared" si="23"/>
        <v>0</v>
      </c>
      <c r="BP281" s="89">
        <f t="shared" si="23"/>
        <v>93815</v>
      </c>
      <c r="BQ281" s="89">
        <f t="shared" si="23"/>
        <v>0</v>
      </c>
      <c r="BR281" s="89">
        <f t="shared" si="23"/>
        <v>0</v>
      </c>
      <c r="BS281" s="89">
        <f t="shared" si="23"/>
        <v>0</v>
      </c>
      <c r="BT281" s="89">
        <f t="shared" si="23"/>
        <v>0</v>
      </c>
      <c r="BX281" s="85"/>
      <c r="BY281" s="86"/>
    </row>
    <row r="282" spans="1:77" s="88" customFormat="1" ht="11.25" x14ac:dyDescent="0.2">
      <c r="B282" s="87"/>
      <c r="F282" s="89"/>
      <c r="G282" s="89"/>
      <c r="H282" s="89"/>
      <c r="K282" s="89"/>
      <c r="L282" s="89"/>
      <c r="M282" s="89"/>
      <c r="P282" s="89"/>
      <c r="Q282" s="89"/>
      <c r="R282" s="89"/>
      <c r="U282" s="89"/>
      <c r="V282" s="89"/>
      <c r="W282" s="89"/>
      <c r="Z282" s="89"/>
      <c r="AA282" s="89"/>
      <c r="AB282" s="89"/>
      <c r="AE282" s="89"/>
      <c r="AF282" s="89"/>
      <c r="AG282" s="89"/>
      <c r="AJ282" s="89"/>
      <c r="AK282" s="89"/>
      <c r="AL282" s="89"/>
      <c r="AO282" s="89"/>
      <c r="AP282" s="89"/>
      <c r="AQ282" s="89"/>
      <c r="AT282" s="89"/>
      <c r="AU282" s="89"/>
      <c r="AV282" s="89"/>
      <c r="AY282" s="89"/>
      <c r="AZ282" s="89"/>
      <c r="BA282" s="89"/>
      <c r="BD282" s="89"/>
      <c r="BE282" s="89"/>
      <c r="BF282" s="89"/>
      <c r="BI282" s="89"/>
      <c r="BJ282" s="89"/>
      <c r="BK282" s="89"/>
      <c r="BN282" s="70"/>
      <c r="BO282" s="70"/>
      <c r="BP282" s="70"/>
      <c r="BQ282" s="70"/>
      <c r="BR282" s="90"/>
      <c r="BS282" s="90"/>
      <c r="BT282" s="89"/>
      <c r="BX282" s="85"/>
      <c r="BY282" s="86"/>
    </row>
    <row r="283" spans="1:77" s="95" customFormat="1" ht="11.25" x14ac:dyDescent="0.2">
      <c r="A283" s="95" t="s">
        <v>289</v>
      </c>
      <c r="B283" s="96"/>
      <c r="F283" s="97">
        <f>F210+F216+F221+F228+F235+F253+F258+F267+F281</f>
        <v>250994</v>
      </c>
      <c r="G283" s="97">
        <f>G210+G216+G221+G228+G235+G253+G258+G267+G281</f>
        <v>101256</v>
      </c>
      <c r="H283" s="97">
        <f>H210+H216+H221+H228+H235+H253+H258+H267+H281</f>
        <v>149738</v>
      </c>
      <c r="K283" s="97">
        <f>K210+K216+K221+K228+K235+K253+K258+K267+K281</f>
        <v>245835</v>
      </c>
      <c r="L283" s="97">
        <f>L210+L216+L221+L228+L235+L253+L258+L267+L281</f>
        <v>98522</v>
      </c>
      <c r="M283" s="97">
        <f>M210+M216+M221+M228+M235+M253+M258+M267+M281</f>
        <v>147313</v>
      </c>
      <c r="P283" s="97">
        <f>P210+P216+P221+P228+P235+P253+P258+P267+P281</f>
        <v>275532</v>
      </c>
      <c r="Q283" s="97">
        <f>Q210+Q216+Q221+Q228+Q235+Q253+Q258+Q267+Q281</f>
        <v>107608</v>
      </c>
      <c r="R283" s="97">
        <f>R210+R216+R221+R228+R235+R253+R258+R267+R281</f>
        <v>167924</v>
      </c>
      <c r="U283" s="97">
        <f>U210+U216+U221+U228+U235+U253+U258+U267+U281</f>
        <v>184298</v>
      </c>
      <c r="V283" s="97">
        <f>V210+V216+V221+V228+V235+V253+V258+V267+V281</f>
        <v>97625</v>
      </c>
      <c r="W283" s="97">
        <f>W210+W216+W221+W228+W235+W253+W258+W267+W281</f>
        <v>86673</v>
      </c>
      <c r="Z283" s="97">
        <f>Z210+Z216+Z221+Z228+Z235+Z253+Z258+Z267+Z281</f>
        <v>252569</v>
      </c>
      <c r="AA283" s="97">
        <f>AA210+AA216+AA221+AA228+AA235+AA253+AA258+AA267+AA281</f>
        <v>126116</v>
      </c>
      <c r="AB283" s="97">
        <f>AB210+AB216+AB221+AB228+AB235+AB253+AB258+AB267+AB281</f>
        <v>126453</v>
      </c>
      <c r="AE283" s="97">
        <f>AE210+AE216+AE221+AE228+AE235+AE253+AE258+AE267+AE281</f>
        <v>312163</v>
      </c>
      <c r="AF283" s="97">
        <f>AF210+AF216+AF221+AF228+AF235+AF253+AF258+AF267+AF281</f>
        <v>137374</v>
      </c>
      <c r="AG283" s="97">
        <f>AG210+AG216+AG221+AG228+AG235+AG253+AG258+AG267+AG281</f>
        <v>174789</v>
      </c>
      <c r="AJ283" s="97">
        <f>AJ210+AJ216+AJ221+AJ228+AJ235+AJ253+AJ258+AJ267+AJ281</f>
        <v>327366</v>
      </c>
      <c r="AK283" s="97">
        <f>AK210+AK216+AK221+AK228+AK235+AK253+AK258+AK267+AK281</f>
        <v>154885</v>
      </c>
      <c r="AL283" s="97">
        <f>AL210+AL216+AL221+AL228+AL235+AL253+AL258+AL267+AL281</f>
        <v>172481</v>
      </c>
      <c r="AO283" s="97">
        <f>AO210+AO216+AO221+AO228+AO235+AO253+AO258+AO267+AO281</f>
        <v>356486</v>
      </c>
      <c r="AP283" s="97">
        <f>AP210+AP216+AP221+AP228+AP235+AP253+AP258+AP267+AP281</f>
        <v>162236</v>
      </c>
      <c r="AQ283" s="97">
        <f>AQ210+AQ216+AQ221+AQ228+AQ235+AQ253+AQ258+AQ267+AQ281</f>
        <v>194250</v>
      </c>
      <c r="AT283" s="97">
        <f>AT210+AT216+AT221+AT228+AT235+AT253+AT258+AT267+AT281</f>
        <v>371026</v>
      </c>
      <c r="AU283" s="97">
        <f>AU210+AU216+AU221+AU228+AU235+AU253+AU258+AU267+AU281</f>
        <v>189147</v>
      </c>
      <c r="AV283" s="97">
        <f>AV210+AV216+AV221+AV228+AV235+AV253+AV258+AV267+AV281</f>
        <v>181879</v>
      </c>
      <c r="AY283" s="97">
        <f>AY210+AY216+AY221+AY228+AY235+AY253+AY258+AY267+AY281</f>
        <v>450073</v>
      </c>
      <c r="AZ283" s="97">
        <f>AZ210+AZ216+AZ221+AZ228+AZ235+AZ253+AZ258+AZ267+AZ281</f>
        <v>251582</v>
      </c>
      <c r="BA283" s="97">
        <f>BA210+BA216+BA221+BA228+BA235+BA253+BA258+BA267+BA281</f>
        <v>198491</v>
      </c>
      <c r="BD283" s="97">
        <f>BD210+BD216+BD221+BD228+BD235+BD253+BD258+BD267+BD281</f>
        <v>489924</v>
      </c>
      <c r="BE283" s="97">
        <f>BE210+BE216+BE221+BE228+BE235+BE253+BE258+BE267+BE281</f>
        <v>292522</v>
      </c>
      <c r="BF283" s="97">
        <f>BF210+BF216+BF221+BF228+BF235+BF253+BF258+BF267+BF281</f>
        <v>197402</v>
      </c>
      <c r="BI283" s="97">
        <f>BI210+BI216+BI221+BI228+BI235+BI253+BI258+BI267+BI281</f>
        <v>447020</v>
      </c>
      <c r="BJ283" s="97">
        <f>BJ210+BJ216+BJ221+BJ228+BJ235+BJ253+BJ258+BJ267+BJ281</f>
        <v>290393</v>
      </c>
      <c r="BK283" s="97">
        <f>BK210+BK216+BK221+BK228+BK235+BK253+BK258+BK267+BK281</f>
        <v>156627</v>
      </c>
      <c r="BN283" s="97">
        <f>BN210+BN216+BN221+BN228+BN235+BN253+BN258+BN267+BN281</f>
        <v>424922</v>
      </c>
      <c r="BO283" s="97">
        <f t="shared" ref="BO283:BT283" si="24">BO210+BO216+BO221+BO228+BO235+BO253+BO258+BO267+BO281</f>
        <v>275687</v>
      </c>
      <c r="BP283" s="97">
        <f t="shared" si="24"/>
        <v>149235</v>
      </c>
      <c r="BQ283" s="97">
        <f t="shared" si="24"/>
        <v>0</v>
      </c>
      <c r="BR283" s="97">
        <f t="shared" si="24"/>
        <v>0</v>
      </c>
      <c r="BS283" s="97">
        <f t="shared" si="24"/>
        <v>0</v>
      </c>
      <c r="BT283" s="97">
        <f t="shared" si="24"/>
        <v>0</v>
      </c>
      <c r="BX283" s="98"/>
      <c r="BY283" s="99"/>
    </row>
    <row r="284" spans="1:77" s="88" customFormat="1" ht="11.25" x14ac:dyDescent="0.2">
      <c r="B284" s="87"/>
      <c r="F284" s="89"/>
      <c r="G284" s="89"/>
      <c r="H284" s="89"/>
      <c r="K284" s="89"/>
      <c r="L284" s="89"/>
      <c r="M284" s="89"/>
      <c r="P284" s="89"/>
      <c r="Q284" s="89"/>
      <c r="R284" s="89"/>
      <c r="U284" s="89"/>
      <c r="V284" s="89"/>
      <c r="W284" s="89"/>
      <c r="Z284" s="89"/>
      <c r="AA284" s="89"/>
      <c r="AB284" s="89"/>
      <c r="AE284" s="89"/>
      <c r="AF284" s="89"/>
      <c r="AG284" s="89"/>
      <c r="AJ284" s="89"/>
      <c r="AK284" s="89"/>
      <c r="AL284" s="89"/>
      <c r="AO284" s="89"/>
      <c r="AP284" s="89"/>
      <c r="AQ284" s="89"/>
      <c r="AT284" s="89"/>
      <c r="AU284" s="89"/>
      <c r="AV284" s="89"/>
      <c r="AY284" s="89"/>
      <c r="AZ284" s="89"/>
      <c r="BA284" s="89"/>
      <c r="BD284" s="89"/>
      <c r="BE284" s="89"/>
      <c r="BF284" s="89"/>
      <c r="BI284" s="89"/>
      <c r="BJ284" s="89"/>
      <c r="BK284" s="89"/>
      <c r="BN284" s="70"/>
      <c r="BO284" s="70"/>
      <c r="BP284" s="70"/>
      <c r="BQ284" s="70"/>
      <c r="BR284" s="90"/>
      <c r="BS284" s="90"/>
      <c r="BT284" s="89"/>
      <c r="BX284" s="85"/>
      <c r="BY284" s="86"/>
    </row>
    <row r="285" spans="1:77" s="100" customFormat="1" ht="11.25" x14ac:dyDescent="0.2">
      <c r="A285" s="100" t="s">
        <v>290</v>
      </c>
      <c r="B285" s="101"/>
      <c r="F285" s="102">
        <f>F196+F283</f>
        <v>1816189</v>
      </c>
      <c r="G285" s="102">
        <f>G196+G283</f>
        <v>553399</v>
      </c>
      <c r="H285" s="102">
        <f>H196+H283</f>
        <v>1262790</v>
      </c>
      <c r="K285" s="102">
        <f>K196+K283</f>
        <v>1877203</v>
      </c>
      <c r="L285" s="102">
        <f>L196+L283</f>
        <v>665324</v>
      </c>
      <c r="M285" s="102">
        <f>M196+M283</f>
        <v>1211879</v>
      </c>
      <c r="P285" s="102">
        <f>P196+P283</f>
        <v>1854585</v>
      </c>
      <c r="Q285" s="102">
        <f>Q196+Q283</f>
        <v>764287</v>
      </c>
      <c r="R285" s="102">
        <f>R196+R283</f>
        <v>1090298</v>
      </c>
      <c r="U285" s="102">
        <f>U196+U283</f>
        <v>1795070</v>
      </c>
      <c r="V285" s="102">
        <f>V196+V283</f>
        <v>769029</v>
      </c>
      <c r="W285" s="102">
        <f>W196+W283</f>
        <v>1026041</v>
      </c>
      <c r="Z285" s="102">
        <f>Z196+Z283</f>
        <v>2251231</v>
      </c>
      <c r="AA285" s="102">
        <f>AA196+AA283</f>
        <v>902636</v>
      </c>
      <c r="AB285" s="102">
        <f>AB196+AB283</f>
        <v>1348595</v>
      </c>
      <c r="AE285" s="102">
        <f>AE196+AE283</f>
        <v>2522887</v>
      </c>
      <c r="AF285" s="102">
        <f>AF196+AF283</f>
        <v>977298</v>
      </c>
      <c r="AG285" s="102">
        <f>AG196+AG283</f>
        <v>1545589</v>
      </c>
      <c r="AJ285" s="102">
        <f>AJ196+AJ283</f>
        <v>3106315</v>
      </c>
      <c r="AK285" s="102">
        <f>AK196+AK283</f>
        <v>1171156</v>
      </c>
      <c r="AL285" s="102">
        <f>AL196+AL283</f>
        <v>1935159</v>
      </c>
      <c r="AO285" s="102">
        <f>AO196+AO283</f>
        <v>3236714</v>
      </c>
      <c r="AP285" s="102">
        <f>AP196+AP283</f>
        <v>1249500</v>
      </c>
      <c r="AQ285" s="102">
        <f>AQ196+AQ283</f>
        <v>1987214</v>
      </c>
      <c r="AT285" s="102">
        <f>AT196+AT283</f>
        <v>3180035</v>
      </c>
      <c r="AU285" s="102">
        <f>AU196+AU283</f>
        <v>1472152</v>
      </c>
      <c r="AV285" s="102">
        <f>AV196+AV283</f>
        <v>1707883</v>
      </c>
      <c r="AY285" s="102">
        <f>AY196+AY283</f>
        <v>3729903</v>
      </c>
      <c r="AZ285" s="102">
        <f>AZ196+AZ283</f>
        <v>1838039</v>
      </c>
      <c r="BA285" s="102">
        <f>BA196+BA283</f>
        <v>1891864</v>
      </c>
      <c r="BD285" s="102">
        <f>BD196+BD283</f>
        <v>4076197</v>
      </c>
      <c r="BE285" s="102">
        <f>BE196+BE283</f>
        <v>2019407</v>
      </c>
      <c r="BF285" s="102">
        <f>BF196+BF283</f>
        <v>2056790</v>
      </c>
      <c r="BI285" s="102">
        <f>BI196+BI283</f>
        <v>4601354</v>
      </c>
      <c r="BJ285" s="102">
        <f>BJ196+BJ283</f>
        <v>2352525</v>
      </c>
      <c r="BK285" s="102">
        <f>BK196+BK283</f>
        <v>2248829</v>
      </c>
      <c r="BN285" s="102">
        <f>BN196+BN283</f>
        <v>4960381</v>
      </c>
      <c r="BO285" s="102">
        <f t="shared" ref="BO285:BT285" si="25">BO196+BO283</f>
        <v>2678364</v>
      </c>
      <c r="BP285" s="102">
        <f t="shared" si="25"/>
        <v>2282017</v>
      </c>
      <c r="BQ285" s="102">
        <f t="shared" si="25"/>
        <v>0</v>
      </c>
      <c r="BR285" s="102">
        <f t="shared" si="25"/>
        <v>0</v>
      </c>
      <c r="BS285" s="102">
        <f t="shared" si="25"/>
        <v>0</v>
      </c>
      <c r="BT285" s="102">
        <f t="shared" si="25"/>
        <v>0</v>
      </c>
      <c r="BX285" s="103"/>
      <c r="BY285" s="104"/>
    </row>
    <row r="286" spans="1:77" s="88" customFormat="1" ht="11.25" x14ac:dyDescent="0.2">
      <c r="B286" s="87"/>
      <c r="F286" s="89"/>
      <c r="G286" s="89"/>
      <c r="H286" s="89"/>
      <c r="K286" s="89"/>
      <c r="L286" s="89"/>
      <c r="M286" s="89"/>
      <c r="P286" s="89"/>
      <c r="Q286" s="89"/>
      <c r="R286" s="89"/>
      <c r="U286" s="89"/>
      <c r="V286" s="89"/>
      <c r="W286" s="89"/>
      <c r="Z286" s="89"/>
      <c r="AA286" s="89"/>
      <c r="AB286" s="89"/>
      <c r="AE286" s="89"/>
      <c r="AF286" s="89"/>
      <c r="AG286" s="89"/>
      <c r="AJ286" s="89"/>
      <c r="AK286" s="89"/>
      <c r="AL286" s="89"/>
      <c r="AO286" s="89"/>
      <c r="AP286" s="89"/>
      <c r="AQ286" s="89"/>
      <c r="AT286" s="89"/>
      <c r="AU286" s="89"/>
      <c r="AV286" s="89"/>
      <c r="AY286" s="89"/>
      <c r="AZ286" s="89"/>
      <c r="BA286" s="89"/>
      <c r="BD286" s="89"/>
      <c r="BE286" s="89"/>
      <c r="BF286" s="89"/>
      <c r="BI286" s="89"/>
      <c r="BJ286" s="89"/>
      <c r="BK286" s="89"/>
      <c r="BN286" s="70"/>
      <c r="BO286" s="70"/>
      <c r="BP286" s="70"/>
      <c r="BQ286" s="70"/>
      <c r="BR286" s="90"/>
      <c r="BS286" s="90"/>
      <c r="BT286" s="89"/>
      <c r="BX286" s="85"/>
      <c r="BY286" s="86"/>
    </row>
    <row r="287" spans="1:77" s="88" customFormat="1" ht="11.25" x14ac:dyDescent="0.2">
      <c r="B287" s="87"/>
      <c r="F287" s="89"/>
      <c r="G287" s="89"/>
      <c r="H287" s="89"/>
      <c r="K287" s="89"/>
      <c r="L287" s="89"/>
      <c r="M287" s="89"/>
      <c r="P287" s="89"/>
      <c r="Q287" s="89"/>
      <c r="R287" s="89"/>
      <c r="U287" s="89"/>
      <c r="V287" s="89"/>
      <c r="W287" s="89"/>
      <c r="Z287" s="89"/>
      <c r="AA287" s="89"/>
      <c r="AB287" s="89"/>
      <c r="AE287" s="89"/>
      <c r="AF287" s="89"/>
      <c r="AG287" s="89"/>
      <c r="AJ287" s="89"/>
      <c r="AK287" s="89"/>
      <c r="AL287" s="89"/>
      <c r="AO287" s="89"/>
      <c r="AP287" s="89"/>
      <c r="AQ287" s="89"/>
      <c r="AT287" s="89"/>
      <c r="AU287" s="89"/>
      <c r="AV287" s="89"/>
      <c r="AY287" s="89"/>
      <c r="AZ287" s="89"/>
      <c r="BA287" s="89"/>
      <c r="BD287" s="89"/>
      <c r="BE287" s="89"/>
      <c r="BF287" s="89"/>
      <c r="BI287" s="89"/>
      <c r="BJ287" s="89"/>
      <c r="BK287" s="89"/>
      <c r="BN287" s="70"/>
      <c r="BO287" s="70"/>
      <c r="BP287" s="70"/>
      <c r="BQ287" s="70"/>
      <c r="BR287" s="90"/>
      <c r="BS287" s="90"/>
      <c r="BT287" s="89"/>
      <c r="BX287" s="85"/>
      <c r="BY287" s="86"/>
    </row>
    <row r="288" spans="1:77" s="88" customFormat="1" ht="11.25" x14ac:dyDescent="0.2">
      <c r="A288" s="78" t="s">
        <v>291</v>
      </c>
      <c r="B288" s="87"/>
      <c r="F288" s="89"/>
      <c r="G288" s="89"/>
      <c r="H288" s="89"/>
      <c r="K288" s="89"/>
      <c r="L288" s="89"/>
      <c r="M288" s="89"/>
      <c r="P288" s="89"/>
      <c r="Q288" s="89"/>
      <c r="R288" s="89"/>
      <c r="U288" s="89"/>
      <c r="V288" s="89"/>
      <c r="W288" s="89"/>
      <c r="Z288" s="89"/>
      <c r="AA288" s="89"/>
      <c r="AB288" s="89"/>
      <c r="AE288" s="89"/>
      <c r="AF288" s="89"/>
      <c r="AG288" s="89"/>
      <c r="AJ288" s="89"/>
      <c r="AK288" s="89"/>
      <c r="AL288" s="89"/>
      <c r="AO288" s="89"/>
      <c r="AP288" s="89"/>
      <c r="AQ288" s="89"/>
      <c r="AT288" s="89"/>
      <c r="AU288" s="89"/>
      <c r="AV288" s="89"/>
      <c r="AY288" s="89"/>
      <c r="AZ288" s="89"/>
      <c r="BA288" s="89"/>
      <c r="BD288" s="89"/>
      <c r="BE288" s="89"/>
      <c r="BF288" s="89"/>
      <c r="BI288" s="89"/>
      <c r="BJ288" s="89"/>
      <c r="BK288" s="89"/>
      <c r="BN288" s="70"/>
      <c r="BO288" s="70"/>
      <c r="BP288" s="70"/>
      <c r="BQ288" s="70"/>
      <c r="BR288" s="90"/>
      <c r="BS288" s="90"/>
      <c r="BT288" s="89"/>
      <c r="BX288" s="85"/>
      <c r="BY288" s="86"/>
    </row>
    <row r="289" spans="1:77" s="88" customFormat="1" ht="11.25" hidden="1" outlineLevel="1" x14ac:dyDescent="0.2">
      <c r="A289" s="71"/>
      <c r="B289" s="87"/>
      <c r="F289" s="89"/>
      <c r="G289" s="89"/>
      <c r="H289" s="89"/>
      <c r="K289" s="89"/>
      <c r="L289" s="89"/>
      <c r="M289" s="89"/>
      <c r="P289" s="89"/>
      <c r="Q289" s="89"/>
      <c r="R289" s="89"/>
      <c r="U289" s="89"/>
      <c r="V289" s="89"/>
      <c r="W289" s="89"/>
      <c r="Z289" s="89"/>
      <c r="AA289" s="89"/>
      <c r="AB289" s="89"/>
      <c r="AE289" s="89"/>
      <c r="AF289" s="89"/>
      <c r="AG289" s="89"/>
      <c r="AJ289" s="89"/>
      <c r="AK289" s="89"/>
      <c r="AL289" s="89"/>
      <c r="AO289" s="89"/>
      <c r="AP289" s="89"/>
      <c r="AQ289" s="89"/>
      <c r="AT289" s="89"/>
      <c r="AU289" s="89"/>
      <c r="AV289" s="89"/>
      <c r="AY289" s="89"/>
      <c r="AZ289" s="89"/>
      <c r="BA289" s="89"/>
      <c r="BD289" s="89"/>
      <c r="BE289" s="89"/>
      <c r="BF289" s="89"/>
      <c r="BI289" s="89"/>
      <c r="BJ289" s="89"/>
      <c r="BK289" s="89"/>
      <c r="BN289" s="70"/>
      <c r="BO289" s="70"/>
      <c r="BP289" s="70"/>
      <c r="BQ289" s="70"/>
      <c r="BR289" s="90"/>
      <c r="BS289" s="90"/>
      <c r="BT289" s="89"/>
      <c r="BX289" s="85"/>
      <c r="BY289" s="86"/>
    </row>
    <row r="290" spans="1:77" s="88" customFormat="1" ht="11.25" hidden="1" outlineLevel="1" x14ac:dyDescent="0.2">
      <c r="A290" s="71" t="s">
        <v>292</v>
      </c>
      <c r="B290" s="87"/>
      <c r="F290" s="89"/>
      <c r="G290" s="89"/>
      <c r="H290" s="89"/>
      <c r="K290" s="89"/>
      <c r="L290" s="89"/>
      <c r="M290" s="89"/>
      <c r="P290" s="89"/>
      <c r="Q290" s="89"/>
      <c r="R290" s="89"/>
      <c r="U290" s="89"/>
      <c r="V290" s="89"/>
      <c r="W290" s="89"/>
      <c r="Z290" s="89"/>
      <c r="AA290" s="89"/>
      <c r="AB290" s="89"/>
      <c r="AE290" s="89"/>
      <c r="AF290" s="89"/>
      <c r="AG290" s="89"/>
      <c r="AJ290" s="89"/>
      <c r="AK290" s="89"/>
      <c r="AL290" s="89"/>
      <c r="AO290" s="89"/>
      <c r="AP290" s="89"/>
      <c r="AQ290" s="89"/>
      <c r="AT290" s="89"/>
      <c r="AU290" s="89"/>
      <c r="AV290" s="89"/>
      <c r="AY290" s="89"/>
      <c r="AZ290" s="89"/>
      <c r="BA290" s="89"/>
      <c r="BD290" s="89"/>
      <c r="BE290" s="89"/>
      <c r="BF290" s="89"/>
      <c r="BI290" s="89"/>
      <c r="BJ290" s="89"/>
      <c r="BK290" s="89"/>
      <c r="BN290" s="70"/>
      <c r="BO290" s="70"/>
      <c r="BP290" s="70"/>
      <c r="BQ290" s="70"/>
      <c r="BR290" s="90"/>
      <c r="BS290" s="90"/>
      <c r="BT290" s="89"/>
      <c r="BX290" s="85"/>
      <c r="BY290" s="86"/>
    </row>
    <row r="291" spans="1:77" hidden="1" outlineLevel="1" x14ac:dyDescent="0.2">
      <c r="A291" s="73" t="s">
        <v>141</v>
      </c>
      <c r="B291" s="72" t="s">
        <v>40</v>
      </c>
      <c r="C291" s="73" t="s">
        <v>293</v>
      </c>
      <c r="F291" s="91">
        <v>0</v>
      </c>
      <c r="G291" s="91">
        <v>0</v>
      </c>
      <c r="H291" s="91">
        <v>0</v>
      </c>
      <c r="K291" s="91">
        <v>0</v>
      </c>
      <c r="L291" s="91">
        <v>0</v>
      </c>
      <c r="M291" s="91">
        <v>0</v>
      </c>
      <c r="P291" s="91">
        <v>0</v>
      </c>
      <c r="Q291" s="91">
        <v>0</v>
      </c>
      <c r="R291" s="91">
        <v>0</v>
      </c>
      <c r="U291" s="91">
        <v>0</v>
      </c>
      <c r="V291" s="91">
        <v>0</v>
      </c>
      <c r="W291" s="91">
        <v>0</v>
      </c>
      <c r="Z291" s="91">
        <v>0</v>
      </c>
      <c r="AA291" s="91">
        <v>0</v>
      </c>
      <c r="AB291" s="91">
        <v>0</v>
      </c>
      <c r="AE291" s="91">
        <v>6403</v>
      </c>
      <c r="AF291" s="91">
        <v>0</v>
      </c>
      <c r="AG291" s="91">
        <v>6403</v>
      </c>
      <c r="AJ291" s="91">
        <v>0</v>
      </c>
      <c r="AK291" s="91">
        <v>0</v>
      </c>
      <c r="AL291" s="91">
        <v>0</v>
      </c>
      <c r="AO291" s="91">
        <v>0</v>
      </c>
      <c r="AP291" s="91">
        <v>0</v>
      </c>
      <c r="AQ291" s="91">
        <v>0</v>
      </c>
      <c r="AT291" s="91">
        <v>0</v>
      </c>
      <c r="AU291" s="91">
        <v>0</v>
      </c>
      <c r="AV291" s="91">
        <v>0</v>
      </c>
      <c r="AY291" s="91">
        <v>0</v>
      </c>
      <c r="AZ291" s="91">
        <v>0</v>
      </c>
      <c r="BA291" s="91">
        <v>0</v>
      </c>
      <c r="BD291" s="91">
        <v>0</v>
      </c>
      <c r="BE291" s="91">
        <v>0</v>
      </c>
      <c r="BF291" s="91">
        <v>0</v>
      </c>
      <c r="BI291" s="91">
        <v>0</v>
      </c>
      <c r="BJ291" s="91">
        <v>0</v>
      </c>
      <c r="BK291" s="91">
        <v>0</v>
      </c>
      <c r="BN291" s="91">
        <v>0</v>
      </c>
      <c r="BO291" s="91">
        <v>0</v>
      </c>
      <c r="BP291" s="91">
        <v>0</v>
      </c>
      <c r="BQ291" s="92"/>
      <c r="BR291" s="93"/>
      <c r="BS291" s="93"/>
      <c r="BT291" s="91"/>
      <c r="BX291" s="76"/>
    </row>
    <row r="292" spans="1:77" hidden="1" outlineLevel="1" x14ac:dyDescent="0.2">
      <c r="A292" s="73" t="s">
        <v>141</v>
      </c>
      <c r="B292" s="72" t="s">
        <v>40</v>
      </c>
      <c r="C292" s="73" t="s">
        <v>294</v>
      </c>
      <c r="F292" s="91">
        <v>0</v>
      </c>
      <c r="G292" s="91">
        <v>0</v>
      </c>
      <c r="H292" s="91">
        <v>0</v>
      </c>
      <c r="K292" s="91">
        <v>0</v>
      </c>
      <c r="L292" s="91">
        <v>0</v>
      </c>
      <c r="M292" s="91">
        <v>0</v>
      </c>
      <c r="P292" s="91">
        <v>0</v>
      </c>
      <c r="Q292" s="91">
        <v>0</v>
      </c>
      <c r="R292" s="91">
        <v>0</v>
      </c>
      <c r="U292" s="91">
        <v>6131</v>
      </c>
      <c r="V292" s="91">
        <v>0</v>
      </c>
      <c r="W292" s="91">
        <v>6131</v>
      </c>
      <c r="Z292" s="91">
        <v>0</v>
      </c>
      <c r="AA292" s="91">
        <v>0</v>
      </c>
      <c r="AB292" s="91">
        <v>0</v>
      </c>
      <c r="AE292" s="91">
        <v>6225</v>
      </c>
      <c r="AF292" s="91">
        <v>0</v>
      </c>
      <c r="AG292" s="91">
        <v>6225</v>
      </c>
      <c r="AJ292" s="91">
        <v>0</v>
      </c>
      <c r="AK292" s="91">
        <v>0</v>
      </c>
      <c r="AL292" s="91">
        <v>0</v>
      </c>
      <c r="AO292" s="91">
        <v>0</v>
      </c>
      <c r="AP292" s="91">
        <v>0</v>
      </c>
      <c r="AQ292" s="91">
        <v>0</v>
      </c>
      <c r="AT292" s="91">
        <v>0</v>
      </c>
      <c r="AU292" s="91">
        <v>0</v>
      </c>
      <c r="AV292" s="91">
        <v>0</v>
      </c>
      <c r="AY292" s="91">
        <v>0</v>
      </c>
      <c r="AZ292" s="91">
        <v>0</v>
      </c>
      <c r="BA292" s="91">
        <v>0</v>
      </c>
      <c r="BD292" s="91">
        <v>0</v>
      </c>
      <c r="BE292" s="91">
        <v>0</v>
      </c>
      <c r="BF292" s="91">
        <v>0</v>
      </c>
      <c r="BI292" s="91">
        <v>0</v>
      </c>
      <c r="BJ292" s="91">
        <v>0</v>
      </c>
      <c r="BK292" s="91">
        <v>0</v>
      </c>
      <c r="BN292" s="91">
        <v>0</v>
      </c>
      <c r="BO292" s="91">
        <v>0</v>
      </c>
      <c r="BP292" s="91">
        <v>0</v>
      </c>
      <c r="BQ292" s="92"/>
      <c r="BR292" s="93"/>
      <c r="BS292" s="93"/>
      <c r="BT292" s="91"/>
      <c r="BX292" s="76"/>
    </row>
    <row r="293" spans="1:77" hidden="1" outlineLevel="1" x14ac:dyDescent="0.2">
      <c r="A293" s="73" t="s">
        <v>143</v>
      </c>
      <c r="B293" s="72" t="s">
        <v>40</v>
      </c>
      <c r="C293" s="73" t="s">
        <v>293</v>
      </c>
      <c r="F293" s="91">
        <v>0</v>
      </c>
      <c r="G293" s="91">
        <v>0</v>
      </c>
      <c r="H293" s="91">
        <v>0</v>
      </c>
      <c r="K293" s="91">
        <v>5079</v>
      </c>
      <c r="L293" s="91">
        <v>0</v>
      </c>
      <c r="M293" s="91">
        <v>5079</v>
      </c>
      <c r="P293" s="91">
        <v>7857</v>
      </c>
      <c r="Q293" s="91">
        <v>0</v>
      </c>
      <c r="R293" s="91">
        <v>7857</v>
      </c>
      <c r="U293" s="91">
        <v>7074</v>
      </c>
      <c r="V293" s="91">
        <v>0</v>
      </c>
      <c r="W293" s="91">
        <v>7074</v>
      </c>
      <c r="Z293" s="91">
        <v>6001</v>
      </c>
      <c r="AA293" s="91">
        <v>0</v>
      </c>
      <c r="AB293" s="91">
        <v>6001</v>
      </c>
      <c r="AE293" s="91">
        <v>6458</v>
      </c>
      <c r="AF293" s="91">
        <v>0</v>
      </c>
      <c r="AG293" s="91">
        <v>6458</v>
      </c>
      <c r="AJ293" s="91">
        <v>5530</v>
      </c>
      <c r="AK293" s="91">
        <v>0</v>
      </c>
      <c r="AL293" s="91">
        <v>5530</v>
      </c>
      <c r="AO293" s="91">
        <v>0</v>
      </c>
      <c r="AP293" s="91">
        <v>0</v>
      </c>
      <c r="AQ293" s="91">
        <v>0</v>
      </c>
      <c r="AT293" s="91">
        <v>6144</v>
      </c>
      <c r="AU293" s="91">
        <v>0</v>
      </c>
      <c r="AV293" s="91">
        <v>6144</v>
      </c>
      <c r="AY293" s="91">
        <v>5317</v>
      </c>
      <c r="AZ293" s="91">
        <v>0</v>
      </c>
      <c r="BA293" s="91">
        <v>5317</v>
      </c>
      <c r="BD293" s="91">
        <v>0</v>
      </c>
      <c r="BE293" s="91">
        <v>0</v>
      </c>
      <c r="BF293" s="91">
        <v>0</v>
      </c>
      <c r="BI293" s="91">
        <v>0</v>
      </c>
      <c r="BJ293" s="91">
        <v>0</v>
      </c>
      <c r="BK293" s="91">
        <v>0</v>
      </c>
      <c r="BN293" s="91">
        <v>0</v>
      </c>
      <c r="BO293" s="91">
        <v>0</v>
      </c>
      <c r="BP293" s="91">
        <v>0</v>
      </c>
      <c r="BQ293" s="92"/>
      <c r="BR293" s="93"/>
      <c r="BS293" s="93"/>
      <c r="BT293" s="91"/>
      <c r="BX293" s="76"/>
    </row>
    <row r="294" spans="1:77" hidden="1" outlineLevel="1" x14ac:dyDescent="0.2">
      <c r="A294" s="73" t="s">
        <v>143</v>
      </c>
      <c r="B294" s="72" t="s">
        <v>40</v>
      </c>
      <c r="C294" s="73" t="s">
        <v>294</v>
      </c>
      <c r="F294" s="91">
        <v>0</v>
      </c>
      <c r="G294" s="91">
        <v>0</v>
      </c>
      <c r="H294" s="91">
        <v>0</v>
      </c>
      <c r="K294" s="91">
        <v>5870</v>
      </c>
      <c r="L294" s="91">
        <v>0</v>
      </c>
      <c r="M294" s="91">
        <v>5870</v>
      </c>
      <c r="P294" s="91">
        <v>6256</v>
      </c>
      <c r="Q294" s="91">
        <v>0</v>
      </c>
      <c r="R294" s="91">
        <v>6256</v>
      </c>
      <c r="U294" s="91">
        <v>6082</v>
      </c>
      <c r="V294" s="91">
        <v>0</v>
      </c>
      <c r="W294" s="91">
        <v>6082</v>
      </c>
      <c r="Z294" s="91">
        <v>5300</v>
      </c>
      <c r="AA294" s="91">
        <v>0</v>
      </c>
      <c r="AB294" s="91">
        <v>5300</v>
      </c>
      <c r="AE294" s="91">
        <v>6187</v>
      </c>
      <c r="AF294" s="91">
        <v>0</v>
      </c>
      <c r="AG294" s="91">
        <v>6187</v>
      </c>
      <c r="AJ294" s="91">
        <v>5092</v>
      </c>
      <c r="AK294" s="91">
        <v>0</v>
      </c>
      <c r="AL294" s="91">
        <v>5092</v>
      </c>
      <c r="AO294" s="91">
        <v>0</v>
      </c>
      <c r="AP294" s="91">
        <v>0</v>
      </c>
      <c r="AQ294" s="91">
        <v>0</v>
      </c>
      <c r="AT294" s="91">
        <v>0</v>
      </c>
      <c r="AU294" s="91">
        <v>0</v>
      </c>
      <c r="AV294" s="91">
        <v>0</v>
      </c>
      <c r="AY294" s="91">
        <v>0</v>
      </c>
      <c r="AZ294" s="91">
        <v>0</v>
      </c>
      <c r="BA294" s="91">
        <v>0</v>
      </c>
      <c r="BD294" s="91">
        <v>0</v>
      </c>
      <c r="BE294" s="91">
        <v>0</v>
      </c>
      <c r="BF294" s="91">
        <v>0</v>
      </c>
      <c r="BI294" s="91">
        <v>0</v>
      </c>
      <c r="BJ294" s="91">
        <v>0</v>
      </c>
      <c r="BK294" s="91">
        <v>0</v>
      </c>
      <c r="BN294" s="91">
        <v>0</v>
      </c>
      <c r="BO294" s="91">
        <v>0</v>
      </c>
      <c r="BP294" s="91">
        <v>0</v>
      </c>
      <c r="BQ294" s="92"/>
      <c r="BR294" s="93"/>
      <c r="BS294" s="93"/>
      <c r="BT294" s="91"/>
      <c r="BX294" s="76"/>
    </row>
    <row r="295" spans="1:77" hidden="1" outlineLevel="1" x14ac:dyDescent="0.2">
      <c r="F295" s="91"/>
      <c r="G295" s="91"/>
      <c r="H295" s="91"/>
      <c r="K295" s="91"/>
      <c r="L295" s="91"/>
      <c r="M295" s="91"/>
      <c r="P295" s="91"/>
      <c r="Q295" s="91"/>
      <c r="R295" s="91"/>
      <c r="U295" s="91"/>
      <c r="V295" s="91"/>
      <c r="W295" s="91"/>
      <c r="Z295" s="91"/>
      <c r="AA295" s="91"/>
      <c r="AB295" s="91"/>
      <c r="AE295" s="91"/>
      <c r="AF295" s="91"/>
      <c r="AG295" s="91"/>
      <c r="AJ295" s="91"/>
      <c r="AK295" s="91"/>
      <c r="AL295" s="91"/>
      <c r="AO295" s="91"/>
      <c r="AP295" s="91"/>
      <c r="AQ295" s="91"/>
      <c r="AT295" s="91"/>
      <c r="AU295" s="91"/>
      <c r="AV295" s="91"/>
      <c r="AY295" s="91"/>
      <c r="AZ295" s="91"/>
      <c r="BA295" s="91"/>
      <c r="BD295" s="91"/>
      <c r="BE295" s="91"/>
      <c r="BF295" s="91"/>
      <c r="BI295" s="91"/>
      <c r="BJ295" s="91"/>
      <c r="BK295" s="91"/>
      <c r="BN295" s="91"/>
      <c r="BO295" s="91"/>
      <c r="BP295" s="91"/>
      <c r="BQ295" s="92"/>
      <c r="BR295" s="93"/>
      <c r="BS295" s="93"/>
      <c r="BT295" s="91"/>
      <c r="BX295" s="76"/>
    </row>
    <row r="296" spans="1:77" s="88" customFormat="1" ht="11.25" collapsed="1" x14ac:dyDescent="0.2">
      <c r="A296" s="88" t="s">
        <v>295</v>
      </c>
      <c r="B296" s="87"/>
      <c r="F296" s="91">
        <f>SUM(F291:F294)</f>
        <v>0</v>
      </c>
      <c r="G296" s="91">
        <f>SUM(G291:G294)</f>
        <v>0</v>
      </c>
      <c r="H296" s="91">
        <f>SUM(H291:H294)</f>
        <v>0</v>
      </c>
      <c r="K296" s="91">
        <f>SUM(K291:K294)</f>
        <v>10949</v>
      </c>
      <c r="L296" s="91">
        <f>SUM(L291:L294)</f>
        <v>0</v>
      </c>
      <c r="M296" s="91">
        <f>SUM(M291:M294)</f>
        <v>10949</v>
      </c>
      <c r="P296" s="91">
        <f>SUM(P291:P294)</f>
        <v>14113</v>
      </c>
      <c r="Q296" s="91">
        <f>SUM(Q291:Q294)</f>
        <v>0</v>
      </c>
      <c r="R296" s="91">
        <f>SUM(R291:R294)</f>
        <v>14113</v>
      </c>
      <c r="U296" s="91">
        <f>SUM(U291:U294)</f>
        <v>19287</v>
      </c>
      <c r="V296" s="91">
        <f>SUM(V291:V294)</f>
        <v>0</v>
      </c>
      <c r="W296" s="91">
        <f>SUM(W291:W294)</f>
        <v>19287</v>
      </c>
      <c r="Z296" s="91">
        <f>SUM(Z291:Z294)</f>
        <v>11301</v>
      </c>
      <c r="AA296" s="91">
        <f>SUM(AA291:AA294)</f>
        <v>0</v>
      </c>
      <c r="AB296" s="91">
        <f>SUM(AB291:AB294)</f>
        <v>11301</v>
      </c>
      <c r="AE296" s="91">
        <f>SUM(AE291:AE294)</f>
        <v>25273</v>
      </c>
      <c r="AF296" s="91">
        <f>SUM(AF291:AF294)</f>
        <v>0</v>
      </c>
      <c r="AG296" s="91">
        <f>SUM(AG291:AG294)</f>
        <v>25273</v>
      </c>
      <c r="AJ296" s="91">
        <f>SUM(AJ291:AJ294)</f>
        <v>10622</v>
      </c>
      <c r="AK296" s="91">
        <f>SUM(AK291:AK294)</f>
        <v>0</v>
      </c>
      <c r="AL296" s="91">
        <f>SUM(AL291:AL294)</f>
        <v>10622</v>
      </c>
      <c r="AO296" s="91">
        <f>SUM(AO291:AO294)</f>
        <v>0</v>
      </c>
      <c r="AP296" s="91">
        <f>SUM(AP291:AP294)</f>
        <v>0</v>
      </c>
      <c r="AQ296" s="91">
        <f>SUM(AQ291:AQ294)</f>
        <v>0</v>
      </c>
      <c r="AT296" s="91">
        <f>SUM(AT291:AT294)</f>
        <v>6144</v>
      </c>
      <c r="AU296" s="91">
        <f>SUM(AU291:AU294)</f>
        <v>0</v>
      </c>
      <c r="AV296" s="91">
        <f>SUM(AV291:AV294)</f>
        <v>6144</v>
      </c>
      <c r="AY296" s="91">
        <f>SUM(AY291:AY294)</f>
        <v>5317</v>
      </c>
      <c r="AZ296" s="91">
        <f>SUM(AZ291:AZ294)</f>
        <v>0</v>
      </c>
      <c r="BA296" s="91">
        <f>SUM(BA291:BA294)</f>
        <v>5317</v>
      </c>
      <c r="BD296" s="91">
        <f>SUM(BD291:BD294)</f>
        <v>0</v>
      </c>
      <c r="BE296" s="91">
        <f>SUM(BE291:BE294)</f>
        <v>0</v>
      </c>
      <c r="BF296" s="91">
        <f>SUM(BF291:BF294)</f>
        <v>0</v>
      </c>
      <c r="BI296" s="91">
        <f>SUM(BI291:BI294)</f>
        <v>0</v>
      </c>
      <c r="BJ296" s="91">
        <f>SUM(BJ291:BJ294)</f>
        <v>0</v>
      </c>
      <c r="BK296" s="91">
        <f>SUM(BK291:BK294)</f>
        <v>0</v>
      </c>
      <c r="BN296" s="91">
        <f>SUM(BN291:BN294)</f>
        <v>0</v>
      </c>
      <c r="BO296" s="91">
        <f t="shared" ref="BO296:BT296" si="26">SUM(BO291:BO294)</f>
        <v>0</v>
      </c>
      <c r="BP296" s="91">
        <f t="shared" si="26"/>
        <v>0</v>
      </c>
      <c r="BQ296" s="91">
        <f t="shared" si="26"/>
        <v>0</v>
      </c>
      <c r="BR296" s="91">
        <f t="shared" si="26"/>
        <v>0</v>
      </c>
      <c r="BS296" s="91">
        <f t="shared" si="26"/>
        <v>0</v>
      </c>
      <c r="BT296" s="91">
        <f t="shared" si="26"/>
        <v>0</v>
      </c>
      <c r="BX296" s="85"/>
      <c r="BY296" s="86"/>
    </row>
    <row r="297" spans="1:77" s="88" customFormat="1" ht="11.25" hidden="1" outlineLevel="1" x14ac:dyDescent="0.2">
      <c r="B297" s="87"/>
      <c r="F297" s="89"/>
      <c r="G297" s="89"/>
      <c r="H297" s="89"/>
      <c r="K297" s="89"/>
      <c r="L297" s="89"/>
      <c r="M297" s="89"/>
      <c r="P297" s="89"/>
      <c r="Q297" s="89"/>
      <c r="R297" s="89"/>
      <c r="U297" s="89"/>
      <c r="V297" s="89"/>
      <c r="W297" s="89"/>
      <c r="Z297" s="89"/>
      <c r="AA297" s="89"/>
      <c r="AB297" s="89"/>
      <c r="AE297" s="89"/>
      <c r="AF297" s="89"/>
      <c r="AG297" s="89"/>
      <c r="AJ297" s="89"/>
      <c r="AK297" s="89"/>
      <c r="AL297" s="89"/>
      <c r="AO297" s="89"/>
      <c r="AP297" s="89"/>
      <c r="AQ297" s="89"/>
      <c r="AT297" s="89"/>
      <c r="AU297" s="89"/>
      <c r="AV297" s="89"/>
      <c r="AY297" s="89"/>
      <c r="AZ297" s="89"/>
      <c r="BA297" s="89"/>
      <c r="BD297" s="89"/>
      <c r="BE297" s="89"/>
      <c r="BF297" s="89"/>
      <c r="BI297" s="89"/>
      <c r="BJ297" s="89"/>
      <c r="BK297" s="89"/>
      <c r="BN297" s="70"/>
      <c r="BO297" s="70"/>
      <c r="BP297" s="70"/>
      <c r="BQ297" s="70"/>
      <c r="BR297" s="90"/>
      <c r="BS297" s="90"/>
      <c r="BT297" s="89"/>
      <c r="BX297" s="85"/>
      <c r="BY297" s="86"/>
    </row>
    <row r="298" spans="1:77" s="88" customFormat="1" ht="11.25" collapsed="1" x14ac:dyDescent="0.2">
      <c r="B298" s="87"/>
      <c r="F298" s="89"/>
      <c r="G298" s="89"/>
      <c r="H298" s="89"/>
      <c r="K298" s="89"/>
      <c r="L298" s="89"/>
      <c r="M298" s="89"/>
      <c r="P298" s="89"/>
      <c r="Q298" s="89"/>
      <c r="R298" s="89"/>
      <c r="U298" s="89"/>
      <c r="V298" s="89"/>
      <c r="W298" s="89"/>
      <c r="Z298" s="89"/>
      <c r="AA298" s="89"/>
      <c r="AB298" s="89"/>
      <c r="AE298" s="89"/>
      <c r="AF298" s="89"/>
      <c r="AG298" s="89"/>
      <c r="AJ298" s="89"/>
      <c r="AK298" s="89"/>
      <c r="AL298" s="89"/>
      <c r="AO298" s="89"/>
      <c r="AP298" s="89"/>
      <c r="AQ298" s="89"/>
      <c r="AT298" s="89"/>
      <c r="AU298" s="89"/>
      <c r="AV298" s="89"/>
      <c r="AY298" s="89"/>
      <c r="AZ298" s="89"/>
      <c r="BA298" s="89"/>
      <c r="BD298" s="89"/>
      <c r="BE298" s="89"/>
      <c r="BF298" s="89"/>
      <c r="BI298" s="89"/>
      <c r="BJ298" s="89"/>
      <c r="BK298" s="89"/>
      <c r="BN298" s="70"/>
      <c r="BO298" s="70"/>
      <c r="BP298" s="70"/>
      <c r="BQ298" s="70"/>
      <c r="BR298" s="90"/>
      <c r="BS298" s="90"/>
      <c r="BT298" s="89"/>
      <c r="BX298" s="85"/>
      <c r="BY298" s="86"/>
    </row>
    <row r="299" spans="1:77" s="100" customFormat="1" ht="11.25" x14ac:dyDescent="0.2">
      <c r="A299" s="100" t="s">
        <v>296</v>
      </c>
      <c r="B299" s="101"/>
      <c r="F299" s="102">
        <f>F296</f>
        <v>0</v>
      </c>
      <c r="G299" s="102">
        <f>G296</f>
        <v>0</v>
      </c>
      <c r="H299" s="102">
        <f>H296</f>
        <v>0</v>
      </c>
      <c r="K299" s="102">
        <f>K296</f>
        <v>10949</v>
      </c>
      <c r="L299" s="102">
        <f>L296</f>
        <v>0</v>
      </c>
      <c r="M299" s="102">
        <f>M296</f>
        <v>10949</v>
      </c>
      <c r="P299" s="102">
        <f>P296</f>
        <v>14113</v>
      </c>
      <c r="Q299" s="102">
        <f>Q296</f>
        <v>0</v>
      </c>
      <c r="R299" s="102">
        <f>R296</f>
        <v>14113</v>
      </c>
      <c r="U299" s="102">
        <f>U296</f>
        <v>19287</v>
      </c>
      <c r="V299" s="102">
        <f>V296</f>
        <v>0</v>
      </c>
      <c r="W299" s="102">
        <f>W296</f>
        <v>19287</v>
      </c>
      <c r="Z299" s="102">
        <f>Z296</f>
        <v>11301</v>
      </c>
      <c r="AA299" s="102">
        <f>AA296</f>
        <v>0</v>
      </c>
      <c r="AB299" s="102">
        <f>AB296</f>
        <v>11301</v>
      </c>
      <c r="AE299" s="102">
        <f>AE296</f>
        <v>25273</v>
      </c>
      <c r="AF299" s="102">
        <f>AF296</f>
        <v>0</v>
      </c>
      <c r="AG299" s="102">
        <f>AG296</f>
        <v>25273</v>
      </c>
      <c r="AJ299" s="102">
        <f>AJ296</f>
        <v>10622</v>
      </c>
      <c r="AK299" s="102">
        <f>AK296</f>
        <v>0</v>
      </c>
      <c r="AL299" s="102">
        <f>AL296</f>
        <v>10622</v>
      </c>
      <c r="AO299" s="102">
        <f>AO296</f>
        <v>0</v>
      </c>
      <c r="AP299" s="102">
        <f>AP296</f>
        <v>0</v>
      </c>
      <c r="AQ299" s="102">
        <f>AQ296</f>
        <v>0</v>
      </c>
      <c r="AT299" s="102">
        <f>AT296</f>
        <v>6144</v>
      </c>
      <c r="AU299" s="102">
        <f>AU296</f>
        <v>0</v>
      </c>
      <c r="AV299" s="102">
        <f>AV296</f>
        <v>6144</v>
      </c>
      <c r="AY299" s="102">
        <f>AY296</f>
        <v>5317</v>
      </c>
      <c r="AZ299" s="102">
        <f>AZ296</f>
        <v>0</v>
      </c>
      <c r="BA299" s="102">
        <f>BA296</f>
        <v>5317</v>
      </c>
      <c r="BD299" s="102">
        <f>BD296</f>
        <v>0</v>
      </c>
      <c r="BE299" s="102">
        <f>BE296</f>
        <v>0</v>
      </c>
      <c r="BF299" s="102">
        <f>BF296</f>
        <v>0</v>
      </c>
      <c r="BI299" s="102">
        <f>BI296</f>
        <v>0</v>
      </c>
      <c r="BJ299" s="102">
        <f>BJ296</f>
        <v>0</v>
      </c>
      <c r="BK299" s="102">
        <f>BK296</f>
        <v>0</v>
      </c>
      <c r="BN299" s="102">
        <f>BN296</f>
        <v>0</v>
      </c>
      <c r="BO299" s="102">
        <f t="shared" ref="BO299:BT299" si="27">BO296</f>
        <v>0</v>
      </c>
      <c r="BP299" s="102">
        <f t="shared" si="27"/>
        <v>0</v>
      </c>
      <c r="BQ299" s="102">
        <f t="shared" si="27"/>
        <v>0</v>
      </c>
      <c r="BR299" s="102">
        <f t="shared" si="27"/>
        <v>0</v>
      </c>
      <c r="BS299" s="102">
        <f t="shared" si="27"/>
        <v>0</v>
      </c>
      <c r="BT299" s="102">
        <f t="shared" si="27"/>
        <v>0</v>
      </c>
      <c r="BX299" s="103"/>
      <c r="BY299" s="104"/>
    </row>
    <row r="300" spans="1:77" s="88" customFormat="1" ht="11.25" x14ac:dyDescent="0.2">
      <c r="B300" s="87"/>
      <c r="F300" s="89"/>
      <c r="G300" s="89"/>
      <c r="H300" s="89"/>
      <c r="K300" s="89"/>
      <c r="L300" s="89"/>
      <c r="M300" s="89"/>
      <c r="P300" s="89"/>
      <c r="Q300" s="89"/>
      <c r="R300" s="89"/>
      <c r="U300" s="89"/>
      <c r="V300" s="89"/>
      <c r="W300" s="89"/>
      <c r="Z300" s="89"/>
      <c r="AA300" s="89"/>
      <c r="AB300" s="89"/>
      <c r="AE300" s="89"/>
      <c r="AF300" s="89"/>
      <c r="AG300" s="89"/>
      <c r="AJ300" s="89"/>
      <c r="AK300" s="89"/>
      <c r="AL300" s="89"/>
      <c r="AO300" s="89"/>
      <c r="AP300" s="89"/>
      <c r="AQ300" s="89"/>
      <c r="AT300" s="89"/>
      <c r="AU300" s="89"/>
      <c r="AV300" s="89"/>
      <c r="AY300" s="89"/>
      <c r="AZ300" s="89"/>
      <c r="BA300" s="89"/>
      <c r="BD300" s="89"/>
      <c r="BE300" s="89"/>
      <c r="BF300" s="89"/>
      <c r="BI300" s="89"/>
      <c r="BJ300" s="89"/>
      <c r="BK300" s="89"/>
      <c r="BN300" s="70"/>
      <c r="BO300" s="70"/>
      <c r="BP300" s="70"/>
      <c r="BQ300" s="70"/>
      <c r="BR300" s="90"/>
      <c r="BS300" s="90"/>
      <c r="BT300" s="89"/>
      <c r="BX300" s="85"/>
      <c r="BY300" s="86"/>
    </row>
    <row r="301" spans="1:77" s="88" customFormat="1" ht="11.25" x14ac:dyDescent="0.2">
      <c r="A301" s="78" t="s">
        <v>297</v>
      </c>
      <c r="B301" s="87"/>
      <c r="F301" s="89"/>
      <c r="G301" s="89"/>
      <c r="H301" s="89"/>
      <c r="K301" s="89"/>
      <c r="L301" s="89"/>
      <c r="M301" s="89"/>
      <c r="P301" s="89"/>
      <c r="Q301" s="89"/>
      <c r="R301" s="89"/>
      <c r="U301" s="89"/>
      <c r="V301" s="89"/>
      <c r="W301" s="89"/>
      <c r="Z301" s="89"/>
      <c r="AA301" s="89"/>
      <c r="AB301" s="89"/>
      <c r="AE301" s="89"/>
      <c r="AF301" s="89"/>
      <c r="AG301" s="89"/>
      <c r="AJ301" s="89"/>
      <c r="AK301" s="89"/>
      <c r="AL301" s="89"/>
      <c r="AO301" s="89"/>
      <c r="AP301" s="89"/>
      <c r="AQ301" s="89"/>
      <c r="AT301" s="89"/>
      <c r="AU301" s="89"/>
      <c r="AV301" s="89"/>
      <c r="AY301" s="89"/>
      <c r="AZ301" s="89"/>
      <c r="BA301" s="89"/>
      <c r="BD301" s="89"/>
      <c r="BE301" s="89"/>
      <c r="BF301" s="89"/>
      <c r="BI301" s="89"/>
      <c r="BJ301" s="89"/>
      <c r="BK301" s="89"/>
      <c r="BN301" s="70"/>
      <c r="BO301" s="70"/>
      <c r="BP301" s="70"/>
      <c r="BQ301" s="70"/>
      <c r="BR301" s="90"/>
      <c r="BS301" s="90"/>
      <c r="BT301" s="89"/>
      <c r="BX301" s="85"/>
      <c r="BY301" s="86"/>
    </row>
    <row r="302" spans="1:77" s="88" customFormat="1" ht="11.25" hidden="1" outlineLevel="1" x14ac:dyDescent="0.2">
      <c r="A302" s="71" t="s">
        <v>297</v>
      </c>
      <c r="B302" s="87"/>
      <c r="F302" s="89"/>
      <c r="G302" s="89"/>
      <c r="H302" s="89"/>
      <c r="K302" s="89"/>
      <c r="L302" s="89"/>
      <c r="M302" s="89"/>
      <c r="P302" s="89"/>
      <c r="Q302" s="89"/>
      <c r="R302" s="89"/>
      <c r="U302" s="89"/>
      <c r="V302" s="89"/>
      <c r="W302" s="89"/>
      <c r="Z302" s="89"/>
      <c r="AA302" s="89"/>
      <c r="AB302" s="89"/>
      <c r="AE302" s="89"/>
      <c r="AF302" s="89"/>
      <c r="AG302" s="89"/>
      <c r="AJ302" s="89"/>
      <c r="AK302" s="89"/>
      <c r="AL302" s="89"/>
      <c r="AO302" s="89"/>
      <c r="AP302" s="89"/>
      <c r="AQ302" s="89"/>
      <c r="AT302" s="89"/>
      <c r="AU302" s="89"/>
      <c r="AV302" s="89"/>
      <c r="AY302" s="89"/>
      <c r="AZ302" s="89"/>
      <c r="BA302" s="89"/>
      <c r="BD302" s="89"/>
      <c r="BE302" s="89"/>
      <c r="BF302" s="89"/>
      <c r="BI302" s="89"/>
      <c r="BJ302" s="89"/>
      <c r="BK302" s="89"/>
      <c r="BN302" s="70"/>
      <c r="BO302" s="70"/>
      <c r="BP302" s="70"/>
      <c r="BQ302" s="70"/>
      <c r="BR302" s="90"/>
      <c r="BS302" s="90"/>
      <c r="BT302" s="89"/>
      <c r="BX302" s="85"/>
      <c r="BY302" s="86"/>
    </row>
    <row r="303" spans="1:77" hidden="1" outlineLevel="1" x14ac:dyDescent="0.2">
      <c r="A303" s="73" t="s">
        <v>151</v>
      </c>
      <c r="B303" s="72" t="s">
        <v>40</v>
      </c>
      <c r="C303" s="73" t="s">
        <v>298</v>
      </c>
      <c r="F303" s="91">
        <v>0</v>
      </c>
      <c r="G303" s="91">
        <v>0</v>
      </c>
      <c r="H303" s="91">
        <v>0</v>
      </c>
      <c r="K303" s="91">
        <v>0</v>
      </c>
      <c r="L303" s="91">
        <v>0</v>
      </c>
      <c r="M303" s="91">
        <v>0</v>
      </c>
      <c r="P303" s="91">
        <v>0</v>
      </c>
      <c r="Q303" s="91">
        <v>0</v>
      </c>
      <c r="R303" s="91">
        <v>0</v>
      </c>
      <c r="U303" s="91">
        <v>0</v>
      </c>
      <c r="V303" s="91">
        <v>0</v>
      </c>
      <c r="W303" s="91">
        <v>0</v>
      </c>
      <c r="Z303" s="91">
        <v>0</v>
      </c>
      <c r="AA303" s="91">
        <v>0</v>
      </c>
      <c r="AB303" s="91">
        <v>0</v>
      </c>
      <c r="AE303" s="91">
        <v>0</v>
      </c>
      <c r="AF303" s="91">
        <v>0</v>
      </c>
      <c r="AG303" s="91">
        <v>0</v>
      </c>
      <c r="AJ303" s="91">
        <v>0</v>
      </c>
      <c r="AK303" s="91">
        <v>0</v>
      </c>
      <c r="AL303" s="91">
        <v>0</v>
      </c>
      <c r="AO303" s="91">
        <v>0</v>
      </c>
      <c r="AP303" s="91">
        <v>0</v>
      </c>
      <c r="AQ303" s="91">
        <v>0</v>
      </c>
      <c r="AT303" s="91">
        <v>0</v>
      </c>
      <c r="AU303" s="91">
        <v>0</v>
      </c>
      <c r="AV303" s="91">
        <v>0</v>
      </c>
      <c r="AY303" s="91">
        <v>0</v>
      </c>
      <c r="AZ303" s="91">
        <v>0</v>
      </c>
      <c r="BA303" s="91">
        <v>0</v>
      </c>
      <c r="BD303" s="91">
        <v>6642</v>
      </c>
      <c r="BE303" s="91">
        <v>0</v>
      </c>
      <c r="BF303" s="91">
        <v>6642</v>
      </c>
      <c r="BI303" s="91">
        <v>0</v>
      </c>
      <c r="BJ303" s="91">
        <v>0</v>
      </c>
      <c r="BK303" s="91">
        <v>0</v>
      </c>
      <c r="BN303" s="91">
        <v>0</v>
      </c>
      <c r="BO303" s="91">
        <v>0</v>
      </c>
      <c r="BP303" s="91">
        <v>0</v>
      </c>
      <c r="BQ303" s="92"/>
      <c r="BR303" s="93"/>
      <c r="BS303" s="93"/>
      <c r="BT303" s="91"/>
      <c r="BX303" s="76"/>
    </row>
    <row r="304" spans="1:77" hidden="1" outlineLevel="1" x14ac:dyDescent="0.2">
      <c r="A304" s="73" t="s">
        <v>151</v>
      </c>
      <c r="B304" s="72" t="s">
        <v>40</v>
      </c>
      <c r="C304" s="73" t="s">
        <v>299</v>
      </c>
      <c r="F304" s="91">
        <v>0</v>
      </c>
      <c r="G304" s="91">
        <v>0</v>
      </c>
      <c r="H304" s="91">
        <v>0</v>
      </c>
      <c r="K304" s="91">
        <v>0</v>
      </c>
      <c r="L304" s="91">
        <v>0</v>
      </c>
      <c r="M304" s="91">
        <v>0</v>
      </c>
      <c r="P304" s="91">
        <v>0</v>
      </c>
      <c r="Q304" s="91">
        <v>0</v>
      </c>
      <c r="R304" s="91">
        <v>0</v>
      </c>
      <c r="U304" s="91">
        <v>0</v>
      </c>
      <c r="V304" s="91">
        <v>0</v>
      </c>
      <c r="W304" s="91">
        <v>0</v>
      </c>
      <c r="Z304" s="91">
        <v>0</v>
      </c>
      <c r="AA304" s="91">
        <v>0</v>
      </c>
      <c r="AB304" s="91">
        <v>0</v>
      </c>
      <c r="AE304" s="91">
        <v>0</v>
      </c>
      <c r="AF304" s="91">
        <v>0</v>
      </c>
      <c r="AG304" s="91">
        <v>0</v>
      </c>
      <c r="AJ304" s="91">
        <v>0</v>
      </c>
      <c r="AK304" s="91">
        <v>0</v>
      </c>
      <c r="AL304" s="91">
        <v>0</v>
      </c>
      <c r="AO304" s="91">
        <v>0</v>
      </c>
      <c r="AP304" s="91">
        <v>0</v>
      </c>
      <c r="AQ304" s="91">
        <v>0</v>
      </c>
      <c r="AT304" s="91">
        <v>0</v>
      </c>
      <c r="AU304" s="91">
        <v>0</v>
      </c>
      <c r="AV304" s="91">
        <v>0</v>
      </c>
      <c r="AY304" s="91">
        <v>0</v>
      </c>
      <c r="AZ304" s="91">
        <v>0</v>
      </c>
      <c r="BA304" s="91">
        <v>0</v>
      </c>
      <c r="BD304" s="91">
        <v>0</v>
      </c>
      <c r="BE304" s="91">
        <v>0</v>
      </c>
      <c r="BF304" s="91">
        <v>0</v>
      </c>
      <c r="BI304" s="91">
        <v>0</v>
      </c>
      <c r="BJ304" s="91">
        <v>0</v>
      </c>
      <c r="BK304" s="91">
        <v>0</v>
      </c>
      <c r="BN304" s="91">
        <v>6710</v>
      </c>
      <c r="BO304" s="91">
        <v>0</v>
      </c>
      <c r="BP304" s="91">
        <v>6710</v>
      </c>
      <c r="BQ304" s="92"/>
      <c r="BR304" s="91"/>
      <c r="BS304" s="91"/>
      <c r="BT304" s="91"/>
      <c r="BX304" s="76"/>
    </row>
    <row r="305" spans="1:77" hidden="1" outlineLevel="1" x14ac:dyDescent="0.2">
      <c r="A305" s="73" t="s">
        <v>141</v>
      </c>
      <c r="B305" s="72" t="s">
        <v>40</v>
      </c>
      <c r="C305" s="73" t="s">
        <v>299</v>
      </c>
      <c r="F305" s="91">
        <v>13930</v>
      </c>
      <c r="G305" s="91">
        <v>0</v>
      </c>
      <c r="H305" s="91">
        <v>13930</v>
      </c>
      <c r="K305" s="91">
        <v>13649</v>
      </c>
      <c r="L305" s="91">
        <v>0</v>
      </c>
      <c r="M305" s="91">
        <v>13649</v>
      </c>
      <c r="P305" s="91">
        <v>15737</v>
      </c>
      <c r="Q305" s="91">
        <v>0</v>
      </c>
      <c r="R305" s="91">
        <v>15737</v>
      </c>
      <c r="U305" s="91">
        <v>13451</v>
      </c>
      <c r="V305" s="91">
        <v>0</v>
      </c>
      <c r="W305" s="91">
        <v>13451</v>
      </c>
      <c r="Z305" s="91">
        <v>25502</v>
      </c>
      <c r="AA305" s="91">
        <v>0</v>
      </c>
      <c r="AB305" s="91">
        <v>25502</v>
      </c>
      <c r="AE305" s="91">
        <v>19916</v>
      </c>
      <c r="AF305" s="91">
        <v>0</v>
      </c>
      <c r="AG305" s="91">
        <v>19916</v>
      </c>
      <c r="AJ305" s="91">
        <v>24341</v>
      </c>
      <c r="AK305" s="91">
        <v>0</v>
      </c>
      <c r="AL305" s="91">
        <v>24341</v>
      </c>
      <c r="AO305" s="91">
        <v>0</v>
      </c>
      <c r="AP305" s="91">
        <v>0</v>
      </c>
      <c r="AQ305" s="91">
        <v>0</v>
      </c>
      <c r="AT305" s="91">
        <v>0</v>
      </c>
      <c r="AU305" s="91">
        <v>0</v>
      </c>
      <c r="AV305" s="91">
        <v>0</v>
      </c>
      <c r="AY305" s="91">
        <v>0</v>
      </c>
      <c r="AZ305" s="91">
        <v>0</v>
      </c>
      <c r="BA305" s="91">
        <v>0</v>
      </c>
      <c r="BD305" s="91">
        <v>0</v>
      </c>
      <c r="BE305" s="91">
        <v>0</v>
      </c>
      <c r="BF305" s="91">
        <v>0</v>
      </c>
      <c r="BI305" s="91">
        <v>8684</v>
      </c>
      <c r="BJ305" s="91">
        <v>0</v>
      </c>
      <c r="BK305" s="91">
        <v>8684</v>
      </c>
      <c r="BN305" s="91">
        <v>10584</v>
      </c>
      <c r="BO305" s="91">
        <v>0</v>
      </c>
      <c r="BP305" s="91">
        <v>10584</v>
      </c>
      <c r="BQ305" s="92"/>
      <c r="BR305" s="93"/>
      <c r="BS305" s="93"/>
      <c r="BT305" s="91"/>
      <c r="BX305" s="76"/>
    </row>
    <row r="306" spans="1:77" hidden="1" outlineLevel="1" x14ac:dyDescent="0.2">
      <c r="A306" s="73" t="s">
        <v>141</v>
      </c>
      <c r="B306" s="72" t="s">
        <v>40</v>
      </c>
      <c r="C306" s="73" t="s">
        <v>298</v>
      </c>
      <c r="F306" s="91">
        <v>0</v>
      </c>
      <c r="G306" s="91">
        <v>0</v>
      </c>
      <c r="H306" s="91">
        <v>0</v>
      </c>
      <c r="K306" s="91">
        <v>7345</v>
      </c>
      <c r="L306" s="91">
        <v>0</v>
      </c>
      <c r="M306" s="91">
        <v>7345</v>
      </c>
      <c r="P306" s="91">
        <v>8414</v>
      </c>
      <c r="Q306" s="91">
        <v>0</v>
      </c>
      <c r="R306" s="91">
        <v>8414</v>
      </c>
      <c r="U306" s="91">
        <v>10286</v>
      </c>
      <c r="V306" s="91">
        <v>0</v>
      </c>
      <c r="W306" s="91">
        <v>10286</v>
      </c>
      <c r="Z306" s="91">
        <v>8650</v>
      </c>
      <c r="AA306" s="91">
        <v>0</v>
      </c>
      <c r="AB306" s="91">
        <v>8650</v>
      </c>
      <c r="AE306" s="91">
        <v>0</v>
      </c>
      <c r="AF306" s="91">
        <v>0</v>
      </c>
      <c r="AG306" s="91">
        <v>0</v>
      </c>
      <c r="AJ306" s="91">
        <v>0</v>
      </c>
      <c r="AK306" s="91">
        <v>0</v>
      </c>
      <c r="AL306" s="91">
        <v>0</v>
      </c>
      <c r="AO306" s="91">
        <v>0</v>
      </c>
      <c r="AP306" s="91">
        <v>0</v>
      </c>
      <c r="AQ306" s="91">
        <v>0</v>
      </c>
      <c r="AT306" s="91">
        <v>6520</v>
      </c>
      <c r="AU306" s="91">
        <v>0</v>
      </c>
      <c r="AV306" s="91">
        <v>6520</v>
      </c>
      <c r="AY306" s="91">
        <v>0</v>
      </c>
      <c r="AZ306" s="91">
        <v>0</v>
      </c>
      <c r="BA306" s="91">
        <v>0</v>
      </c>
      <c r="BD306" s="91">
        <v>5543</v>
      </c>
      <c r="BE306" s="91">
        <v>0</v>
      </c>
      <c r="BF306" s="91">
        <v>5543</v>
      </c>
      <c r="BI306" s="91">
        <v>0</v>
      </c>
      <c r="BJ306" s="91">
        <v>0</v>
      </c>
      <c r="BK306" s="91">
        <v>0</v>
      </c>
      <c r="BN306" s="91">
        <v>0</v>
      </c>
      <c r="BO306" s="91">
        <v>0</v>
      </c>
      <c r="BP306" s="91">
        <v>0</v>
      </c>
      <c r="BQ306" s="92"/>
      <c r="BR306" s="93"/>
      <c r="BS306" s="93"/>
      <c r="BT306" s="91"/>
      <c r="BX306" s="76"/>
    </row>
    <row r="307" spans="1:77" hidden="1" outlineLevel="1" x14ac:dyDescent="0.2">
      <c r="A307" s="73" t="s">
        <v>143</v>
      </c>
      <c r="B307" s="72" t="s">
        <v>40</v>
      </c>
      <c r="C307" s="73" t="s">
        <v>299</v>
      </c>
      <c r="F307" s="91">
        <v>20948</v>
      </c>
      <c r="G307" s="91">
        <v>0</v>
      </c>
      <c r="H307" s="91">
        <v>20948</v>
      </c>
      <c r="K307" s="91">
        <v>28169</v>
      </c>
      <c r="L307" s="91">
        <v>0</v>
      </c>
      <c r="M307" s="91">
        <v>28169</v>
      </c>
      <c r="P307" s="91">
        <v>31301</v>
      </c>
      <c r="Q307" s="91">
        <v>0</v>
      </c>
      <c r="R307" s="91">
        <v>31301</v>
      </c>
      <c r="U307" s="91">
        <v>44395</v>
      </c>
      <c r="V307" s="91">
        <v>0</v>
      </c>
      <c r="W307" s="91">
        <v>44395</v>
      </c>
      <c r="Z307" s="91">
        <v>117794</v>
      </c>
      <c r="AA307" s="91">
        <v>0</v>
      </c>
      <c r="AB307" s="91">
        <v>117794</v>
      </c>
      <c r="AE307" s="91">
        <v>100540</v>
      </c>
      <c r="AF307" s="91">
        <v>0</v>
      </c>
      <c r="AG307" s="91">
        <v>100540</v>
      </c>
      <c r="AJ307" s="91">
        <v>53218</v>
      </c>
      <c r="AK307" s="91">
        <v>0</v>
      </c>
      <c r="AL307" s="91">
        <v>53218</v>
      </c>
      <c r="AO307" s="91">
        <v>38057</v>
      </c>
      <c r="AP307" s="91">
        <v>0</v>
      </c>
      <c r="AQ307" s="91">
        <v>38057</v>
      </c>
      <c r="AT307" s="91">
        <v>37265</v>
      </c>
      <c r="AU307" s="91">
        <v>0</v>
      </c>
      <c r="AV307" s="91">
        <v>37265</v>
      </c>
      <c r="AY307" s="91">
        <v>46671</v>
      </c>
      <c r="AZ307" s="91">
        <v>0</v>
      </c>
      <c r="BA307" s="91">
        <v>46671</v>
      </c>
      <c r="BD307" s="91">
        <v>65655</v>
      </c>
      <c r="BE307" s="91">
        <v>0</v>
      </c>
      <c r="BF307" s="91">
        <v>65655</v>
      </c>
      <c r="BI307" s="91">
        <v>66676</v>
      </c>
      <c r="BJ307" s="91">
        <v>0</v>
      </c>
      <c r="BK307" s="91">
        <v>66676</v>
      </c>
      <c r="BN307" s="91">
        <v>76273</v>
      </c>
      <c r="BO307" s="91">
        <v>10806</v>
      </c>
      <c r="BP307" s="91">
        <v>65467</v>
      </c>
      <c r="BQ307" s="92"/>
      <c r="BR307" s="93"/>
      <c r="BS307" s="93"/>
      <c r="BT307" s="91"/>
      <c r="BX307" s="76"/>
    </row>
    <row r="308" spans="1:77" hidden="1" outlineLevel="1" x14ac:dyDescent="0.2">
      <c r="A308" s="73" t="s">
        <v>143</v>
      </c>
      <c r="B308" s="72" t="s">
        <v>40</v>
      </c>
      <c r="C308" s="73" t="s">
        <v>298</v>
      </c>
      <c r="F308" s="91">
        <v>10310</v>
      </c>
      <c r="G308" s="91">
        <v>0</v>
      </c>
      <c r="H308" s="91">
        <v>10310</v>
      </c>
      <c r="K308" s="91">
        <v>0</v>
      </c>
      <c r="L308" s="91">
        <v>0</v>
      </c>
      <c r="M308" s="91">
        <v>0</v>
      </c>
      <c r="P308" s="91">
        <v>11785</v>
      </c>
      <c r="Q308" s="91">
        <v>0</v>
      </c>
      <c r="R308" s="91">
        <v>11785</v>
      </c>
      <c r="U308" s="91">
        <v>15025</v>
      </c>
      <c r="V308" s="91">
        <v>0</v>
      </c>
      <c r="W308" s="91">
        <v>15025</v>
      </c>
      <c r="Z308" s="91">
        <v>42533</v>
      </c>
      <c r="AA308" s="91">
        <v>0</v>
      </c>
      <c r="AB308" s="91">
        <v>42533</v>
      </c>
      <c r="AE308" s="91">
        <v>34656</v>
      </c>
      <c r="AF308" s="91">
        <v>0</v>
      </c>
      <c r="AG308" s="91">
        <v>34656</v>
      </c>
      <c r="AJ308" s="91">
        <v>44363</v>
      </c>
      <c r="AK308" s="91">
        <v>0</v>
      </c>
      <c r="AL308" s="91">
        <v>44363</v>
      </c>
      <c r="AO308" s="91">
        <v>41582</v>
      </c>
      <c r="AP308" s="91">
        <v>0</v>
      </c>
      <c r="AQ308" s="91">
        <v>41582</v>
      </c>
      <c r="AT308" s="91">
        <v>27455</v>
      </c>
      <c r="AU308" s="91">
        <v>0</v>
      </c>
      <c r="AV308" s="91">
        <v>27455</v>
      </c>
      <c r="AY308" s="91">
        <v>31442</v>
      </c>
      <c r="AZ308" s="91">
        <v>0</v>
      </c>
      <c r="BA308" s="91">
        <v>31442</v>
      </c>
      <c r="BD308" s="91">
        <v>29821</v>
      </c>
      <c r="BE308" s="91">
        <v>0</v>
      </c>
      <c r="BF308" s="91">
        <v>29821</v>
      </c>
      <c r="BI308" s="91">
        <v>49409</v>
      </c>
      <c r="BJ308" s="91">
        <v>14553</v>
      </c>
      <c r="BK308" s="91">
        <v>34856</v>
      </c>
      <c r="BN308" s="91">
        <v>56334</v>
      </c>
      <c r="BO308" s="91">
        <v>22238</v>
      </c>
      <c r="BP308" s="91">
        <v>34096</v>
      </c>
      <c r="BQ308" s="92"/>
      <c r="BR308" s="93"/>
      <c r="BS308" s="93"/>
      <c r="BT308" s="91"/>
      <c r="BX308" s="76"/>
    </row>
    <row r="309" spans="1:77" hidden="1" outlineLevel="1" x14ac:dyDescent="0.2">
      <c r="A309" s="73" t="s">
        <v>164</v>
      </c>
      <c r="B309" s="72" t="s">
        <v>40</v>
      </c>
      <c r="C309" s="73" t="s">
        <v>298</v>
      </c>
      <c r="F309" s="91">
        <v>0</v>
      </c>
      <c r="G309" s="91">
        <v>0</v>
      </c>
      <c r="H309" s="91">
        <v>0</v>
      </c>
      <c r="K309" s="91">
        <v>0</v>
      </c>
      <c r="L309" s="91">
        <v>0</v>
      </c>
      <c r="M309" s="91">
        <v>0</v>
      </c>
      <c r="P309" s="91">
        <v>0</v>
      </c>
      <c r="Q309" s="91">
        <v>0</v>
      </c>
      <c r="R309" s="91">
        <v>0</v>
      </c>
      <c r="U309" s="91">
        <v>0</v>
      </c>
      <c r="V309" s="91">
        <v>0</v>
      </c>
      <c r="W309" s="91">
        <v>0</v>
      </c>
      <c r="Z309" s="91">
        <v>0</v>
      </c>
      <c r="AA309" s="91">
        <v>0</v>
      </c>
      <c r="AB309" s="91">
        <v>0</v>
      </c>
      <c r="AE309" s="91">
        <v>0</v>
      </c>
      <c r="AF309" s="91">
        <v>0</v>
      </c>
      <c r="AG309" s="91">
        <v>0</v>
      </c>
      <c r="AJ309" s="91">
        <v>0</v>
      </c>
      <c r="AK309" s="91">
        <v>0</v>
      </c>
      <c r="AL309" s="91">
        <v>0</v>
      </c>
      <c r="AO309" s="91">
        <v>7712</v>
      </c>
      <c r="AP309" s="91">
        <v>0</v>
      </c>
      <c r="AQ309" s="91">
        <v>7712</v>
      </c>
      <c r="AT309" s="91">
        <v>0</v>
      </c>
      <c r="AU309" s="91">
        <v>0</v>
      </c>
      <c r="AV309" s="91">
        <v>0</v>
      </c>
      <c r="AY309" s="91">
        <v>0</v>
      </c>
      <c r="AZ309" s="91">
        <v>0</v>
      </c>
      <c r="BA309" s="91">
        <v>0</v>
      </c>
      <c r="BD309" s="91">
        <v>0</v>
      </c>
      <c r="BE309" s="91">
        <v>0</v>
      </c>
      <c r="BF309" s="91">
        <v>0</v>
      </c>
      <c r="BI309" s="91">
        <v>0</v>
      </c>
      <c r="BJ309" s="91">
        <v>0</v>
      </c>
      <c r="BK309" s="91">
        <v>0</v>
      </c>
      <c r="BN309" s="91">
        <v>0</v>
      </c>
      <c r="BO309" s="91">
        <v>0</v>
      </c>
      <c r="BP309" s="91">
        <v>0</v>
      </c>
      <c r="BQ309" s="92"/>
      <c r="BR309" s="93"/>
      <c r="BS309" s="93"/>
      <c r="BT309" s="91"/>
      <c r="BX309" s="76"/>
    </row>
    <row r="310" spans="1:77" hidden="1" outlineLevel="1" x14ac:dyDescent="0.2">
      <c r="F310" s="91"/>
      <c r="G310" s="91"/>
      <c r="H310" s="91"/>
      <c r="K310" s="91"/>
      <c r="L310" s="91"/>
      <c r="M310" s="91"/>
      <c r="P310" s="91"/>
      <c r="Q310" s="91"/>
      <c r="R310" s="91"/>
      <c r="U310" s="91"/>
      <c r="V310" s="91"/>
      <c r="W310" s="91"/>
      <c r="Z310" s="91"/>
      <c r="AA310" s="91"/>
      <c r="AB310" s="91"/>
      <c r="AE310" s="91"/>
      <c r="AF310" s="91"/>
      <c r="AG310" s="91"/>
      <c r="AJ310" s="91"/>
      <c r="AK310" s="91"/>
      <c r="AL310" s="91"/>
      <c r="AO310" s="91"/>
      <c r="AP310" s="91"/>
      <c r="AQ310" s="91"/>
      <c r="AT310" s="91"/>
      <c r="AU310" s="91"/>
      <c r="AV310" s="91"/>
      <c r="AY310" s="91"/>
      <c r="AZ310" s="91"/>
      <c r="BA310" s="91"/>
      <c r="BD310" s="91"/>
      <c r="BE310" s="91"/>
      <c r="BF310" s="91"/>
      <c r="BI310" s="91"/>
      <c r="BJ310" s="91"/>
      <c r="BK310" s="91"/>
      <c r="BN310" s="92"/>
      <c r="BO310" s="92"/>
      <c r="BP310" s="92"/>
      <c r="BQ310" s="92"/>
      <c r="BR310" s="93"/>
      <c r="BS310" s="93"/>
      <c r="BT310" s="91"/>
      <c r="BX310" s="76"/>
    </row>
    <row r="311" spans="1:77" s="88" customFormat="1" ht="11.25" collapsed="1" x14ac:dyDescent="0.2">
      <c r="A311" s="88" t="s">
        <v>300</v>
      </c>
      <c r="B311" s="87"/>
      <c r="F311" s="89">
        <f>SUM(F303:F309)</f>
        <v>45188</v>
      </c>
      <c r="G311" s="89">
        <f>SUM(G303:G309)</f>
        <v>0</v>
      </c>
      <c r="H311" s="89">
        <f>SUM(H303:H309)</f>
        <v>45188</v>
      </c>
      <c r="K311" s="89">
        <f>SUM(K303:K309)</f>
        <v>49163</v>
      </c>
      <c r="L311" s="89">
        <f>SUM(L303:L309)</f>
        <v>0</v>
      </c>
      <c r="M311" s="89">
        <f>SUM(M303:M309)</f>
        <v>49163</v>
      </c>
      <c r="P311" s="89">
        <f>SUM(P303:P309)</f>
        <v>67237</v>
      </c>
      <c r="Q311" s="89">
        <f>SUM(Q303:Q309)</f>
        <v>0</v>
      </c>
      <c r="R311" s="89">
        <f>SUM(R303:R309)</f>
        <v>67237</v>
      </c>
      <c r="U311" s="89">
        <f>SUM(U303:U309)</f>
        <v>83157</v>
      </c>
      <c r="V311" s="89">
        <f>SUM(V303:V309)</f>
        <v>0</v>
      </c>
      <c r="W311" s="89">
        <f>SUM(W303:W309)</f>
        <v>83157</v>
      </c>
      <c r="Z311" s="89">
        <f>SUM(Z303:Z309)</f>
        <v>194479</v>
      </c>
      <c r="AA311" s="89">
        <f>SUM(AA303:AA309)</f>
        <v>0</v>
      </c>
      <c r="AB311" s="89">
        <f>SUM(AB303:AB309)</f>
        <v>194479</v>
      </c>
      <c r="AE311" s="89">
        <f>SUM(AE303:AE309)</f>
        <v>155112</v>
      </c>
      <c r="AF311" s="89">
        <f>SUM(AF303:AF309)</f>
        <v>0</v>
      </c>
      <c r="AG311" s="89">
        <f>SUM(AG303:AG309)</f>
        <v>155112</v>
      </c>
      <c r="AJ311" s="89">
        <f>SUM(AJ303:AJ309)</f>
        <v>121922</v>
      </c>
      <c r="AK311" s="89">
        <f>SUM(AK303:AK309)</f>
        <v>0</v>
      </c>
      <c r="AL311" s="89">
        <f>SUM(AL303:AL309)</f>
        <v>121922</v>
      </c>
      <c r="AO311" s="89">
        <f>SUM(AO303:AO309)</f>
        <v>87351</v>
      </c>
      <c r="AP311" s="89">
        <f>SUM(AP303:AP309)</f>
        <v>0</v>
      </c>
      <c r="AQ311" s="89">
        <f>SUM(AQ303:AQ309)</f>
        <v>87351</v>
      </c>
      <c r="AT311" s="89">
        <f>SUM(AT303:AT309)</f>
        <v>71240</v>
      </c>
      <c r="AU311" s="89">
        <f>SUM(AU303:AU309)</f>
        <v>0</v>
      </c>
      <c r="AV311" s="89">
        <f>SUM(AV303:AV309)</f>
        <v>71240</v>
      </c>
      <c r="AY311" s="89">
        <f>SUM(AY303:AY309)</f>
        <v>78113</v>
      </c>
      <c r="AZ311" s="89">
        <f>SUM(AZ303:AZ309)</f>
        <v>0</v>
      </c>
      <c r="BA311" s="89">
        <f>SUM(BA303:BA309)</f>
        <v>78113</v>
      </c>
      <c r="BD311" s="89">
        <f>SUM(BD303:BD309)</f>
        <v>107661</v>
      </c>
      <c r="BE311" s="89">
        <f>SUM(BE303:BE309)</f>
        <v>0</v>
      </c>
      <c r="BF311" s="89">
        <f>SUM(BF303:BF309)</f>
        <v>107661</v>
      </c>
      <c r="BI311" s="89">
        <f>SUM(BI303:BI309)</f>
        <v>124769</v>
      </c>
      <c r="BJ311" s="89">
        <f>SUM(BJ303:BJ309)</f>
        <v>14553</v>
      </c>
      <c r="BK311" s="89">
        <f>SUM(BK303:BK309)</f>
        <v>110216</v>
      </c>
      <c r="BN311" s="89">
        <f>SUM(BN303:BN309)</f>
        <v>149901</v>
      </c>
      <c r="BO311" s="89">
        <f t="shared" ref="BO311:BT311" si="28">SUM(BO303:BO309)</f>
        <v>33044</v>
      </c>
      <c r="BP311" s="89">
        <f t="shared" si="28"/>
        <v>116857</v>
      </c>
      <c r="BQ311" s="89">
        <f t="shared" si="28"/>
        <v>0</v>
      </c>
      <c r="BR311" s="89">
        <f t="shared" si="28"/>
        <v>0</v>
      </c>
      <c r="BS311" s="89">
        <f t="shared" si="28"/>
        <v>0</v>
      </c>
      <c r="BT311" s="89">
        <f t="shared" si="28"/>
        <v>0</v>
      </c>
      <c r="BX311" s="85"/>
      <c r="BY311" s="86"/>
    </row>
    <row r="312" spans="1:77" s="88" customFormat="1" ht="11.25" x14ac:dyDescent="0.2">
      <c r="B312" s="87"/>
      <c r="F312" s="89"/>
      <c r="G312" s="89"/>
      <c r="H312" s="89"/>
      <c r="K312" s="89"/>
      <c r="L312" s="89"/>
      <c r="M312" s="89"/>
      <c r="P312" s="89"/>
      <c r="Q312" s="89"/>
      <c r="R312" s="89"/>
      <c r="U312" s="89"/>
      <c r="V312" s="89"/>
      <c r="W312" s="89"/>
      <c r="Z312" s="89"/>
      <c r="AA312" s="89"/>
      <c r="AB312" s="89"/>
      <c r="AE312" s="89"/>
      <c r="AF312" s="89"/>
      <c r="AG312" s="89"/>
      <c r="AJ312" s="89"/>
      <c r="AK312" s="89"/>
      <c r="AL312" s="89"/>
      <c r="AO312" s="89"/>
      <c r="AP312" s="89"/>
      <c r="AQ312" s="89"/>
      <c r="AT312" s="89"/>
      <c r="AU312" s="89"/>
      <c r="AV312" s="89"/>
      <c r="AY312" s="89"/>
      <c r="AZ312" s="89"/>
      <c r="BA312" s="89"/>
      <c r="BD312" s="89"/>
      <c r="BE312" s="89"/>
      <c r="BF312" s="89"/>
      <c r="BI312" s="89"/>
      <c r="BJ312" s="89"/>
      <c r="BK312" s="89"/>
      <c r="BN312" s="91"/>
      <c r="BO312" s="91"/>
      <c r="BP312" s="91"/>
      <c r="BQ312" s="70"/>
      <c r="BR312" s="90"/>
      <c r="BS312" s="90"/>
      <c r="BT312" s="89"/>
      <c r="BX312" s="85"/>
      <c r="BY312" s="86"/>
    </row>
    <row r="313" spans="1:77" s="88" customFormat="1" ht="11.25" x14ac:dyDescent="0.2">
      <c r="B313" s="87"/>
      <c r="F313" s="89"/>
      <c r="G313" s="89"/>
      <c r="H313" s="89"/>
      <c r="K313" s="89"/>
      <c r="L313" s="89"/>
      <c r="M313" s="89"/>
      <c r="P313" s="89"/>
      <c r="Q313" s="89"/>
      <c r="R313" s="89"/>
      <c r="U313" s="89"/>
      <c r="V313" s="89"/>
      <c r="W313" s="89"/>
      <c r="Z313" s="89"/>
      <c r="AA313" s="89"/>
      <c r="AB313" s="89"/>
      <c r="AE313" s="89"/>
      <c r="AF313" s="89"/>
      <c r="AG313" s="89"/>
      <c r="AJ313" s="89"/>
      <c r="AK313" s="89"/>
      <c r="AL313" s="89"/>
      <c r="AO313" s="89"/>
      <c r="AP313" s="89"/>
      <c r="AQ313" s="89"/>
      <c r="AT313" s="89"/>
      <c r="AU313" s="89"/>
      <c r="AV313" s="89"/>
      <c r="AY313" s="89"/>
      <c r="AZ313" s="89"/>
      <c r="BA313" s="89"/>
      <c r="BD313" s="89"/>
      <c r="BE313" s="89"/>
      <c r="BF313" s="89"/>
      <c r="BI313" s="89"/>
      <c r="BJ313" s="89"/>
      <c r="BK313" s="89"/>
      <c r="BN313" s="70"/>
      <c r="BO313" s="70"/>
      <c r="BP313" s="70"/>
      <c r="BQ313" s="70"/>
      <c r="BR313" s="90"/>
      <c r="BS313" s="90"/>
      <c r="BT313" s="89"/>
      <c r="BX313" s="85"/>
      <c r="BY313" s="86"/>
    </row>
    <row r="314" spans="1:77" s="88" customFormat="1" ht="11.25" x14ac:dyDescent="0.2">
      <c r="A314" s="78" t="s">
        <v>301</v>
      </c>
      <c r="B314" s="87"/>
      <c r="F314" s="89"/>
      <c r="G314" s="89"/>
      <c r="H314" s="89"/>
      <c r="K314" s="89"/>
      <c r="L314" s="89"/>
      <c r="M314" s="89"/>
      <c r="P314" s="89"/>
      <c r="Q314" s="89"/>
      <c r="R314" s="89"/>
      <c r="U314" s="89"/>
      <c r="V314" s="89"/>
      <c r="W314" s="89"/>
      <c r="Z314" s="89"/>
      <c r="AA314" s="89"/>
      <c r="AB314" s="89"/>
      <c r="AE314" s="89"/>
      <c r="AF314" s="89"/>
      <c r="AG314" s="89"/>
      <c r="AJ314" s="89"/>
      <c r="AK314" s="89"/>
      <c r="AL314" s="89"/>
      <c r="AO314" s="89"/>
      <c r="AP314" s="89"/>
      <c r="AQ314" s="89"/>
      <c r="AT314" s="89"/>
      <c r="AU314" s="89"/>
      <c r="AV314" s="89"/>
      <c r="AY314" s="89"/>
      <c r="AZ314" s="89"/>
      <c r="BA314" s="89"/>
      <c r="BD314" s="89"/>
      <c r="BE314" s="89"/>
      <c r="BF314" s="89"/>
      <c r="BI314" s="89"/>
      <c r="BJ314" s="89"/>
      <c r="BK314" s="89"/>
      <c r="BN314" s="70"/>
      <c r="BO314" s="70"/>
      <c r="BP314" s="70"/>
      <c r="BQ314" s="70"/>
      <c r="BR314" s="90"/>
      <c r="BS314" s="90"/>
      <c r="BT314" s="89"/>
      <c r="BX314" s="85"/>
      <c r="BY314" s="86"/>
    </row>
    <row r="315" spans="1:77" s="88" customFormat="1" ht="11.25" hidden="1" outlineLevel="1" x14ac:dyDescent="0.2">
      <c r="B315" s="87"/>
      <c r="F315" s="89"/>
      <c r="G315" s="89"/>
      <c r="H315" s="89"/>
      <c r="K315" s="89"/>
      <c r="L315" s="89"/>
      <c r="M315" s="89"/>
      <c r="P315" s="89"/>
      <c r="Q315" s="89"/>
      <c r="R315" s="89"/>
      <c r="U315" s="89"/>
      <c r="V315" s="89"/>
      <c r="W315" s="89"/>
      <c r="Z315" s="89"/>
      <c r="AA315" s="89"/>
      <c r="AB315" s="89"/>
      <c r="AE315" s="89"/>
      <c r="AF315" s="89"/>
      <c r="AG315" s="89"/>
      <c r="AJ315" s="89"/>
      <c r="AK315" s="89"/>
      <c r="AL315" s="89"/>
      <c r="AO315" s="89"/>
      <c r="AP315" s="89"/>
      <c r="AQ315" s="89"/>
      <c r="AT315" s="89"/>
      <c r="AU315" s="89"/>
      <c r="AV315" s="89"/>
      <c r="AY315" s="89"/>
      <c r="AZ315" s="89"/>
      <c r="BA315" s="89"/>
      <c r="BD315" s="89"/>
      <c r="BE315" s="89"/>
      <c r="BF315" s="89"/>
      <c r="BI315" s="89"/>
      <c r="BJ315" s="89"/>
      <c r="BK315" s="89"/>
      <c r="BN315" s="70"/>
      <c r="BO315" s="70"/>
      <c r="BP315" s="70"/>
      <c r="BQ315" s="70"/>
      <c r="BR315" s="90"/>
      <c r="BS315" s="90"/>
      <c r="BT315" s="89"/>
      <c r="BX315" s="85"/>
      <c r="BY315" s="86"/>
    </row>
    <row r="316" spans="1:77" s="88" customFormat="1" ht="11.25" hidden="1" outlineLevel="1" x14ac:dyDescent="0.2">
      <c r="A316" s="71" t="s">
        <v>302</v>
      </c>
      <c r="B316" s="87"/>
      <c r="F316" s="89"/>
      <c r="G316" s="89"/>
      <c r="H316" s="89"/>
      <c r="K316" s="89"/>
      <c r="L316" s="89"/>
      <c r="M316" s="89"/>
      <c r="P316" s="89"/>
      <c r="Q316" s="89"/>
      <c r="R316" s="89"/>
      <c r="U316" s="89"/>
      <c r="V316" s="89"/>
      <c r="W316" s="89"/>
      <c r="Z316" s="89"/>
      <c r="AA316" s="89"/>
      <c r="AB316" s="89"/>
      <c r="AE316" s="89"/>
      <c r="AF316" s="89"/>
      <c r="AG316" s="89"/>
      <c r="AJ316" s="89"/>
      <c r="AK316" s="89"/>
      <c r="AL316" s="89"/>
      <c r="AO316" s="89"/>
      <c r="AP316" s="89"/>
      <c r="AQ316" s="89"/>
      <c r="AT316" s="89"/>
      <c r="AU316" s="89"/>
      <c r="AV316" s="89"/>
      <c r="AY316" s="89"/>
      <c r="AZ316" s="89"/>
      <c r="BA316" s="89"/>
      <c r="BD316" s="89"/>
      <c r="BE316" s="89"/>
      <c r="BF316" s="89"/>
      <c r="BI316" s="89"/>
      <c r="BJ316" s="89"/>
      <c r="BK316" s="89"/>
      <c r="BN316" s="70"/>
      <c r="BO316" s="70"/>
      <c r="BP316" s="70"/>
      <c r="BQ316" s="70"/>
      <c r="BR316" s="90"/>
      <c r="BS316" s="90"/>
      <c r="BT316" s="89"/>
      <c r="BX316" s="85"/>
      <c r="BY316" s="86"/>
    </row>
    <row r="317" spans="1:77" hidden="1" outlineLevel="1" x14ac:dyDescent="0.2">
      <c r="A317" s="73" t="s">
        <v>143</v>
      </c>
      <c r="B317" s="72" t="s">
        <v>40</v>
      </c>
      <c r="C317" s="73" t="s">
        <v>303</v>
      </c>
      <c r="F317" s="91">
        <v>0</v>
      </c>
      <c r="G317" s="91">
        <v>0</v>
      </c>
      <c r="H317" s="91">
        <v>0</v>
      </c>
      <c r="K317" s="91">
        <v>0</v>
      </c>
      <c r="L317" s="91">
        <v>0</v>
      </c>
      <c r="M317" s="91">
        <v>0</v>
      </c>
      <c r="P317" s="91">
        <v>0</v>
      </c>
      <c r="Q317" s="91">
        <v>0</v>
      </c>
      <c r="R317" s="91">
        <v>0</v>
      </c>
      <c r="U317" s="91">
        <v>0</v>
      </c>
      <c r="V317" s="91">
        <v>0</v>
      </c>
      <c r="W317" s="91">
        <v>0</v>
      </c>
      <c r="Z317" s="91">
        <v>5548</v>
      </c>
      <c r="AA317" s="91">
        <v>0</v>
      </c>
      <c r="AB317" s="91">
        <v>5548</v>
      </c>
      <c r="AE317" s="91">
        <v>0</v>
      </c>
      <c r="AF317" s="91">
        <v>0</v>
      </c>
      <c r="AG317" s="91">
        <v>0</v>
      </c>
      <c r="AJ317" s="91">
        <v>0</v>
      </c>
      <c r="AK317" s="91">
        <v>0</v>
      </c>
      <c r="AL317" s="91">
        <v>0</v>
      </c>
      <c r="AO317" s="91">
        <v>0</v>
      </c>
      <c r="AP317" s="91">
        <v>0</v>
      </c>
      <c r="AQ317" s="91">
        <v>0</v>
      </c>
      <c r="AT317" s="91">
        <v>0</v>
      </c>
      <c r="AU317" s="91">
        <v>0</v>
      </c>
      <c r="AV317" s="91">
        <v>0</v>
      </c>
      <c r="AY317" s="91">
        <v>0</v>
      </c>
      <c r="AZ317" s="91">
        <v>0</v>
      </c>
      <c r="BA317" s="91">
        <v>0</v>
      </c>
      <c r="BD317" s="91">
        <v>0</v>
      </c>
      <c r="BE317" s="91">
        <v>0</v>
      </c>
      <c r="BF317" s="91">
        <v>0</v>
      </c>
      <c r="BI317" s="91">
        <v>0</v>
      </c>
      <c r="BJ317" s="91">
        <v>0</v>
      </c>
      <c r="BK317" s="91">
        <v>0</v>
      </c>
      <c r="BN317" s="91">
        <v>0</v>
      </c>
      <c r="BO317" s="91">
        <v>0</v>
      </c>
      <c r="BP317" s="91">
        <v>0</v>
      </c>
      <c r="BQ317" s="92"/>
      <c r="BR317" s="93"/>
      <c r="BS317" s="93"/>
      <c r="BT317" s="91"/>
      <c r="BX317" s="76"/>
    </row>
    <row r="318" spans="1:77" hidden="1" outlineLevel="1" x14ac:dyDescent="0.2">
      <c r="F318" s="91"/>
      <c r="G318" s="91"/>
      <c r="H318" s="91"/>
      <c r="K318" s="91"/>
      <c r="L318" s="91"/>
      <c r="M318" s="91"/>
      <c r="P318" s="91"/>
      <c r="Q318" s="91"/>
      <c r="R318" s="91"/>
      <c r="U318" s="91"/>
      <c r="V318" s="91"/>
      <c r="W318" s="91"/>
      <c r="Z318" s="91"/>
      <c r="AA318" s="91"/>
      <c r="AB318" s="91"/>
      <c r="AE318" s="91"/>
      <c r="AF318" s="91"/>
      <c r="AG318" s="91"/>
      <c r="AJ318" s="91"/>
      <c r="AK318" s="91"/>
      <c r="AL318" s="91"/>
      <c r="AO318" s="91"/>
      <c r="AP318" s="91"/>
      <c r="AQ318" s="91"/>
      <c r="AT318" s="91"/>
      <c r="AU318" s="91"/>
      <c r="AV318" s="91"/>
      <c r="AY318" s="91"/>
      <c r="AZ318" s="91"/>
      <c r="BA318" s="91"/>
      <c r="BD318" s="91"/>
      <c r="BE318" s="91"/>
      <c r="BF318" s="91"/>
      <c r="BI318" s="91"/>
      <c r="BJ318" s="91"/>
      <c r="BK318" s="91"/>
      <c r="BN318" s="92"/>
      <c r="BO318" s="92"/>
      <c r="BP318" s="92"/>
      <c r="BQ318" s="92"/>
      <c r="BR318" s="93"/>
      <c r="BS318" s="93"/>
      <c r="BT318" s="91"/>
      <c r="BX318" s="76"/>
    </row>
    <row r="319" spans="1:77" s="88" customFormat="1" ht="11.25" collapsed="1" x14ac:dyDescent="0.2">
      <c r="A319" s="88" t="s">
        <v>304</v>
      </c>
      <c r="B319" s="87"/>
      <c r="F319" s="91">
        <f>F317</f>
        <v>0</v>
      </c>
      <c r="G319" s="91">
        <f>G317</f>
        <v>0</v>
      </c>
      <c r="H319" s="91">
        <f>H317</f>
        <v>0</v>
      </c>
      <c r="K319" s="91">
        <f>K317</f>
        <v>0</v>
      </c>
      <c r="L319" s="91">
        <f>L317</f>
        <v>0</v>
      </c>
      <c r="M319" s="91">
        <f>M317</f>
        <v>0</v>
      </c>
      <c r="P319" s="91">
        <f>P317</f>
        <v>0</v>
      </c>
      <c r="Q319" s="91">
        <f>Q317</f>
        <v>0</v>
      </c>
      <c r="R319" s="91">
        <f>R317</f>
        <v>0</v>
      </c>
      <c r="U319" s="91">
        <f>U317</f>
        <v>0</v>
      </c>
      <c r="V319" s="91">
        <f>V317</f>
        <v>0</v>
      </c>
      <c r="W319" s="91">
        <f>W317</f>
        <v>0</v>
      </c>
      <c r="Z319" s="91">
        <f>Z317</f>
        <v>5548</v>
      </c>
      <c r="AA319" s="91">
        <f>AA317</f>
        <v>0</v>
      </c>
      <c r="AB319" s="91">
        <f>AB317</f>
        <v>5548</v>
      </c>
      <c r="AE319" s="91">
        <f>AE317</f>
        <v>0</v>
      </c>
      <c r="AF319" s="91">
        <f>AF317</f>
        <v>0</v>
      </c>
      <c r="AG319" s="91">
        <f>AG317</f>
        <v>0</v>
      </c>
      <c r="AJ319" s="91">
        <f>AJ317</f>
        <v>0</v>
      </c>
      <c r="AK319" s="91">
        <f>AK317</f>
        <v>0</v>
      </c>
      <c r="AL319" s="91">
        <f>AL317</f>
        <v>0</v>
      </c>
      <c r="AO319" s="91">
        <f>AO317</f>
        <v>0</v>
      </c>
      <c r="AP319" s="91">
        <f>AP317</f>
        <v>0</v>
      </c>
      <c r="AQ319" s="91">
        <f>AQ317</f>
        <v>0</v>
      </c>
      <c r="AT319" s="91">
        <f>AT317</f>
        <v>0</v>
      </c>
      <c r="AU319" s="91">
        <f>AU317</f>
        <v>0</v>
      </c>
      <c r="AV319" s="91">
        <f>AV317</f>
        <v>0</v>
      </c>
      <c r="AY319" s="91">
        <f>AY317</f>
        <v>0</v>
      </c>
      <c r="AZ319" s="91">
        <f>AZ317</f>
        <v>0</v>
      </c>
      <c r="BA319" s="91">
        <f>BA317</f>
        <v>0</v>
      </c>
      <c r="BD319" s="91">
        <f>BD317</f>
        <v>0</v>
      </c>
      <c r="BE319" s="91">
        <f>BE317</f>
        <v>0</v>
      </c>
      <c r="BF319" s="91">
        <f>BF317</f>
        <v>0</v>
      </c>
      <c r="BI319" s="91">
        <f>BI317</f>
        <v>0</v>
      </c>
      <c r="BJ319" s="91">
        <f>BJ317</f>
        <v>0</v>
      </c>
      <c r="BK319" s="91">
        <f>BK317</f>
        <v>0</v>
      </c>
      <c r="BN319" s="91">
        <f>BN317</f>
        <v>0</v>
      </c>
      <c r="BO319" s="91">
        <f t="shared" ref="BO319:BT319" si="29">BO317</f>
        <v>0</v>
      </c>
      <c r="BP319" s="91">
        <f t="shared" si="29"/>
        <v>0</v>
      </c>
      <c r="BQ319" s="91">
        <f t="shared" si="29"/>
        <v>0</v>
      </c>
      <c r="BR319" s="91">
        <f t="shared" si="29"/>
        <v>0</v>
      </c>
      <c r="BS319" s="91">
        <f t="shared" si="29"/>
        <v>0</v>
      </c>
      <c r="BT319" s="91">
        <f t="shared" si="29"/>
        <v>0</v>
      </c>
      <c r="BX319" s="85"/>
      <c r="BY319" s="86"/>
    </row>
    <row r="320" spans="1:77" s="88" customFormat="1" ht="11.25" hidden="1" outlineLevel="1" x14ac:dyDescent="0.2">
      <c r="B320" s="87"/>
      <c r="F320" s="89"/>
      <c r="G320" s="89"/>
      <c r="H320" s="89"/>
      <c r="K320" s="89"/>
      <c r="L320" s="89"/>
      <c r="M320" s="89"/>
      <c r="P320" s="89"/>
      <c r="Q320" s="89"/>
      <c r="R320" s="89"/>
      <c r="U320" s="89"/>
      <c r="V320" s="89"/>
      <c r="W320" s="89"/>
      <c r="Z320" s="89"/>
      <c r="AA320" s="89"/>
      <c r="AB320" s="89"/>
      <c r="AE320" s="89"/>
      <c r="AF320" s="89"/>
      <c r="AG320" s="89"/>
      <c r="AJ320" s="89"/>
      <c r="AK320" s="89"/>
      <c r="AL320" s="89"/>
      <c r="AO320" s="89"/>
      <c r="AP320" s="89"/>
      <c r="AQ320" s="89"/>
      <c r="AT320" s="89"/>
      <c r="AU320" s="89"/>
      <c r="AV320" s="89"/>
      <c r="AY320" s="89"/>
      <c r="AZ320" s="89"/>
      <c r="BA320" s="89"/>
      <c r="BD320" s="89"/>
      <c r="BE320" s="89"/>
      <c r="BF320" s="89"/>
      <c r="BI320" s="89"/>
      <c r="BJ320" s="89"/>
      <c r="BK320" s="89"/>
      <c r="BN320" s="70"/>
      <c r="BO320" s="70"/>
      <c r="BP320" s="70"/>
      <c r="BQ320" s="70"/>
      <c r="BR320" s="90"/>
      <c r="BS320" s="90"/>
      <c r="BT320" s="89"/>
      <c r="BX320" s="85"/>
      <c r="BY320" s="86"/>
    </row>
    <row r="321" spans="1:77" s="88" customFormat="1" ht="11.25" hidden="1" outlineLevel="1" x14ac:dyDescent="0.2">
      <c r="A321" s="71" t="s">
        <v>305</v>
      </c>
      <c r="B321" s="87"/>
      <c r="F321" s="89"/>
      <c r="G321" s="89"/>
      <c r="H321" s="89"/>
      <c r="K321" s="89"/>
      <c r="L321" s="89"/>
      <c r="M321" s="89"/>
      <c r="P321" s="89"/>
      <c r="Q321" s="89"/>
      <c r="R321" s="89"/>
      <c r="U321" s="89"/>
      <c r="V321" s="89"/>
      <c r="W321" s="89"/>
      <c r="Z321" s="89"/>
      <c r="AA321" s="89"/>
      <c r="AB321" s="89"/>
      <c r="AE321" s="89"/>
      <c r="AF321" s="89"/>
      <c r="AG321" s="89"/>
      <c r="AJ321" s="89"/>
      <c r="AK321" s="89"/>
      <c r="AL321" s="89"/>
      <c r="AO321" s="89"/>
      <c r="AP321" s="89"/>
      <c r="AQ321" s="89"/>
      <c r="AT321" s="89"/>
      <c r="AU321" s="89"/>
      <c r="AV321" s="89"/>
      <c r="AY321" s="89"/>
      <c r="AZ321" s="89"/>
      <c r="BA321" s="89"/>
      <c r="BD321" s="89"/>
      <c r="BE321" s="89"/>
      <c r="BF321" s="89"/>
      <c r="BI321" s="89"/>
      <c r="BJ321" s="89"/>
      <c r="BK321" s="89"/>
      <c r="BN321" s="70"/>
      <c r="BO321" s="70"/>
      <c r="BP321" s="70"/>
      <c r="BQ321" s="70"/>
      <c r="BR321" s="90"/>
      <c r="BS321" s="90"/>
      <c r="BT321" s="89"/>
      <c r="BX321" s="85"/>
      <c r="BY321" s="86"/>
    </row>
    <row r="322" spans="1:77" hidden="1" outlineLevel="1" x14ac:dyDescent="0.2">
      <c r="A322" s="73" t="s">
        <v>143</v>
      </c>
      <c r="B322" s="72" t="s">
        <v>40</v>
      </c>
      <c r="C322" s="73" t="s">
        <v>306</v>
      </c>
      <c r="F322" s="91">
        <v>0</v>
      </c>
      <c r="G322" s="91">
        <v>0</v>
      </c>
      <c r="H322" s="91">
        <v>0</v>
      </c>
      <c r="K322" s="91">
        <v>14917</v>
      </c>
      <c r="L322" s="91">
        <v>0</v>
      </c>
      <c r="M322" s="91">
        <v>14917</v>
      </c>
      <c r="P322" s="91">
        <v>15894</v>
      </c>
      <c r="Q322" s="91">
        <v>0</v>
      </c>
      <c r="R322" s="91">
        <v>15894</v>
      </c>
      <c r="U322" s="91">
        <v>10349</v>
      </c>
      <c r="V322" s="91">
        <v>0</v>
      </c>
      <c r="W322" s="91">
        <v>10349</v>
      </c>
      <c r="Z322" s="91">
        <v>17048</v>
      </c>
      <c r="AA322" s="91">
        <v>0</v>
      </c>
      <c r="AB322" s="91">
        <v>17048</v>
      </c>
      <c r="AE322" s="91">
        <v>28361</v>
      </c>
      <c r="AF322" s="91">
        <v>0</v>
      </c>
      <c r="AG322" s="91">
        <v>28361</v>
      </c>
      <c r="AJ322" s="91">
        <v>35875</v>
      </c>
      <c r="AK322" s="91">
        <v>0</v>
      </c>
      <c r="AL322" s="91">
        <v>35875</v>
      </c>
      <c r="AO322" s="91">
        <v>25989</v>
      </c>
      <c r="AP322" s="91">
        <v>0</v>
      </c>
      <c r="AQ322" s="91">
        <v>25989</v>
      </c>
      <c r="AT322" s="91">
        <v>12603</v>
      </c>
      <c r="AU322" s="91">
        <v>0</v>
      </c>
      <c r="AV322" s="91">
        <v>12603</v>
      </c>
      <c r="AY322" s="91">
        <v>13885</v>
      </c>
      <c r="AZ322" s="91">
        <v>0</v>
      </c>
      <c r="BA322" s="91">
        <v>13885</v>
      </c>
      <c r="BD322" s="91">
        <v>13655</v>
      </c>
      <c r="BE322" s="91">
        <v>0</v>
      </c>
      <c r="BF322" s="91">
        <v>13655</v>
      </c>
      <c r="BI322" s="91">
        <v>12763</v>
      </c>
      <c r="BJ322" s="91">
        <v>0</v>
      </c>
      <c r="BK322" s="91">
        <v>12763</v>
      </c>
      <c r="BN322" s="91">
        <v>23791</v>
      </c>
      <c r="BO322" s="91">
        <v>0</v>
      </c>
      <c r="BP322" s="91">
        <v>23791</v>
      </c>
      <c r="BQ322" s="92"/>
      <c r="BR322" s="93"/>
      <c r="BS322" s="93"/>
      <c r="BT322" s="91"/>
      <c r="BX322" s="76"/>
    </row>
    <row r="323" spans="1:77" hidden="1" outlineLevel="1" x14ac:dyDescent="0.2">
      <c r="F323" s="91"/>
      <c r="G323" s="91"/>
      <c r="H323" s="91"/>
      <c r="K323" s="91"/>
      <c r="L323" s="91"/>
      <c r="M323" s="91"/>
      <c r="P323" s="91"/>
      <c r="Q323" s="91"/>
      <c r="R323" s="91"/>
      <c r="U323" s="91"/>
      <c r="V323" s="91"/>
      <c r="W323" s="91"/>
      <c r="Z323" s="91"/>
      <c r="AA323" s="91"/>
      <c r="AB323" s="91"/>
      <c r="AE323" s="91"/>
      <c r="AF323" s="91"/>
      <c r="AG323" s="91"/>
      <c r="AJ323" s="91"/>
      <c r="AK323" s="91"/>
      <c r="AL323" s="91"/>
      <c r="AO323" s="91"/>
      <c r="AP323" s="91"/>
      <c r="AQ323" s="91"/>
      <c r="AT323" s="91"/>
      <c r="AU323" s="91"/>
      <c r="AV323" s="91"/>
      <c r="AY323" s="91"/>
      <c r="AZ323" s="91"/>
      <c r="BA323" s="91"/>
      <c r="BD323" s="91"/>
      <c r="BE323" s="91"/>
      <c r="BF323" s="91"/>
      <c r="BI323" s="91"/>
      <c r="BJ323" s="91"/>
      <c r="BK323" s="91"/>
      <c r="BN323" s="92"/>
      <c r="BO323" s="92"/>
      <c r="BP323" s="92"/>
      <c r="BQ323" s="92"/>
      <c r="BR323" s="93"/>
      <c r="BS323" s="93"/>
      <c r="BT323" s="91"/>
      <c r="BX323" s="76"/>
    </row>
    <row r="324" spans="1:77" s="88" customFormat="1" ht="11.25" collapsed="1" x14ac:dyDescent="0.2">
      <c r="A324" s="88" t="s">
        <v>307</v>
      </c>
      <c r="B324" s="87"/>
      <c r="F324" s="89">
        <f>F322</f>
        <v>0</v>
      </c>
      <c r="G324" s="89">
        <f>G322</f>
        <v>0</v>
      </c>
      <c r="H324" s="89">
        <f>H322</f>
        <v>0</v>
      </c>
      <c r="K324" s="89">
        <f>K322</f>
        <v>14917</v>
      </c>
      <c r="L324" s="89">
        <f>L322</f>
        <v>0</v>
      </c>
      <c r="M324" s="89">
        <f>M322</f>
        <v>14917</v>
      </c>
      <c r="P324" s="89">
        <f>P322</f>
        <v>15894</v>
      </c>
      <c r="Q324" s="89">
        <f>Q322</f>
        <v>0</v>
      </c>
      <c r="R324" s="89">
        <f>R322</f>
        <v>15894</v>
      </c>
      <c r="U324" s="89">
        <f>U322</f>
        <v>10349</v>
      </c>
      <c r="V324" s="89">
        <f>V322</f>
        <v>0</v>
      </c>
      <c r="W324" s="89">
        <f>W322</f>
        <v>10349</v>
      </c>
      <c r="Z324" s="89">
        <f>Z322</f>
        <v>17048</v>
      </c>
      <c r="AA324" s="89">
        <f>AA322</f>
        <v>0</v>
      </c>
      <c r="AB324" s="89">
        <f>AB322</f>
        <v>17048</v>
      </c>
      <c r="AE324" s="89">
        <f>AE322</f>
        <v>28361</v>
      </c>
      <c r="AF324" s="89">
        <f>AF322</f>
        <v>0</v>
      </c>
      <c r="AG324" s="89">
        <f>AG322</f>
        <v>28361</v>
      </c>
      <c r="AJ324" s="89">
        <f>AJ322</f>
        <v>35875</v>
      </c>
      <c r="AK324" s="89">
        <f>AK322</f>
        <v>0</v>
      </c>
      <c r="AL324" s="89">
        <f>AL322</f>
        <v>35875</v>
      </c>
      <c r="AO324" s="89">
        <f>AO322</f>
        <v>25989</v>
      </c>
      <c r="AP324" s="89">
        <f>AP322</f>
        <v>0</v>
      </c>
      <c r="AQ324" s="89">
        <f>AQ322</f>
        <v>25989</v>
      </c>
      <c r="AT324" s="89">
        <f>AT322</f>
        <v>12603</v>
      </c>
      <c r="AU324" s="89">
        <f>AU322</f>
        <v>0</v>
      </c>
      <c r="AV324" s="89">
        <f>AV322</f>
        <v>12603</v>
      </c>
      <c r="AY324" s="89">
        <f>AY322</f>
        <v>13885</v>
      </c>
      <c r="AZ324" s="89">
        <f>AZ322</f>
        <v>0</v>
      </c>
      <c r="BA324" s="89">
        <f>BA322</f>
        <v>13885</v>
      </c>
      <c r="BD324" s="89">
        <f>BD322</f>
        <v>13655</v>
      </c>
      <c r="BE324" s="89">
        <f>BE322</f>
        <v>0</v>
      </c>
      <c r="BF324" s="89">
        <f>BF322</f>
        <v>13655</v>
      </c>
      <c r="BI324" s="89">
        <f>BI322</f>
        <v>12763</v>
      </c>
      <c r="BJ324" s="89">
        <f>BJ322</f>
        <v>0</v>
      </c>
      <c r="BK324" s="89">
        <f>BK322</f>
        <v>12763</v>
      </c>
      <c r="BN324" s="89">
        <f>BN322</f>
        <v>23791</v>
      </c>
      <c r="BO324" s="89">
        <f t="shared" ref="BO324:BT324" si="30">BO322</f>
        <v>0</v>
      </c>
      <c r="BP324" s="89">
        <f t="shared" si="30"/>
        <v>23791</v>
      </c>
      <c r="BQ324" s="89">
        <f t="shared" si="30"/>
        <v>0</v>
      </c>
      <c r="BR324" s="89">
        <f t="shared" si="30"/>
        <v>0</v>
      </c>
      <c r="BS324" s="89">
        <f t="shared" si="30"/>
        <v>0</v>
      </c>
      <c r="BT324" s="89">
        <f t="shared" si="30"/>
        <v>0</v>
      </c>
      <c r="BX324" s="85"/>
      <c r="BY324" s="86"/>
    </row>
    <row r="325" spans="1:77" s="88" customFormat="1" ht="11.25" x14ac:dyDescent="0.2">
      <c r="B325" s="87"/>
      <c r="F325" s="89"/>
      <c r="G325" s="89"/>
      <c r="H325" s="89"/>
      <c r="K325" s="89"/>
      <c r="L325" s="89"/>
      <c r="M325" s="89"/>
      <c r="P325" s="89"/>
      <c r="Q325" s="89"/>
      <c r="R325" s="89"/>
      <c r="U325" s="89"/>
      <c r="V325" s="89"/>
      <c r="W325" s="89"/>
      <c r="Z325" s="89"/>
      <c r="AA325" s="89"/>
      <c r="AB325" s="89"/>
      <c r="AE325" s="89"/>
      <c r="AF325" s="89"/>
      <c r="AG325" s="89"/>
      <c r="AJ325" s="89"/>
      <c r="AK325" s="89"/>
      <c r="AL325" s="89"/>
      <c r="AO325" s="89"/>
      <c r="AP325" s="89"/>
      <c r="AQ325" s="89"/>
      <c r="AT325" s="89"/>
      <c r="AU325" s="89"/>
      <c r="AV325" s="89"/>
      <c r="AY325" s="89"/>
      <c r="AZ325" s="89"/>
      <c r="BA325" s="89"/>
      <c r="BD325" s="89"/>
      <c r="BE325" s="89"/>
      <c r="BF325" s="89"/>
      <c r="BI325" s="89"/>
      <c r="BJ325" s="89"/>
      <c r="BK325" s="89"/>
      <c r="BN325" s="70"/>
      <c r="BO325" s="70"/>
      <c r="BP325" s="70"/>
      <c r="BQ325" s="70"/>
      <c r="BR325" s="90"/>
      <c r="BS325" s="90"/>
      <c r="BT325" s="89"/>
      <c r="BX325" s="85"/>
      <c r="BY325" s="86"/>
    </row>
    <row r="326" spans="1:77" s="88" customFormat="1" ht="11.25" x14ac:dyDescent="0.2">
      <c r="A326" s="100" t="s">
        <v>308</v>
      </c>
      <c r="B326" s="87"/>
      <c r="F326" s="70">
        <f>F319+F324</f>
        <v>0</v>
      </c>
      <c r="G326" s="70">
        <f>G319+G324</f>
        <v>0</v>
      </c>
      <c r="H326" s="70">
        <f>H319+H324</f>
        <v>0</v>
      </c>
      <c r="K326" s="70">
        <f>K319+K324</f>
        <v>14917</v>
      </c>
      <c r="L326" s="70">
        <f>L319+L324</f>
        <v>0</v>
      </c>
      <c r="M326" s="70">
        <f>M319+M324</f>
        <v>14917</v>
      </c>
      <c r="P326" s="70">
        <f>P319+P324</f>
        <v>15894</v>
      </c>
      <c r="Q326" s="70">
        <f>Q319+Q324</f>
        <v>0</v>
      </c>
      <c r="R326" s="70">
        <f>R319+R324</f>
        <v>15894</v>
      </c>
      <c r="U326" s="70">
        <f>U319+U324</f>
        <v>10349</v>
      </c>
      <c r="V326" s="70">
        <f>V319+V324</f>
        <v>0</v>
      </c>
      <c r="W326" s="70">
        <f>W319+W324</f>
        <v>10349</v>
      </c>
      <c r="Z326" s="70">
        <f>Z319+Z324</f>
        <v>22596</v>
      </c>
      <c r="AA326" s="70">
        <f>AA319+AA324</f>
        <v>0</v>
      </c>
      <c r="AB326" s="70">
        <f>AB319+AB324</f>
        <v>22596</v>
      </c>
      <c r="AE326" s="70">
        <f>AE319+AE324</f>
        <v>28361</v>
      </c>
      <c r="AF326" s="70">
        <f>AF319+AF324</f>
        <v>0</v>
      </c>
      <c r="AG326" s="70">
        <f>AG319+AG324</f>
        <v>28361</v>
      </c>
      <c r="AJ326" s="70">
        <f>AJ319+AJ324</f>
        <v>35875</v>
      </c>
      <c r="AK326" s="70">
        <f>AK319+AK324</f>
        <v>0</v>
      </c>
      <c r="AL326" s="70">
        <f>AL319+AL324</f>
        <v>35875</v>
      </c>
      <c r="AO326" s="70">
        <f>AO319+AO324</f>
        <v>25989</v>
      </c>
      <c r="AP326" s="70">
        <f>AP319+AP324</f>
        <v>0</v>
      </c>
      <c r="AQ326" s="70">
        <f>AQ319+AQ324</f>
        <v>25989</v>
      </c>
      <c r="AT326" s="70">
        <f>AT319+AT324</f>
        <v>12603</v>
      </c>
      <c r="AU326" s="70">
        <f>AU319+AU324</f>
        <v>0</v>
      </c>
      <c r="AV326" s="70">
        <f>AV319+AV324</f>
        <v>12603</v>
      </c>
      <c r="AY326" s="70">
        <f>AY319+AY324</f>
        <v>13885</v>
      </c>
      <c r="AZ326" s="70">
        <f>AZ319+AZ324</f>
        <v>0</v>
      </c>
      <c r="BA326" s="70">
        <f>BA319+BA324</f>
        <v>13885</v>
      </c>
      <c r="BD326" s="70">
        <f>BD319+BD324</f>
        <v>13655</v>
      </c>
      <c r="BE326" s="70">
        <f>BE319+BE324</f>
        <v>0</v>
      </c>
      <c r="BF326" s="70">
        <f>BF319+BF324</f>
        <v>13655</v>
      </c>
      <c r="BI326" s="70">
        <f>BI319+BI324</f>
        <v>12763</v>
      </c>
      <c r="BJ326" s="70">
        <f>BJ319+BJ324</f>
        <v>0</v>
      </c>
      <c r="BK326" s="70">
        <f>BK319+BK324</f>
        <v>12763</v>
      </c>
      <c r="BN326" s="70">
        <f>BN319+BN324</f>
        <v>23791</v>
      </c>
      <c r="BO326" s="70">
        <f t="shared" ref="BO326:BT326" si="31">BO319+BO324</f>
        <v>0</v>
      </c>
      <c r="BP326" s="70">
        <f t="shared" si="31"/>
        <v>23791</v>
      </c>
      <c r="BQ326" s="70">
        <f t="shared" si="31"/>
        <v>0</v>
      </c>
      <c r="BR326" s="70">
        <f t="shared" si="31"/>
        <v>0</v>
      </c>
      <c r="BS326" s="70">
        <f t="shared" si="31"/>
        <v>0</v>
      </c>
      <c r="BT326" s="70">
        <f t="shared" si="31"/>
        <v>0</v>
      </c>
      <c r="BX326" s="85"/>
      <c r="BY326" s="86"/>
    </row>
    <row r="327" spans="1:77" s="100" customFormat="1" ht="11.25" x14ac:dyDescent="0.2">
      <c r="B327" s="101"/>
      <c r="F327" s="105"/>
      <c r="G327" s="105"/>
      <c r="H327" s="105"/>
      <c r="K327" s="105"/>
      <c r="L327" s="105"/>
      <c r="M327" s="105"/>
      <c r="P327" s="105"/>
      <c r="Q327" s="105"/>
      <c r="R327" s="105"/>
      <c r="U327" s="105"/>
      <c r="V327" s="105"/>
      <c r="W327" s="105"/>
      <c r="Z327" s="105"/>
      <c r="AA327" s="105"/>
      <c r="AB327" s="105"/>
      <c r="AE327" s="105"/>
      <c r="AF327" s="105"/>
      <c r="AG327" s="105"/>
      <c r="AJ327" s="105"/>
      <c r="AK327" s="105"/>
      <c r="AL327" s="105"/>
      <c r="AO327" s="105"/>
      <c r="AP327" s="105"/>
      <c r="AQ327" s="105"/>
      <c r="AT327" s="105"/>
      <c r="AU327" s="105"/>
      <c r="AV327" s="105"/>
      <c r="AY327" s="105"/>
      <c r="AZ327" s="105"/>
      <c r="BA327" s="105"/>
      <c r="BD327" s="105"/>
      <c r="BE327" s="105"/>
      <c r="BF327" s="105"/>
      <c r="BI327" s="105"/>
      <c r="BJ327" s="105"/>
      <c r="BK327" s="105"/>
      <c r="BN327" s="102"/>
      <c r="BO327" s="102"/>
      <c r="BP327" s="102"/>
      <c r="BQ327" s="102"/>
      <c r="BR327" s="106"/>
      <c r="BS327" s="106"/>
      <c r="BT327" s="105"/>
      <c r="BX327" s="103"/>
      <c r="BY327" s="104"/>
    </row>
    <row r="328" spans="1:77" s="88" customFormat="1" ht="11.25" x14ac:dyDescent="0.2">
      <c r="A328" s="78" t="s">
        <v>309</v>
      </c>
      <c r="B328" s="87"/>
      <c r="F328" s="89"/>
      <c r="G328" s="89"/>
      <c r="H328" s="89"/>
      <c r="K328" s="89"/>
      <c r="L328" s="89"/>
      <c r="M328" s="89"/>
      <c r="P328" s="89"/>
      <c r="Q328" s="89"/>
      <c r="R328" s="89"/>
      <c r="U328" s="89"/>
      <c r="V328" s="89"/>
      <c r="W328" s="89"/>
      <c r="Z328" s="89"/>
      <c r="AA328" s="89"/>
      <c r="AB328" s="89"/>
      <c r="AE328" s="89"/>
      <c r="AF328" s="89"/>
      <c r="AG328" s="89"/>
      <c r="AJ328" s="89"/>
      <c r="AK328" s="89"/>
      <c r="AL328" s="89"/>
      <c r="AO328" s="89"/>
      <c r="AP328" s="89"/>
      <c r="AQ328" s="89"/>
      <c r="AT328" s="89"/>
      <c r="AU328" s="89"/>
      <c r="AV328" s="89"/>
      <c r="AY328" s="89"/>
      <c r="AZ328" s="89"/>
      <c r="BA328" s="89"/>
      <c r="BD328" s="89"/>
      <c r="BE328" s="89"/>
      <c r="BF328" s="89"/>
      <c r="BI328" s="89"/>
      <c r="BJ328" s="89"/>
      <c r="BK328" s="89"/>
      <c r="BN328" s="70"/>
      <c r="BO328" s="70"/>
      <c r="BP328" s="70"/>
      <c r="BQ328" s="70"/>
      <c r="BR328" s="90"/>
      <c r="BS328" s="90"/>
      <c r="BT328" s="89"/>
      <c r="BX328" s="85"/>
      <c r="BY328" s="86"/>
    </row>
    <row r="329" spans="1:77" s="88" customFormat="1" ht="11.25" hidden="1" outlineLevel="1" x14ac:dyDescent="0.2">
      <c r="A329" s="71" t="s">
        <v>309</v>
      </c>
      <c r="B329" s="87"/>
      <c r="F329" s="89"/>
      <c r="G329" s="89"/>
      <c r="H329" s="89"/>
      <c r="K329" s="89"/>
      <c r="L329" s="89"/>
      <c r="M329" s="89"/>
      <c r="P329" s="89"/>
      <c r="Q329" s="89"/>
      <c r="R329" s="89"/>
      <c r="U329" s="89"/>
      <c r="V329" s="89"/>
      <c r="W329" s="89"/>
      <c r="Z329" s="89"/>
      <c r="AA329" s="89"/>
      <c r="AB329" s="89"/>
      <c r="AE329" s="89"/>
      <c r="AF329" s="89"/>
      <c r="AG329" s="89"/>
      <c r="AJ329" s="89"/>
      <c r="AK329" s="89"/>
      <c r="AL329" s="89"/>
      <c r="AO329" s="89"/>
      <c r="AP329" s="89"/>
      <c r="AQ329" s="89"/>
      <c r="AT329" s="89"/>
      <c r="AU329" s="89"/>
      <c r="AV329" s="89"/>
      <c r="AY329" s="89"/>
      <c r="AZ329" s="89"/>
      <c r="BA329" s="89"/>
      <c r="BD329" s="89"/>
      <c r="BE329" s="89"/>
      <c r="BF329" s="89"/>
      <c r="BI329" s="89"/>
      <c r="BJ329" s="89"/>
      <c r="BK329" s="89"/>
      <c r="BN329" s="70"/>
      <c r="BO329" s="70"/>
      <c r="BP329" s="70"/>
      <c r="BQ329" s="70"/>
      <c r="BR329" s="90"/>
      <c r="BS329" s="90"/>
      <c r="BT329" s="89"/>
      <c r="BX329" s="85"/>
      <c r="BY329" s="86"/>
    </row>
    <row r="330" spans="1:77" s="88" customFormat="1" ht="11.25" hidden="1" outlineLevel="1" x14ac:dyDescent="0.2">
      <c r="A330" s="73" t="s">
        <v>310</v>
      </c>
      <c r="B330" s="72" t="s">
        <v>40</v>
      </c>
      <c r="C330" s="73" t="s">
        <v>311</v>
      </c>
      <c r="D330" s="73"/>
      <c r="E330" s="73"/>
      <c r="F330" s="89"/>
      <c r="G330" s="89"/>
      <c r="H330" s="89"/>
      <c r="I330" s="73"/>
      <c r="J330" s="73"/>
      <c r="K330" s="89"/>
      <c r="L330" s="89"/>
      <c r="M330" s="89"/>
      <c r="N330" s="73"/>
      <c r="O330" s="73"/>
      <c r="P330" s="89"/>
      <c r="Q330" s="89"/>
      <c r="R330" s="89"/>
      <c r="S330" s="73"/>
      <c r="T330" s="73"/>
      <c r="U330" s="89"/>
      <c r="V330" s="89"/>
      <c r="W330" s="89"/>
      <c r="X330" s="73"/>
      <c r="Y330" s="73"/>
      <c r="Z330" s="89"/>
      <c r="AA330" s="89"/>
      <c r="AB330" s="89"/>
      <c r="AC330" s="73"/>
      <c r="AD330" s="73"/>
      <c r="AE330" s="89"/>
      <c r="AF330" s="89"/>
      <c r="AG330" s="89"/>
      <c r="AH330" s="73"/>
      <c r="AI330" s="73"/>
      <c r="AJ330" s="89"/>
      <c r="AK330" s="89"/>
      <c r="AL330" s="89"/>
      <c r="AM330" s="73"/>
      <c r="AN330" s="73"/>
      <c r="AO330" s="89"/>
      <c r="AP330" s="89"/>
      <c r="AQ330" s="89"/>
      <c r="AR330" s="73"/>
      <c r="AS330" s="73"/>
      <c r="AT330" s="89"/>
      <c r="AU330" s="89"/>
      <c r="AV330" s="89"/>
      <c r="AW330" s="73"/>
      <c r="AX330" s="73"/>
      <c r="AY330" s="89"/>
      <c r="AZ330" s="89"/>
      <c r="BA330" s="89"/>
      <c r="BB330" s="73"/>
      <c r="BC330" s="73"/>
      <c r="BD330" s="89"/>
      <c r="BE330" s="89"/>
      <c r="BF330" s="89"/>
      <c r="BG330" s="73"/>
      <c r="BH330" s="73"/>
      <c r="BI330" s="89"/>
      <c r="BJ330" s="89"/>
      <c r="BK330" s="89"/>
      <c r="BL330" s="73"/>
      <c r="BM330" s="73"/>
      <c r="BN330" s="91">
        <v>2964</v>
      </c>
      <c r="BO330" s="91">
        <v>2964</v>
      </c>
      <c r="BP330" s="91">
        <v>0</v>
      </c>
      <c r="BQ330" s="70"/>
      <c r="BR330" s="90"/>
      <c r="BS330" s="90"/>
      <c r="BT330" s="89"/>
      <c r="BX330" s="85"/>
      <c r="BY330" s="86"/>
    </row>
    <row r="331" spans="1:77" hidden="1" outlineLevel="1" x14ac:dyDescent="0.2">
      <c r="A331" s="73" t="s">
        <v>141</v>
      </c>
      <c r="B331" s="72" t="s">
        <v>40</v>
      </c>
      <c r="C331" s="73" t="s">
        <v>311</v>
      </c>
      <c r="F331" s="91">
        <v>5720</v>
      </c>
      <c r="G331" s="91">
        <v>0</v>
      </c>
      <c r="H331" s="91">
        <v>5720</v>
      </c>
      <c r="K331" s="91">
        <v>6721</v>
      </c>
      <c r="L331" s="91">
        <v>0</v>
      </c>
      <c r="M331" s="91">
        <v>6721</v>
      </c>
      <c r="P331" s="91">
        <v>12447</v>
      </c>
      <c r="Q331" s="91">
        <v>0</v>
      </c>
      <c r="R331" s="91">
        <v>12447</v>
      </c>
      <c r="U331" s="91">
        <v>16495</v>
      </c>
      <c r="V331" s="91">
        <v>0</v>
      </c>
      <c r="W331" s="91">
        <v>16495</v>
      </c>
      <c r="Z331" s="91">
        <v>14732</v>
      </c>
      <c r="AA331" s="91">
        <v>0</v>
      </c>
      <c r="AB331" s="91">
        <v>14732</v>
      </c>
      <c r="AE331" s="91">
        <v>14766</v>
      </c>
      <c r="AF331" s="91">
        <v>0</v>
      </c>
      <c r="AG331" s="91">
        <v>14766</v>
      </c>
      <c r="AJ331" s="91">
        <v>9694</v>
      </c>
      <c r="AK331" s="91">
        <v>0</v>
      </c>
      <c r="AL331" s="91">
        <v>9694</v>
      </c>
      <c r="AO331" s="91">
        <v>9725</v>
      </c>
      <c r="AP331" s="91">
        <v>0</v>
      </c>
      <c r="AQ331" s="91">
        <v>9725</v>
      </c>
      <c r="AT331" s="91">
        <v>9988</v>
      </c>
      <c r="AU331" s="91">
        <v>0</v>
      </c>
      <c r="AV331" s="91">
        <v>9988</v>
      </c>
      <c r="AY331" s="91">
        <v>9804</v>
      </c>
      <c r="AZ331" s="91">
        <v>0</v>
      </c>
      <c r="BA331" s="91">
        <v>9804</v>
      </c>
      <c r="BD331" s="91">
        <v>9318</v>
      </c>
      <c r="BE331" s="91">
        <v>0</v>
      </c>
      <c r="BF331" s="91">
        <v>9318</v>
      </c>
      <c r="BI331" s="91">
        <v>12651</v>
      </c>
      <c r="BJ331" s="91">
        <v>0</v>
      </c>
      <c r="BK331" s="91">
        <v>12651</v>
      </c>
      <c r="BN331" s="91">
        <v>11742</v>
      </c>
      <c r="BO331" s="91">
        <v>7668</v>
      </c>
      <c r="BP331" s="91">
        <v>4074</v>
      </c>
      <c r="BQ331" s="92"/>
      <c r="BR331" s="93"/>
      <c r="BS331" s="93"/>
      <c r="BT331" s="91"/>
      <c r="BX331" s="76"/>
    </row>
    <row r="332" spans="1:77" hidden="1" outlineLevel="1" x14ac:dyDescent="0.2">
      <c r="A332" s="73" t="s">
        <v>143</v>
      </c>
      <c r="B332" s="72" t="s">
        <v>40</v>
      </c>
      <c r="C332" s="73" t="s">
        <v>312</v>
      </c>
      <c r="F332" s="91">
        <v>0</v>
      </c>
      <c r="G332" s="91">
        <v>0</v>
      </c>
      <c r="H332" s="91">
        <v>0</v>
      </c>
      <c r="K332" s="91">
        <v>0</v>
      </c>
      <c r="L332" s="91">
        <v>0</v>
      </c>
      <c r="M332" s="91">
        <v>0</v>
      </c>
      <c r="P332" s="91">
        <v>0</v>
      </c>
      <c r="Q332" s="91">
        <v>0</v>
      </c>
      <c r="R332" s="91">
        <v>0</v>
      </c>
      <c r="U332" s="91">
        <v>0</v>
      </c>
      <c r="V332" s="91">
        <v>0</v>
      </c>
      <c r="W332" s="91">
        <v>0</v>
      </c>
      <c r="Z332" s="91">
        <v>0</v>
      </c>
      <c r="AA332" s="91">
        <v>0</v>
      </c>
      <c r="AB332" s="91">
        <v>0</v>
      </c>
      <c r="AE332" s="91">
        <v>0</v>
      </c>
      <c r="AF332" s="91">
        <v>0</v>
      </c>
      <c r="AG332" s="91">
        <v>0</v>
      </c>
      <c r="AJ332" s="91">
        <v>0</v>
      </c>
      <c r="AK332" s="91">
        <v>0</v>
      </c>
      <c r="AL332" s="91">
        <v>0</v>
      </c>
      <c r="AO332" s="91">
        <v>0</v>
      </c>
      <c r="AP332" s="91">
        <v>0</v>
      </c>
      <c r="AQ332" s="91">
        <v>0</v>
      </c>
      <c r="AT332" s="91">
        <v>1509</v>
      </c>
      <c r="AU332" s="91">
        <v>1509</v>
      </c>
      <c r="AV332" s="91">
        <v>0</v>
      </c>
      <c r="AY332" s="91">
        <v>0</v>
      </c>
      <c r="AZ332" s="91">
        <v>0</v>
      </c>
      <c r="BA332" s="91">
        <v>0</v>
      </c>
      <c r="BD332" s="91">
        <v>0</v>
      </c>
      <c r="BE332" s="91">
        <v>0</v>
      </c>
      <c r="BF332" s="91">
        <v>0</v>
      </c>
      <c r="BI332" s="91">
        <v>0</v>
      </c>
      <c r="BJ332" s="91">
        <v>0</v>
      </c>
      <c r="BK332" s="91">
        <v>0</v>
      </c>
      <c r="BN332" s="91">
        <v>2912</v>
      </c>
      <c r="BO332" s="91">
        <v>2912</v>
      </c>
      <c r="BP332" s="91">
        <v>0</v>
      </c>
      <c r="BQ332" s="92"/>
      <c r="BR332" s="93"/>
      <c r="BS332" s="93"/>
      <c r="BT332" s="91"/>
      <c r="BX332" s="76"/>
    </row>
    <row r="333" spans="1:77" hidden="1" outlineLevel="1" x14ac:dyDescent="0.2">
      <c r="A333" s="73" t="s">
        <v>143</v>
      </c>
      <c r="B333" s="72" t="s">
        <v>40</v>
      </c>
      <c r="C333" s="73" t="s">
        <v>313</v>
      </c>
      <c r="F333" s="91">
        <v>0</v>
      </c>
      <c r="G333" s="91">
        <v>0</v>
      </c>
      <c r="H333" s="91">
        <v>0</v>
      </c>
      <c r="K333" s="91">
        <v>0</v>
      </c>
      <c r="L333" s="91">
        <v>0</v>
      </c>
      <c r="M333" s="91">
        <v>0</v>
      </c>
      <c r="P333" s="91">
        <v>5563</v>
      </c>
      <c r="Q333" s="91">
        <v>5563</v>
      </c>
      <c r="R333" s="91">
        <v>0</v>
      </c>
      <c r="U333" s="91">
        <v>8255</v>
      </c>
      <c r="V333" s="91">
        <v>6572</v>
      </c>
      <c r="W333" s="91">
        <v>1683</v>
      </c>
      <c r="Z333" s="91">
        <v>7283</v>
      </c>
      <c r="AA333" s="91">
        <v>6122</v>
      </c>
      <c r="AB333" s="91">
        <v>1161</v>
      </c>
      <c r="AE333" s="91">
        <v>8007</v>
      </c>
      <c r="AF333" s="91">
        <v>8007</v>
      </c>
      <c r="AG333" s="91">
        <v>0</v>
      </c>
      <c r="AJ333" s="91">
        <v>5157</v>
      </c>
      <c r="AK333" s="91">
        <v>5157</v>
      </c>
      <c r="AL333" s="91">
        <v>0</v>
      </c>
      <c r="AO333" s="91">
        <v>0</v>
      </c>
      <c r="AP333" s="91">
        <v>0</v>
      </c>
      <c r="AQ333" s="91">
        <v>0</v>
      </c>
      <c r="AT333" s="91">
        <v>0</v>
      </c>
      <c r="AU333" s="91">
        <v>0</v>
      </c>
      <c r="AV333" s="91">
        <v>0</v>
      </c>
      <c r="AY333" s="91">
        <v>0</v>
      </c>
      <c r="AZ333" s="91">
        <v>0</v>
      </c>
      <c r="BA333" s="91">
        <v>0</v>
      </c>
      <c r="BD333" s="91">
        <v>0</v>
      </c>
      <c r="BE333" s="91">
        <v>0</v>
      </c>
      <c r="BF333" s="91">
        <v>0</v>
      </c>
      <c r="BI333" s="91">
        <v>0</v>
      </c>
      <c r="BJ333" s="91">
        <v>0</v>
      </c>
      <c r="BK333" s="91">
        <v>0</v>
      </c>
      <c r="BN333" s="91">
        <v>1413</v>
      </c>
      <c r="BO333" s="91">
        <v>1413</v>
      </c>
      <c r="BP333" s="91">
        <v>0</v>
      </c>
      <c r="BQ333" s="92"/>
      <c r="BR333" s="93"/>
      <c r="BS333" s="93"/>
      <c r="BT333" s="91"/>
      <c r="BX333" s="76"/>
    </row>
    <row r="334" spans="1:77" hidden="1" outlineLevel="1" x14ac:dyDescent="0.2">
      <c r="A334" s="73" t="s">
        <v>143</v>
      </c>
      <c r="B334" s="72" t="s">
        <v>40</v>
      </c>
      <c r="C334" s="73" t="s">
        <v>311</v>
      </c>
      <c r="F334" s="91">
        <v>0</v>
      </c>
      <c r="G334" s="91">
        <v>0</v>
      </c>
      <c r="H334" s="91">
        <v>0</v>
      </c>
      <c r="K334" s="91">
        <v>0</v>
      </c>
      <c r="L334" s="91">
        <v>0</v>
      </c>
      <c r="M334" s="91">
        <v>0</v>
      </c>
      <c r="P334" s="91">
        <v>92644</v>
      </c>
      <c r="Q334" s="91">
        <v>35420</v>
      </c>
      <c r="R334" s="91">
        <v>57224</v>
      </c>
      <c r="U334" s="91">
        <v>96130</v>
      </c>
      <c r="V334" s="91">
        <v>69757</v>
      </c>
      <c r="W334" s="91">
        <v>26373</v>
      </c>
      <c r="Z334" s="91">
        <v>135869</v>
      </c>
      <c r="AA334" s="91">
        <v>92021</v>
      </c>
      <c r="AB334" s="91">
        <v>43848</v>
      </c>
      <c r="AE334" s="91">
        <v>124976</v>
      </c>
      <c r="AF334" s="91">
        <v>63217</v>
      </c>
      <c r="AG334" s="91">
        <v>61759</v>
      </c>
      <c r="AJ334" s="91">
        <v>113451</v>
      </c>
      <c r="AK334" s="91">
        <v>54352</v>
      </c>
      <c r="AL334" s="91">
        <v>59099</v>
      </c>
      <c r="AO334" s="91">
        <v>126581</v>
      </c>
      <c r="AP334" s="91">
        <v>62230</v>
      </c>
      <c r="AQ334" s="91">
        <v>64351</v>
      </c>
      <c r="AT334" s="91">
        <v>144669</v>
      </c>
      <c r="AU334" s="91">
        <v>74260</v>
      </c>
      <c r="AV334" s="91">
        <v>70409</v>
      </c>
      <c r="AY334" s="91">
        <v>154161</v>
      </c>
      <c r="AZ334" s="91">
        <v>71968</v>
      </c>
      <c r="BA334" s="91">
        <v>82193</v>
      </c>
      <c r="BD334" s="91">
        <v>151742</v>
      </c>
      <c r="BE334" s="91">
        <v>68071</v>
      </c>
      <c r="BF334" s="91">
        <v>83671</v>
      </c>
      <c r="BI334" s="91">
        <v>152989</v>
      </c>
      <c r="BJ334" s="91">
        <v>71562</v>
      </c>
      <c r="BK334" s="91">
        <v>81427</v>
      </c>
      <c r="BN334" s="91">
        <v>154640</v>
      </c>
      <c r="BO334" s="91">
        <v>142896</v>
      </c>
      <c r="BP334" s="91">
        <v>11744</v>
      </c>
      <c r="BQ334" s="92"/>
      <c r="BR334" s="93"/>
      <c r="BS334" s="93"/>
      <c r="BT334" s="91"/>
      <c r="BX334" s="76"/>
    </row>
    <row r="335" spans="1:77" hidden="1" outlineLevel="1" x14ac:dyDescent="0.2">
      <c r="A335" s="73" t="s">
        <v>143</v>
      </c>
      <c r="B335" s="72" t="s">
        <v>40</v>
      </c>
      <c r="C335" s="73" t="s">
        <v>314</v>
      </c>
      <c r="F335" s="91">
        <v>0</v>
      </c>
      <c r="G335" s="91">
        <v>0</v>
      </c>
      <c r="H335" s="91">
        <v>0</v>
      </c>
      <c r="K335" s="91">
        <v>0</v>
      </c>
      <c r="L335" s="91">
        <v>0</v>
      </c>
      <c r="M335" s="91">
        <v>0</v>
      </c>
      <c r="P335" s="91">
        <v>0</v>
      </c>
      <c r="Q335" s="91">
        <v>0</v>
      </c>
      <c r="R335" s="91">
        <v>0</v>
      </c>
      <c r="U335" s="91">
        <v>0</v>
      </c>
      <c r="V335" s="91">
        <v>0</v>
      </c>
      <c r="W335" s="91">
        <v>0</v>
      </c>
      <c r="Z335" s="91">
        <v>7699</v>
      </c>
      <c r="AA335" s="91">
        <v>0</v>
      </c>
      <c r="AB335" s="91">
        <v>7699</v>
      </c>
      <c r="AE335" s="91">
        <v>7987</v>
      </c>
      <c r="AF335" s="91">
        <v>0</v>
      </c>
      <c r="AG335" s="91">
        <v>7987</v>
      </c>
      <c r="AJ335" s="91">
        <v>17803</v>
      </c>
      <c r="AK335" s="91">
        <v>4554</v>
      </c>
      <c r="AL335" s="91">
        <v>13249</v>
      </c>
      <c r="AO335" s="91">
        <v>26119</v>
      </c>
      <c r="AP335" s="91">
        <v>8887</v>
      </c>
      <c r="AQ335" s="91">
        <v>17232</v>
      </c>
      <c r="AT335" s="91">
        <v>32981</v>
      </c>
      <c r="AU335" s="91">
        <v>11852</v>
      </c>
      <c r="AV335" s="91">
        <v>21129</v>
      </c>
      <c r="AY335" s="91">
        <v>21877</v>
      </c>
      <c r="AZ335" s="91">
        <v>0</v>
      </c>
      <c r="BA335" s="91">
        <v>21877</v>
      </c>
      <c r="BD335" s="91">
        <v>36950</v>
      </c>
      <c r="BE335" s="91">
        <v>0</v>
      </c>
      <c r="BF335" s="91">
        <v>36950</v>
      </c>
      <c r="BI335" s="91">
        <v>27993</v>
      </c>
      <c r="BJ335" s="91">
        <v>0</v>
      </c>
      <c r="BK335" s="91">
        <v>27993</v>
      </c>
      <c r="BN335" s="91">
        <v>31310</v>
      </c>
      <c r="BO335" s="91">
        <v>28908</v>
      </c>
      <c r="BP335" s="91">
        <v>2402</v>
      </c>
      <c r="BQ335" s="92"/>
      <c r="BR335" s="93"/>
      <c r="BS335" s="93"/>
      <c r="BT335" s="91"/>
      <c r="BX335" s="76"/>
    </row>
    <row r="336" spans="1:77" hidden="1" outlineLevel="1" x14ac:dyDescent="0.2">
      <c r="A336" s="73" t="s">
        <v>164</v>
      </c>
      <c r="B336" s="72" t="s">
        <v>40</v>
      </c>
      <c r="C336" s="73" t="s">
        <v>312</v>
      </c>
      <c r="F336" s="91">
        <v>6810</v>
      </c>
      <c r="G336" s="91">
        <v>6810</v>
      </c>
      <c r="H336" s="91">
        <v>0</v>
      </c>
      <c r="K336" s="91">
        <v>6339</v>
      </c>
      <c r="L336" s="91">
        <v>6206</v>
      </c>
      <c r="M336" s="91">
        <v>133</v>
      </c>
      <c r="P336" s="91">
        <v>0</v>
      </c>
      <c r="Q336" s="91">
        <v>0</v>
      </c>
      <c r="R336" s="91">
        <v>0</v>
      </c>
      <c r="U336" s="91">
        <v>0</v>
      </c>
      <c r="V336" s="91">
        <v>0</v>
      </c>
      <c r="W336" s="91">
        <v>0</v>
      </c>
      <c r="Z336" s="91">
        <v>0</v>
      </c>
      <c r="AA336" s="91">
        <v>0</v>
      </c>
      <c r="AB336" s="91">
        <v>0</v>
      </c>
      <c r="AE336" s="91">
        <v>0</v>
      </c>
      <c r="AF336" s="91">
        <v>0</v>
      </c>
      <c r="AG336" s="91">
        <v>0</v>
      </c>
      <c r="AJ336" s="91">
        <v>0</v>
      </c>
      <c r="AK336" s="91">
        <v>0</v>
      </c>
      <c r="AL336" s="91">
        <v>0</v>
      </c>
      <c r="AO336" s="91">
        <v>0</v>
      </c>
      <c r="AP336" s="91">
        <v>0</v>
      </c>
      <c r="AQ336" s="91">
        <v>0</v>
      </c>
      <c r="AT336" s="91">
        <v>0</v>
      </c>
      <c r="AU336" s="91">
        <v>0</v>
      </c>
      <c r="AV336" s="91">
        <v>0</v>
      </c>
      <c r="AY336" s="91">
        <v>0</v>
      </c>
      <c r="AZ336" s="91">
        <v>0</v>
      </c>
      <c r="BA336" s="91">
        <v>0</v>
      </c>
      <c r="BD336" s="91">
        <v>0</v>
      </c>
      <c r="BE336" s="91">
        <v>0</v>
      </c>
      <c r="BF336" s="91">
        <v>0</v>
      </c>
      <c r="BI336" s="91">
        <v>0</v>
      </c>
      <c r="BJ336" s="91">
        <v>0</v>
      </c>
      <c r="BK336" s="91">
        <v>0</v>
      </c>
      <c r="BN336" s="91">
        <v>0</v>
      </c>
      <c r="BO336" s="91">
        <v>0</v>
      </c>
      <c r="BP336" s="91">
        <v>0</v>
      </c>
      <c r="BQ336" s="92"/>
      <c r="BR336" s="93"/>
      <c r="BS336" s="93"/>
      <c r="BT336" s="91"/>
      <c r="BX336" s="76"/>
    </row>
    <row r="337" spans="1:77" hidden="1" outlineLevel="1" x14ac:dyDescent="0.2">
      <c r="A337" s="73" t="s">
        <v>164</v>
      </c>
      <c r="B337" s="72" t="s">
        <v>40</v>
      </c>
      <c r="C337" s="73" t="s">
        <v>315</v>
      </c>
      <c r="F337" s="91">
        <v>878</v>
      </c>
      <c r="G337" s="91">
        <v>878</v>
      </c>
      <c r="H337" s="91">
        <v>0</v>
      </c>
      <c r="K337" s="91">
        <v>0</v>
      </c>
      <c r="L337" s="91">
        <v>0</v>
      </c>
      <c r="M337" s="91">
        <v>0</v>
      </c>
      <c r="P337" s="91">
        <v>0</v>
      </c>
      <c r="Q337" s="91">
        <v>0</v>
      </c>
      <c r="R337" s="91">
        <v>0</v>
      </c>
      <c r="U337" s="91">
        <v>0</v>
      </c>
      <c r="V337" s="91">
        <v>0</v>
      </c>
      <c r="W337" s="91">
        <v>0</v>
      </c>
      <c r="Z337" s="91">
        <v>0</v>
      </c>
      <c r="AA337" s="91">
        <v>0</v>
      </c>
      <c r="AB337" s="91">
        <v>0</v>
      </c>
      <c r="AE337" s="91">
        <v>0</v>
      </c>
      <c r="AF337" s="91">
        <v>0</v>
      </c>
      <c r="AG337" s="91">
        <v>0</v>
      </c>
      <c r="AJ337" s="91">
        <v>0</v>
      </c>
      <c r="AK337" s="91">
        <v>0</v>
      </c>
      <c r="AL337" s="91">
        <v>0</v>
      </c>
      <c r="AO337" s="91">
        <v>0</v>
      </c>
      <c r="AP337" s="91">
        <v>0</v>
      </c>
      <c r="AQ337" s="91">
        <v>0</v>
      </c>
      <c r="AT337" s="91">
        <v>0</v>
      </c>
      <c r="AU337" s="91">
        <v>0</v>
      </c>
      <c r="AV337" s="91">
        <v>0</v>
      </c>
      <c r="AY337" s="91">
        <v>0</v>
      </c>
      <c r="AZ337" s="91">
        <v>0</v>
      </c>
      <c r="BA337" s="91">
        <v>0</v>
      </c>
      <c r="BD337" s="91">
        <v>0</v>
      </c>
      <c r="BE337" s="91">
        <v>0</v>
      </c>
      <c r="BF337" s="91">
        <v>0</v>
      </c>
      <c r="BI337" s="91">
        <v>0</v>
      </c>
      <c r="BJ337" s="91">
        <v>0</v>
      </c>
      <c r="BK337" s="91">
        <v>0</v>
      </c>
      <c r="BN337" s="91">
        <v>0</v>
      </c>
      <c r="BO337" s="91">
        <v>0</v>
      </c>
      <c r="BP337" s="91">
        <v>0</v>
      </c>
      <c r="BQ337" s="92"/>
      <c r="BR337" s="93"/>
      <c r="BS337" s="93"/>
      <c r="BT337" s="91"/>
      <c r="BX337" s="76"/>
    </row>
    <row r="338" spans="1:77" hidden="1" outlineLevel="1" x14ac:dyDescent="0.2">
      <c r="A338" s="73" t="s">
        <v>164</v>
      </c>
      <c r="B338" s="72" t="s">
        <v>40</v>
      </c>
      <c r="C338" s="73" t="s">
        <v>313</v>
      </c>
      <c r="F338" s="91">
        <v>12094</v>
      </c>
      <c r="G338" s="91">
        <v>12094</v>
      </c>
      <c r="H338" s="91">
        <v>0</v>
      </c>
      <c r="K338" s="91">
        <v>8163</v>
      </c>
      <c r="L338" s="91">
        <v>8163</v>
      </c>
      <c r="M338" s="91">
        <v>0</v>
      </c>
      <c r="P338" s="91">
        <v>2541</v>
      </c>
      <c r="Q338" s="91">
        <v>521</v>
      </c>
      <c r="R338" s="91">
        <v>2020</v>
      </c>
      <c r="U338" s="91">
        <v>0</v>
      </c>
      <c r="V338" s="91">
        <v>0</v>
      </c>
      <c r="W338" s="91">
        <v>0</v>
      </c>
      <c r="Z338" s="91">
        <v>0</v>
      </c>
      <c r="AA338" s="91">
        <v>0</v>
      </c>
      <c r="AB338" s="91">
        <v>0</v>
      </c>
      <c r="AE338" s="91">
        <v>0</v>
      </c>
      <c r="AF338" s="91">
        <v>0</v>
      </c>
      <c r="AG338" s="91">
        <v>0</v>
      </c>
      <c r="AJ338" s="91">
        <v>0</v>
      </c>
      <c r="AK338" s="91">
        <v>0</v>
      </c>
      <c r="AL338" s="91">
        <v>0</v>
      </c>
      <c r="AO338" s="91">
        <v>0</v>
      </c>
      <c r="AP338" s="91">
        <v>0</v>
      </c>
      <c r="AQ338" s="91">
        <v>0</v>
      </c>
      <c r="AT338" s="91">
        <v>0</v>
      </c>
      <c r="AU338" s="91">
        <v>0</v>
      </c>
      <c r="AV338" s="91">
        <v>0</v>
      </c>
      <c r="AY338" s="91">
        <v>0</v>
      </c>
      <c r="AZ338" s="91">
        <v>0</v>
      </c>
      <c r="BA338" s="91">
        <v>0</v>
      </c>
      <c r="BD338" s="91">
        <v>0</v>
      </c>
      <c r="BE338" s="91">
        <v>0</v>
      </c>
      <c r="BF338" s="91">
        <v>0</v>
      </c>
      <c r="BI338" s="91">
        <v>0</v>
      </c>
      <c r="BJ338" s="91">
        <v>0</v>
      </c>
      <c r="BK338" s="91">
        <v>0</v>
      </c>
      <c r="BN338" s="91">
        <v>0</v>
      </c>
      <c r="BO338" s="91">
        <v>0</v>
      </c>
      <c r="BP338" s="91">
        <v>0</v>
      </c>
      <c r="BQ338" s="92"/>
      <c r="BR338" s="93"/>
      <c r="BS338" s="93"/>
      <c r="BT338" s="91"/>
      <c r="BX338" s="76"/>
    </row>
    <row r="339" spans="1:77" hidden="1" outlineLevel="1" x14ac:dyDescent="0.2">
      <c r="A339" s="73" t="s">
        <v>164</v>
      </c>
      <c r="B339" s="72" t="s">
        <v>40</v>
      </c>
      <c r="C339" s="73" t="s">
        <v>316</v>
      </c>
      <c r="F339" s="91">
        <v>90</v>
      </c>
      <c r="G339" s="91">
        <v>90</v>
      </c>
      <c r="H339" s="91">
        <v>0</v>
      </c>
      <c r="K339" s="91">
        <v>0</v>
      </c>
      <c r="L339" s="91">
        <v>0</v>
      </c>
      <c r="M339" s="91">
        <v>0</v>
      </c>
      <c r="P339" s="91">
        <v>0</v>
      </c>
      <c r="Q339" s="91">
        <v>0</v>
      </c>
      <c r="R339" s="91">
        <v>0</v>
      </c>
      <c r="U339" s="91">
        <v>0</v>
      </c>
      <c r="V339" s="91">
        <v>0</v>
      </c>
      <c r="W339" s="91">
        <v>0</v>
      </c>
      <c r="Z339" s="91">
        <v>0</v>
      </c>
      <c r="AA339" s="91">
        <v>0</v>
      </c>
      <c r="AB339" s="91">
        <v>0</v>
      </c>
      <c r="AE339" s="91">
        <v>0</v>
      </c>
      <c r="AF339" s="91">
        <v>0</v>
      </c>
      <c r="AG339" s="91">
        <v>0</v>
      </c>
      <c r="AJ339" s="91">
        <v>0</v>
      </c>
      <c r="AK339" s="91">
        <v>0</v>
      </c>
      <c r="AL339" s="91">
        <v>0</v>
      </c>
      <c r="AO339" s="91">
        <v>0</v>
      </c>
      <c r="AP339" s="91">
        <v>0</v>
      </c>
      <c r="AQ339" s="91">
        <v>0</v>
      </c>
      <c r="AT339" s="91">
        <v>0</v>
      </c>
      <c r="AU339" s="91">
        <v>0</v>
      </c>
      <c r="AV339" s="91">
        <v>0</v>
      </c>
      <c r="AY339" s="91">
        <v>0</v>
      </c>
      <c r="AZ339" s="91">
        <v>0</v>
      </c>
      <c r="BA339" s="91">
        <v>0</v>
      </c>
      <c r="BD339" s="91">
        <v>0</v>
      </c>
      <c r="BE339" s="91">
        <v>0</v>
      </c>
      <c r="BF339" s="91">
        <v>0</v>
      </c>
      <c r="BI339" s="91">
        <v>0</v>
      </c>
      <c r="BJ339" s="91">
        <v>0</v>
      </c>
      <c r="BK339" s="91">
        <v>0</v>
      </c>
      <c r="BN339" s="91">
        <v>0</v>
      </c>
      <c r="BO339" s="91">
        <v>0</v>
      </c>
      <c r="BP339" s="91">
        <v>0</v>
      </c>
      <c r="BQ339" s="92"/>
      <c r="BR339" s="93"/>
      <c r="BS339" s="93"/>
      <c r="BT339" s="91"/>
      <c r="BX339" s="76"/>
    </row>
    <row r="340" spans="1:77" hidden="1" outlineLevel="1" x14ac:dyDescent="0.2">
      <c r="A340" s="73" t="s">
        <v>164</v>
      </c>
      <c r="B340" s="72" t="s">
        <v>40</v>
      </c>
      <c r="C340" s="73" t="s">
        <v>311</v>
      </c>
      <c r="F340" s="91">
        <v>134515</v>
      </c>
      <c r="G340" s="91">
        <v>88275</v>
      </c>
      <c r="H340" s="91">
        <v>46240</v>
      </c>
      <c r="K340" s="91">
        <v>140160</v>
      </c>
      <c r="L340" s="91">
        <v>78038</v>
      </c>
      <c r="M340" s="91">
        <v>62122</v>
      </c>
      <c r="P340" s="91">
        <v>37471</v>
      </c>
      <c r="Q340" s="91">
        <v>12746</v>
      </c>
      <c r="R340" s="91">
        <v>24725</v>
      </c>
      <c r="U340" s="91">
        <v>13738</v>
      </c>
      <c r="V340" s="91">
        <v>0</v>
      </c>
      <c r="W340" s="91">
        <v>13738</v>
      </c>
      <c r="Z340" s="91">
        <v>0</v>
      </c>
      <c r="AA340" s="91">
        <v>0</v>
      </c>
      <c r="AB340" s="91">
        <v>0</v>
      </c>
      <c r="AE340" s="91">
        <v>0</v>
      </c>
      <c r="AF340" s="91">
        <v>0</v>
      </c>
      <c r="AG340" s="91">
        <v>0</v>
      </c>
      <c r="AJ340" s="91">
        <v>0</v>
      </c>
      <c r="AK340" s="91">
        <v>0</v>
      </c>
      <c r="AL340" s="91">
        <v>0</v>
      </c>
      <c r="AO340" s="91">
        <v>5168</v>
      </c>
      <c r="AP340" s="91">
        <v>0</v>
      </c>
      <c r="AQ340" s="91">
        <v>5168</v>
      </c>
      <c r="AT340" s="91">
        <v>0</v>
      </c>
      <c r="AU340" s="91">
        <v>0</v>
      </c>
      <c r="AV340" s="91">
        <v>0</v>
      </c>
      <c r="AY340" s="91">
        <v>0</v>
      </c>
      <c r="AZ340" s="91">
        <v>0</v>
      </c>
      <c r="BA340" s="91">
        <v>0</v>
      </c>
      <c r="BD340" s="91">
        <v>0</v>
      </c>
      <c r="BE340" s="91">
        <v>0</v>
      </c>
      <c r="BF340" s="91">
        <v>0</v>
      </c>
      <c r="BI340" s="91">
        <v>0</v>
      </c>
      <c r="BJ340" s="91">
        <v>0</v>
      </c>
      <c r="BK340" s="91">
        <v>0</v>
      </c>
      <c r="BN340" s="91">
        <v>0</v>
      </c>
      <c r="BO340" s="91">
        <v>0</v>
      </c>
      <c r="BP340" s="91">
        <v>0</v>
      </c>
      <c r="BQ340" s="92"/>
      <c r="BR340" s="93"/>
      <c r="BS340" s="93"/>
      <c r="BT340" s="91"/>
      <c r="BX340" s="76"/>
    </row>
    <row r="341" spans="1:77" hidden="1" outlineLevel="1" x14ac:dyDescent="0.2">
      <c r="A341" s="73" t="s">
        <v>164</v>
      </c>
      <c r="B341" s="72" t="s">
        <v>40</v>
      </c>
      <c r="C341" s="73" t="s">
        <v>314</v>
      </c>
      <c r="F341" s="91">
        <v>13521</v>
      </c>
      <c r="G341" s="91">
        <v>10896</v>
      </c>
      <c r="H341" s="91">
        <v>2625</v>
      </c>
      <c r="K341" s="91">
        <v>16630</v>
      </c>
      <c r="L341" s="91">
        <v>9971</v>
      </c>
      <c r="M341" s="91">
        <v>6659</v>
      </c>
      <c r="P341" s="91">
        <v>0</v>
      </c>
      <c r="Q341" s="91">
        <v>0</v>
      </c>
      <c r="R341" s="91">
        <v>0</v>
      </c>
      <c r="U341" s="91">
        <v>8324</v>
      </c>
      <c r="V341" s="91">
        <v>0</v>
      </c>
      <c r="W341" s="91">
        <v>8324</v>
      </c>
      <c r="Z341" s="91">
        <v>0</v>
      </c>
      <c r="AA341" s="91">
        <v>0</v>
      </c>
      <c r="AB341" s="91">
        <v>0</v>
      </c>
      <c r="AE341" s="91">
        <v>0</v>
      </c>
      <c r="AF341" s="91">
        <v>0</v>
      </c>
      <c r="AG341" s="91">
        <v>0</v>
      </c>
      <c r="AJ341" s="91">
        <v>0</v>
      </c>
      <c r="AK341" s="91">
        <v>0</v>
      </c>
      <c r="AL341" s="91">
        <v>0</v>
      </c>
      <c r="AO341" s="91">
        <v>0</v>
      </c>
      <c r="AP341" s="91">
        <v>0</v>
      </c>
      <c r="AQ341" s="91">
        <v>0</v>
      </c>
      <c r="AT341" s="91">
        <v>0</v>
      </c>
      <c r="AU341" s="91">
        <v>0</v>
      </c>
      <c r="AV341" s="91">
        <v>0</v>
      </c>
      <c r="AY341" s="91">
        <v>0</v>
      </c>
      <c r="AZ341" s="91">
        <v>0</v>
      </c>
      <c r="BA341" s="91">
        <v>0</v>
      </c>
      <c r="BD341" s="91">
        <v>0</v>
      </c>
      <c r="BE341" s="91">
        <v>0</v>
      </c>
      <c r="BF341" s="91">
        <v>0</v>
      </c>
      <c r="BI341" s="91">
        <v>0</v>
      </c>
      <c r="BJ341" s="91">
        <v>0</v>
      </c>
      <c r="BK341" s="91">
        <v>0</v>
      </c>
      <c r="BN341" s="91">
        <v>0</v>
      </c>
      <c r="BO341" s="91">
        <v>0</v>
      </c>
      <c r="BP341" s="91">
        <v>0</v>
      </c>
      <c r="BQ341" s="92"/>
      <c r="BR341" s="93"/>
      <c r="BS341" s="93"/>
      <c r="BT341" s="91"/>
      <c r="BX341" s="76"/>
    </row>
    <row r="342" spans="1:77" hidden="1" outlineLevel="1" x14ac:dyDescent="0.2">
      <c r="F342" s="91"/>
      <c r="G342" s="91"/>
      <c r="H342" s="91"/>
      <c r="K342" s="91"/>
      <c r="L342" s="91"/>
      <c r="M342" s="91"/>
      <c r="P342" s="91"/>
      <c r="Q342" s="91"/>
      <c r="R342" s="91"/>
      <c r="U342" s="91"/>
      <c r="V342" s="91"/>
      <c r="W342" s="91"/>
      <c r="Z342" s="91"/>
      <c r="AA342" s="91"/>
      <c r="AB342" s="91"/>
      <c r="AE342" s="91"/>
      <c r="AF342" s="91"/>
      <c r="AG342" s="91"/>
      <c r="AJ342" s="91"/>
      <c r="AK342" s="91"/>
      <c r="AL342" s="91"/>
      <c r="AO342" s="91"/>
      <c r="AP342" s="91"/>
      <c r="AQ342" s="91"/>
      <c r="AT342" s="91"/>
      <c r="AU342" s="91"/>
      <c r="AV342" s="91"/>
      <c r="AY342" s="91"/>
      <c r="AZ342" s="91"/>
      <c r="BA342" s="91"/>
      <c r="BD342" s="91"/>
      <c r="BE342" s="91"/>
      <c r="BF342" s="91"/>
      <c r="BI342" s="91"/>
      <c r="BJ342" s="91"/>
      <c r="BK342" s="91"/>
      <c r="BN342" s="92"/>
      <c r="BO342" s="92"/>
      <c r="BP342" s="92"/>
      <c r="BQ342" s="92"/>
      <c r="BR342" s="93"/>
      <c r="BS342" s="93"/>
      <c r="BT342" s="91"/>
      <c r="BX342" s="76"/>
    </row>
    <row r="343" spans="1:77" collapsed="1" x14ac:dyDescent="0.2">
      <c r="A343" s="88" t="s">
        <v>317</v>
      </c>
      <c r="F343" s="89">
        <f>SUM(F330:F341)</f>
        <v>173628</v>
      </c>
      <c r="G343" s="89">
        <f>SUM(G330:G341)</f>
        <v>119043</v>
      </c>
      <c r="H343" s="89">
        <f>SUM(H330:H341)</f>
        <v>54585</v>
      </c>
      <c r="K343" s="89">
        <f>SUM(K330:K341)</f>
        <v>178013</v>
      </c>
      <c r="L343" s="89">
        <f>SUM(L330:L341)</f>
        <v>102378</v>
      </c>
      <c r="M343" s="89">
        <f>SUM(M330:M341)</f>
        <v>75635</v>
      </c>
      <c r="P343" s="89">
        <f>SUM(P330:P341)</f>
        <v>150666</v>
      </c>
      <c r="Q343" s="89">
        <f>SUM(Q330:Q341)</f>
        <v>54250</v>
      </c>
      <c r="R343" s="89">
        <f>SUM(R330:R341)</f>
        <v>96416</v>
      </c>
      <c r="U343" s="89">
        <f>SUM(U330:U341)</f>
        <v>142942</v>
      </c>
      <c r="V343" s="89">
        <f>SUM(V330:V341)</f>
        <v>76329</v>
      </c>
      <c r="W343" s="89">
        <f>SUM(W330:W341)</f>
        <v>66613</v>
      </c>
      <c r="Z343" s="89">
        <f>SUM(Z330:Z341)</f>
        <v>165583</v>
      </c>
      <c r="AA343" s="89">
        <f>SUM(AA330:AA341)</f>
        <v>98143</v>
      </c>
      <c r="AB343" s="89">
        <f>SUM(AB330:AB341)</f>
        <v>67440</v>
      </c>
      <c r="AE343" s="89">
        <f>SUM(AE330:AE341)</f>
        <v>155736</v>
      </c>
      <c r="AF343" s="89">
        <f>SUM(AF330:AF341)</f>
        <v>71224</v>
      </c>
      <c r="AG343" s="89">
        <f>SUM(AG330:AG341)</f>
        <v>84512</v>
      </c>
      <c r="AJ343" s="89">
        <f>SUM(AJ330:AJ341)</f>
        <v>146105</v>
      </c>
      <c r="AK343" s="89">
        <f>SUM(AK330:AK341)</f>
        <v>64063</v>
      </c>
      <c r="AL343" s="89">
        <f>SUM(AL330:AL341)</f>
        <v>82042</v>
      </c>
      <c r="AO343" s="89">
        <f>SUM(AO330:AO341)</f>
        <v>167593</v>
      </c>
      <c r="AP343" s="89">
        <f>SUM(AP330:AP341)</f>
        <v>71117</v>
      </c>
      <c r="AQ343" s="89">
        <f>SUM(AQ330:AQ341)</f>
        <v>96476</v>
      </c>
      <c r="AT343" s="89">
        <f>SUM(AT330:AT341)</f>
        <v>189147</v>
      </c>
      <c r="AU343" s="89">
        <f>SUM(AU330:AU341)</f>
        <v>87621</v>
      </c>
      <c r="AV343" s="89">
        <f>SUM(AV330:AV341)</f>
        <v>101526</v>
      </c>
      <c r="AY343" s="89">
        <f>SUM(AY330:AY341)</f>
        <v>185842</v>
      </c>
      <c r="AZ343" s="89">
        <f>SUM(AZ330:AZ341)</f>
        <v>71968</v>
      </c>
      <c r="BA343" s="89">
        <f>SUM(BA330:BA341)</f>
        <v>113874</v>
      </c>
      <c r="BD343" s="89">
        <f>SUM(BD330:BD341)</f>
        <v>198010</v>
      </c>
      <c r="BE343" s="89">
        <f>SUM(BE330:BE341)</f>
        <v>68071</v>
      </c>
      <c r="BF343" s="89">
        <f>SUM(BF330:BF341)</f>
        <v>129939</v>
      </c>
      <c r="BI343" s="89">
        <f>SUM(BI330:BI341)</f>
        <v>193633</v>
      </c>
      <c r="BJ343" s="89">
        <f>SUM(BJ330:BJ341)</f>
        <v>71562</v>
      </c>
      <c r="BK343" s="89">
        <f>SUM(BK330:BK341)</f>
        <v>122071</v>
      </c>
      <c r="BN343" s="89">
        <f>SUM(BN330:BN341)</f>
        <v>204981</v>
      </c>
      <c r="BO343" s="89">
        <f>SUM(BO330:BO341)</f>
        <v>186761</v>
      </c>
      <c r="BP343" s="89">
        <f>SUM(BP330:BP341)</f>
        <v>18220</v>
      </c>
      <c r="BR343" s="89">
        <f>SUM(BR330:BR341)</f>
        <v>0</v>
      </c>
      <c r="BS343" s="89">
        <f>SUM(BS330:BS341)</f>
        <v>0</v>
      </c>
      <c r="BT343" s="89">
        <f>SUM(BT330:BT341)</f>
        <v>0</v>
      </c>
    </row>
    <row r="344" spans="1:77" s="88" customFormat="1" ht="11.25" x14ac:dyDescent="0.2">
      <c r="B344" s="87"/>
      <c r="F344" s="89"/>
      <c r="G344" s="89"/>
      <c r="H344" s="89"/>
      <c r="K344" s="89"/>
      <c r="L344" s="89"/>
      <c r="M344" s="89"/>
      <c r="P344" s="89"/>
      <c r="Q344" s="89"/>
      <c r="R344" s="89"/>
      <c r="U344" s="89"/>
      <c r="V344" s="89"/>
      <c r="W344" s="89"/>
      <c r="Z344" s="89"/>
      <c r="AA344" s="89"/>
      <c r="AB344" s="89"/>
      <c r="AE344" s="89"/>
      <c r="AF344" s="89"/>
      <c r="AG344" s="89"/>
      <c r="AJ344" s="89"/>
      <c r="AK344" s="89"/>
      <c r="AL344" s="89"/>
      <c r="AO344" s="89"/>
      <c r="AP344" s="89"/>
      <c r="AQ344" s="89"/>
      <c r="AT344" s="89"/>
      <c r="AU344" s="89"/>
      <c r="AV344" s="89"/>
      <c r="AY344" s="89"/>
      <c r="AZ344" s="89"/>
      <c r="BA344" s="89"/>
      <c r="BD344" s="89"/>
      <c r="BE344" s="89"/>
      <c r="BF344" s="89"/>
      <c r="BI344" s="89"/>
      <c r="BJ344" s="89"/>
      <c r="BK344" s="89"/>
      <c r="BN344" s="70"/>
      <c r="BO344" s="70"/>
      <c r="BP344" s="70"/>
      <c r="BQ344" s="70"/>
      <c r="BR344" s="90"/>
      <c r="BS344" s="90"/>
      <c r="BT344" s="89"/>
      <c r="BX344" s="85"/>
      <c r="BY344" s="86"/>
    </row>
    <row r="345" spans="1:77" s="88" customFormat="1" ht="11.25" x14ac:dyDescent="0.2">
      <c r="A345" s="78" t="s">
        <v>318</v>
      </c>
      <c r="B345" s="87"/>
      <c r="F345" s="89"/>
      <c r="G345" s="89"/>
      <c r="H345" s="89"/>
      <c r="K345" s="89"/>
      <c r="L345" s="89"/>
      <c r="M345" s="89"/>
      <c r="P345" s="89"/>
      <c r="Q345" s="89"/>
      <c r="R345" s="89"/>
      <c r="U345" s="89"/>
      <c r="V345" s="89"/>
      <c r="W345" s="89"/>
      <c r="Z345" s="89"/>
      <c r="AA345" s="89"/>
      <c r="AB345" s="89"/>
      <c r="AE345" s="89"/>
      <c r="AF345" s="89"/>
      <c r="AG345" s="89"/>
      <c r="AJ345" s="89"/>
      <c r="AK345" s="89"/>
      <c r="AL345" s="89"/>
      <c r="AO345" s="89"/>
      <c r="AP345" s="89"/>
      <c r="AQ345" s="89"/>
      <c r="AT345" s="89"/>
      <c r="AU345" s="89"/>
      <c r="AV345" s="89"/>
      <c r="AY345" s="89"/>
      <c r="AZ345" s="89"/>
      <c r="BA345" s="89"/>
      <c r="BD345" s="89"/>
      <c r="BE345" s="89"/>
      <c r="BF345" s="89"/>
      <c r="BI345" s="89"/>
      <c r="BJ345" s="89"/>
      <c r="BK345" s="89"/>
      <c r="BN345" s="70"/>
      <c r="BO345" s="70"/>
      <c r="BP345" s="70"/>
      <c r="BQ345" s="70"/>
      <c r="BR345" s="90"/>
      <c r="BS345" s="90"/>
      <c r="BT345" s="89"/>
      <c r="BX345" s="85"/>
      <c r="BY345" s="86"/>
    </row>
    <row r="346" spans="1:77" s="88" customFormat="1" ht="11.25" hidden="1" outlineLevel="1" x14ac:dyDescent="0.2">
      <c r="A346" s="71" t="s">
        <v>319</v>
      </c>
      <c r="B346" s="87"/>
      <c r="F346" s="89"/>
      <c r="G346" s="89"/>
      <c r="H346" s="89"/>
      <c r="K346" s="89"/>
      <c r="L346" s="89"/>
      <c r="M346" s="89"/>
      <c r="P346" s="89"/>
      <c r="Q346" s="89"/>
      <c r="R346" s="89"/>
      <c r="U346" s="89"/>
      <c r="V346" s="89"/>
      <c r="W346" s="89"/>
      <c r="Z346" s="89"/>
      <c r="AA346" s="89"/>
      <c r="AB346" s="89"/>
      <c r="AE346" s="89"/>
      <c r="AF346" s="89"/>
      <c r="AG346" s="89"/>
      <c r="AJ346" s="89"/>
      <c r="AK346" s="89"/>
      <c r="AL346" s="89"/>
      <c r="AO346" s="89"/>
      <c r="AP346" s="89"/>
      <c r="AQ346" s="89"/>
      <c r="AT346" s="89"/>
      <c r="AU346" s="89"/>
      <c r="AV346" s="89"/>
      <c r="AY346" s="89"/>
      <c r="AZ346" s="89"/>
      <c r="BA346" s="89"/>
      <c r="BD346" s="89"/>
      <c r="BE346" s="89"/>
      <c r="BF346" s="89"/>
      <c r="BI346" s="89"/>
      <c r="BJ346" s="89"/>
      <c r="BK346" s="89"/>
      <c r="BN346" s="70"/>
      <c r="BO346" s="70"/>
      <c r="BP346" s="70"/>
      <c r="BQ346" s="70"/>
      <c r="BR346" s="90"/>
      <c r="BS346" s="90"/>
      <c r="BT346" s="89"/>
      <c r="BX346" s="85"/>
      <c r="BY346" s="86"/>
    </row>
    <row r="347" spans="1:77" hidden="1" outlineLevel="1" x14ac:dyDescent="0.2">
      <c r="A347" s="73" t="s">
        <v>141</v>
      </c>
      <c r="B347" s="72" t="s">
        <v>40</v>
      </c>
      <c r="C347" s="73" t="s">
        <v>320</v>
      </c>
      <c r="F347" s="91">
        <v>0</v>
      </c>
      <c r="G347" s="91">
        <v>0</v>
      </c>
      <c r="H347" s="91">
        <v>0</v>
      </c>
      <c r="K347" s="91">
        <v>0</v>
      </c>
      <c r="L347" s="91">
        <v>0</v>
      </c>
      <c r="M347" s="91">
        <v>0</v>
      </c>
      <c r="P347" s="91">
        <v>0</v>
      </c>
      <c r="Q347" s="91">
        <v>0</v>
      </c>
      <c r="R347" s="91">
        <v>0</v>
      </c>
      <c r="U347" s="91">
        <v>0</v>
      </c>
      <c r="V347" s="91">
        <v>0</v>
      </c>
      <c r="W347" s="91">
        <v>0</v>
      </c>
      <c r="Z347" s="91">
        <v>0</v>
      </c>
      <c r="AA347" s="91">
        <v>0</v>
      </c>
      <c r="AB347" s="91">
        <v>0</v>
      </c>
      <c r="AE347" s="91">
        <v>0</v>
      </c>
      <c r="AF347" s="91">
        <v>0</v>
      </c>
      <c r="AG347" s="91">
        <v>0</v>
      </c>
      <c r="AJ347" s="91">
        <v>0</v>
      </c>
      <c r="AK347" s="91">
        <v>0</v>
      </c>
      <c r="AL347" s="91">
        <v>0</v>
      </c>
      <c r="AO347" s="91">
        <v>0</v>
      </c>
      <c r="AP347" s="91">
        <v>0</v>
      </c>
      <c r="AQ347" s="91">
        <v>0</v>
      </c>
      <c r="AT347" s="91">
        <v>6534</v>
      </c>
      <c r="AU347" s="91">
        <v>0</v>
      </c>
      <c r="AV347" s="91">
        <v>6534</v>
      </c>
      <c r="AY347" s="91">
        <v>11461</v>
      </c>
      <c r="AZ347" s="91">
        <v>0</v>
      </c>
      <c r="BA347" s="91">
        <v>11461</v>
      </c>
      <c r="BD347" s="91">
        <v>0</v>
      </c>
      <c r="BE347" s="91">
        <v>0</v>
      </c>
      <c r="BF347" s="91">
        <v>0</v>
      </c>
      <c r="BI347" s="91">
        <v>0</v>
      </c>
      <c r="BJ347" s="91">
        <v>0</v>
      </c>
      <c r="BK347" s="91">
        <v>0</v>
      </c>
      <c r="BN347" s="91">
        <v>0</v>
      </c>
      <c r="BO347" s="91">
        <v>0</v>
      </c>
      <c r="BP347" s="91">
        <v>0</v>
      </c>
      <c r="BQ347" s="92"/>
      <c r="BR347" s="93"/>
      <c r="BS347" s="93"/>
      <c r="BT347" s="91"/>
      <c r="BX347" s="76"/>
    </row>
    <row r="348" spans="1:77" hidden="1" outlineLevel="1" x14ac:dyDescent="0.2">
      <c r="A348" s="73" t="s">
        <v>143</v>
      </c>
      <c r="B348" s="72" t="s">
        <v>40</v>
      </c>
      <c r="C348" s="73" t="s">
        <v>321</v>
      </c>
      <c r="F348" s="91">
        <v>0</v>
      </c>
      <c r="G348" s="91">
        <v>0</v>
      </c>
      <c r="H348" s="91">
        <v>0</v>
      </c>
      <c r="K348" s="91">
        <v>0</v>
      </c>
      <c r="L348" s="91">
        <v>0</v>
      </c>
      <c r="M348" s="91">
        <v>0</v>
      </c>
      <c r="P348" s="91">
        <v>97341</v>
      </c>
      <c r="Q348" s="91">
        <v>97341</v>
      </c>
      <c r="R348" s="91">
        <v>0</v>
      </c>
      <c r="U348" s="91">
        <v>125775</v>
      </c>
      <c r="V348" s="91">
        <v>125775</v>
      </c>
      <c r="W348" s="91">
        <v>0</v>
      </c>
      <c r="Z348" s="91">
        <v>130944</v>
      </c>
      <c r="AA348" s="91">
        <v>130944</v>
      </c>
      <c r="AB348" s="91">
        <v>0</v>
      </c>
      <c r="AE348" s="91">
        <v>143192</v>
      </c>
      <c r="AF348" s="91">
        <v>143192</v>
      </c>
      <c r="AG348" s="91">
        <v>0</v>
      </c>
      <c r="AJ348" s="91">
        <v>115036</v>
      </c>
      <c r="AK348" s="91">
        <v>115036</v>
      </c>
      <c r="AL348" s="91">
        <v>0</v>
      </c>
      <c r="AO348" s="91">
        <v>29095</v>
      </c>
      <c r="AP348" s="91">
        <v>29095</v>
      </c>
      <c r="AQ348" s="91">
        <v>0</v>
      </c>
      <c r="AT348" s="91">
        <v>28383</v>
      </c>
      <c r="AU348" s="91">
        <v>25597</v>
      </c>
      <c r="AV348" s="91">
        <v>2786</v>
      </c>
      <c r="AY348" s="91">
        <v>21118</v>
      </c>
      <c r="AZ348" s="91">
        <v>21118</v>
      </c>
      <c r="BA348" s="91">
        <v>0</v>
      </c>
      <c r="BD348" s="91">
        <v>0</v>
      </c>
      <c r="BE348" s="91">
        <v>0</v>
      </c>
      <c r="BF348" s="91">
        <v>0</v>
      </c>
      <c r="BI348" s="91">
        <v>0</v>
      </c>
      <c r="BJ348" s="91">
        <v>0</v>
      </c>
      <c r="BK348" s="91">
        <v>0</v>
      </c>
      <c r="BN348" s="91">
        <v>52899</v>
      </c>
      <c r="BO348" s="91">
        <v>52899</v>
      </c>
      <c r="BP348" s="91">
        <v>0</v>
      </c>
      <c r="BQ348" s="92"/>
      <c r="BR348" s="93"/>
      <c r="BS348" s="93"/>
      <c r="BT348" s="91"/>
      <c r="BX348" s="76"/>
    </row>
    <row r="349" spans="1:77" hidden="1" outlineLevel="1" x14ac:dyDescent="0.2">
      <c r="A349" s="73" t="s">
        <v>143</v>
      </c>
      <c r="B349" s="72" t="s">
        <v>40</v>
      </c>
      <c r="C349" s="73" t="s">
        <v>322</v>
      </c>
      <c r="F349" s="91">
        <v>0</v>
      </c>
      <c r="G349" s="91">
        <v>0</v>
      </c>
      <c r="H349" s="91">
        <v>0</v>
      </c>
      <c r="K349" s="91">
        <v>0</v>
      </c>
      <c r="L349" s="91">
        <v>0</v>
      </c>
      <c r="M349" s="91">
        <v>0</v>
      </c>
      <c r="P349" s="91">
        <v>50475</v>
      </c>
      <c r="Q349" s="91">
        <v>40653</v>
      </c>
      <c r="R349" s="91">
        <v>9822</v>
      </c>
      <c r="U349" s="91">
        <v>84045</v>
      </c>
      <c r="V349" s="91">
        <v>83915</v>
      </c>
      <c r="W349" s="91">
        <v>130</v>
      </c>
      <c r="Z349" s="91">
        <v>94053</v>
      </c>
      <c r="AA349" s="91">
        <v>94053</v>
      </c>
      <c r="AB349" s="91">
        <v>0</v>
      </c>
      <c r="AE349" s="91">
        <v>96705</v>
      </c>
      <c r="AF349" s="91">
        <v>96705</v>
      </c>
      <c r="AG349" s="91">
        <v>0</v>
      </c>
      <c r="AJ349" s="91">
        <v>76333</v>
      </c>
      <c r="AK349" s="91">
        <v>76333</v>
      </c>
      <c r="AL349" s="91">
        <v>0</v>
      </c>
      <c r="AO349" s="91">
        <v>59767</v>
      </c>
      <c r="AP349" s="91">
        <v>59767</v>
      </c>
      <c r="AQ349" s="91">
        <v>0</v>
      </c>
      <c r="AT349" s="91">
        <v>40286</v>
      </c>
      <c r="AU349" s="91">
        <v>40286</v>
      </c>
      <c r="AV349" s="91">
        <v>0</v>
      </c>
      <c r="AY349" s="91">
        <v>48120</v>
      </c>
      <c r="AZ349" s="91">
        <v>48120</v>
      </c>
      <c r="BA349" s="91">
        <v>0</v>
      </c>
      <c r="BD349" s="91">
        <v>50794</v>
      </c>
      <c r="BE349" s="91">
        <v>50794</v>
      </c>
      <c r="BF349" s="91">
        <v>0</v>
      </c>
      <c r="BI349" s="91">
        <v>50139</v>
      </c>
      <c r="BJ349" s="91">
        <v>50139</v>
      </c>
      <c r="BK349" s="91">
        <v>0</v>
      </c>
      <c r="BN349" s="91">
        <v>0</v>
      </c>
      <c r="BO349" s="91">
        <v>0</v>
      </c>
      <c r="BP349" s="91">
        <v>0</v>
      </c>
      <c r="BQ349" s="92"/>
      <c r="BR349" s="93"/>
      <c r="BS349" s="93"/>
      <c r="BT349" s="91"/>
      <c r="BX349" s="76"/>
    </row>
    <row r="350" spans="1:77" hidden="1" outlineLevel="1" x14ac:dyDescent="0.2">
      <c r="A350" s="73" t="s">
        <v>143</v>
      </c>
      <c r="B350" s="72" t="s">
        <v>40</v>
      </c>
      <c r="C350" s="73" t="s">
        <v>323</v>
      </c>
      <c r="F350" s="91">
        <v>142</v>
      </c>
      <c r="G350" s="91">
        <v>142</v>
      </c>
      <c r="H350" s="91">
        <v>0</v>
      </c>
      <c r="K350" s="91">
        <v>0</v>
      </c>
      <c r="L350" s="91">
        <v>0</v>
      </c>
      <c r="M350" s="91">
        <v>0</v>
      </c>
      <c r="P350" s="91">
        <v>0</v>
      </c>
      <c r="Q350" s="91">
        <v>0</v>
      </c>
      <c r="R350" s="91">
        <v>0</v>
      </c>
      <c r="U350" s="91">
        <v>0</v>
      </c>
      <c r="V350" s="91">
        <v>0</v>
      </c>
      <c r="W350" s="91">
        <v>0</v>
      </c>
      <c r="Z350" s="91">
        <v>0</v>
      </c>
      <c r="AA350" s="91">
        <v>0</v>
      </c>
      <c r="AB350" s="91">
        <v>0</v>
      </c>
      <c r="AE350" s="91">
        <v>0</v>
      </c>
      <c r="AF350" s="91">
        <v>0</v>
      </c>
      <c r="AG350" s="91">
        <v>0</v>
      </c>
      <c r="AJ350" s="91">
        <v>0</v>
      </c>
      <c r="AK350" s="91">
        <v>0</v>
      </c>
      <c r="AL350" s="91">
        <v>0</v>
      </c>
      <c r="AO350" s="91">
        <v>0</v>
      </c>
      <c r="AP350" s="91">
        <v>0</v>
      </c>
      <c r="AQ350" s="91">
        <v>0</v>
      </c>
      <c r="AT350" s="91">
        <v>0</v>
      </c>
      <c r="AU350" s="91">
        <v>0</v>
      </c>
      <c r="AV350" s="91">
        <v>0</v>
      </c>
      <c r="AY350" s="91">
        <v>0</v>
      </c>
      <c r="AZ350" s="91">
        <v>0</v>
      </c>
      <c r="BA350" s="91">
        <v>0</v>
      </c>
      <c r="BD350" s="91">
        <v>0</v>
      </c>
      <c r="BE350" s="91">
        <v>0</v>
      </c>
      <c r="BF350" s="91">
        <v>0</v>
      </c>
      <c r="BI350" s="91">
        <v>0</v>
      </c>
      <c r="BJ350" s="91">
        <v>0</v>
      </c>
      <c r="BK350" s="91">
        <v>0</v>
      </c>
      <c r="BN350" s="91">
        <v>0</v>
      </c>
      <c r="BO350" s="91">
        <v>0</v>
      </c>
      <c r="BP350" s="91">
        <v>0</v>
      </c>
      <c r="BQ350" s="92"/>
      <c r="BR350" s="93"/>
      <c r="BS350" s="93"/>
      <c r="BT350" s="91"/>
      <c r="BX350" s="76"/>
    </row>
    <row r="351" spans="1:77" hidden="1" outlineLevel="1" x14ac:dyDescent="0.2">
      <c r="A351" s="73" t="s">
        <v>143</v>
      </c>
      <c r="B351" s="72" t="s">
        <v>40</v>
      </c>
      <c r="C351" s="73" t="s">
        <v>324</v>
      </c>
      <c r="F351" s="91">
        <v>0</v>
      </c>
      <c r="G351" s="91">
        <v>0</v>
      </c>
      <c r="H351" s="91">
        <v>0</v>
      </c>
      <c r="K351" s="91">
        <v>0</v>
      </c>
      <c r="L351" s="91">
        <v>0</v>
      </c>
      <c r="M351" s="91">
        <v>0</v>
      </c>
      <c r="P351" s="91">
        <v>22291</v>
      </c>
      <c r="Q351" s="91">
        <v>17738</v>
      </c>
      <c r="R351" s="91">
        <v>4553</v>
      </c>
      <c r="U351" s="91">
        <v>46993</v>
      </c>
      <c r="V351" s="91">
        <v>41691</v>
      </c>
      <c r="W351" s="91">
        <v>5302</v>
      </c>
      <c r="Z351" s="91">
        <v>35987</v>
      </c>
      <c r="AA351" s="91">
        <v>35879</v>
      </c>
      <c r="AB351" s="91">
        <v>108</v>
      </c>
      <c r="AE351" s="91">
        <v>32016</v>
      </c>
      <c r="AF351" s="91">
        <v>32016</v>
      </c>
      <c r="AG351" s="91">
        <v>0</v>
      </c>
      <c r="AJ351" s="91">
        <v>41155</v>
      </c>
      <c r="AK351" s="91">
        <v>41155</v>
      </c>
      <c r="AL351" s="91">
        <v>0</v>
      </c>
      <c r="AO351" s="91">
        <v>45783</v>
      </c>
      <c r="AP351" s="91">
        <v>43555</v>
      </c>
      <c r="AQ351" s="91">
        <v>2228</v>
      </c>
      <c r="AT351" s="91">
        <v>44945</v>
      </c>
      <c r="AU351" s="91">
        <v>44945</v>
      </c>
      <c r="AV351" s="91">
        <v>0</v>
      </c>
      <c r="AY351" s="91">
        <v>40840</v>
      </c>
      <c r="AZ351" s="91">
        <v>40840</v>
      </c>
      <c r="BA351" s="91">
        <v>0</v>
      </c>
      <c r="BD351" s="91">
        <v>42582</v>
      </c>
      <c r="BE351" s="91">
        <v>42483</v>
      </c>
      <c r="BF351" s="91">
        <v>99</v>
      </c>
      <c r="BI351" s="91">
        <v>0</v>
      </c>
      <c r="BJ351" s="91">
        <v>0</v>
      </c>
      <c r="BK351" s="91">
        <v>0</v>
      </c>
      <c r="BN351" s="91">
        <v>0</v>
      </c>
      <c r="BO351" s="91">
        <v>0</v>
      </c>
      <c r="BP351" s="91">
        <v>0</v>
      </c>
      <c r="BQ351" s="92"/>
      <c r="BR351" s="93"/>
      <c r="BS351" s="93"/>
      <c r="BT351" s="91"/>
      <c r="BX351" s="76"/>
    </row>
    <row r="352" spans="1:77" hidden="1" outlineLevel="1" x14ac:dyDescent="0.2">
      <c r="A352" s="73" t="s">
        <v>143</v>
      </c>
      <c r="B352" s="72" t="s">
        <v>40</v>
      </c>
      <c r="C352" s="73" t="s">
        <v>325</v>
      </c>
      <c r="F352" s="91">
        <v>0</v>
      </c>
      <c r="G352" s="91">
        <v>0</v>
      </c>
      <c r="H352" s="91">
        <v>0</v>
      </c>
      <c r="K352" s="91">
        <v>0</v>
      </c>
      <c r="L352" s="91">
        <v>0</v>
      </c>
      <c r="M352" s="91">
        <v>0</v>
      </c>
      <c r="P352" s="91">
        <v>0</v>
      </c>
      <c r="Q352" s="91">
        <v>0</v>
      </c>
      <c r="R352" s="91">
        <v>0</v>
      </c>
      <c r="U352" s="91">
        <v>0</v>
      </c>
      <c r="V352" s="91">
        <v>0</v>
      </c>
      <c r="W352" s="91">
        <v>0</v>
      </c>
      <c r="Z352" s="91">
        <v>4896</v>
      </c>
      <c r="AA352" s="91">
        <v>4896</v>
      </c>
      <c r="AB352" s="91">
        <v>0</v>
      </c>
      <c r="AE352" s="91">
        <v>6124</v>
      </c>
      <c r="AF352" s="91">
        <v>6124</v>
      </c>
      <c r="AG352" s="91">
        <v>0</v>
      </c>
      <c r="AJ352" s="91">
        <v>0</v>
      </c>
      <c r="AK352" s="91">
        <v>0</v>
      </c>
      <c r="AL352" s="91">
        <v>0</v>
      </c>
      <c r="AO352" s="91">
        <v>0</v>
      </c>
      <c r="AP352" s="91">
        <v>0</v>
      </c>
      <c r="AQ352" s="91">
        <v>0</v>
      </c>
      <c r="AT352" s="91">
        <v>0</v>
      </c>
      <c r="AU352" s="91">
        <v>0</v>
      </c>
      <c r="AV352" s="91">
        <v>0</v>
      </c>
      <c r="AY352" s="91">
        <v>0</v>
      </c>
      <c r="AZ352" s="91">
        <v>0</v>
      </c>
      <c r="BA352" s="91">
        <v>0</v>
      </c>
      <c r="BD352" s="91">
        <v>49995</v>
      </c>
      <c r="BE352" s="91">
        <v>49995</v>
      </c>
      <c r="BF352" s="91">
        <v>0</v>
      </c>
      <c r="BI352" s="91">
        <v>133259</v>
      </c>
      <c r="BJ352" s="91">
        <v>133259</v>
      </c>
      <c r="BK352" s="91">
        <v>0</v>
      </c>
      <c r="BN352" s="91">
        <v>111688</v>
      </c>
      <c r="BO352" s="91">
        <v>111688</v>
      </c>
      <c r="BP352" s="91">
        <v>0</v>
      </c>
      <c r="BQ352" s="92"/>
      <c r="BR352" s="93"/>
      <c r="BS352" s="93"/>
      <c r="BT352" s="91"/>
      <c r="BX352" s="76"/>
    </row>
    <row r="353" spans="1:77" hidden="1" outlineLevel="1" x14ac:dyDescent="0.2">
      <c r="A353" s="73" t="s">
        <v>143</v>
      </c>
      <c r="B353" s="72" t="s">
        <v>40</v>
      </c>
      <c r="C353" s="73" t="s">
        <v>320</v>
      </c>
      <c r="F353" s="91">
        <v>0</v>
      </c>
      <c r="G353" s="91">
        <v>0</v>
      </c>
      <c r="H353" s="91">
        <v>0</v>
      </c>
      <c r="K353" s="91">
        <v>21082</v>
      </c>
      <c r="L353" s="91">
        <v>0</v>
      </c>
      <c r="M353" s="91">
        <v>21082</v>
      </c>
      <c r="P353" s="91">
        <v>31870</v>
      </c>
      <c r="Q353" s="91">
        <v>0</v>
      </c>
      <c r="R353" s="91">
        <v>31870</v>
      </c>
      <c r="U353" s="91">
        <v>65773</v>
      </c>
      <c r="V353" s="91">
        <v>0</v>
      </c>
      <c r="W353" s="91">
        <v>65773</v>
      </c>
      <c r="Z353" s="91">
        <v>90759</v>
      </c>
      <c r="AA353" s="91">
        <v>0</v>
      </c>
      <c r="AB353" s="91">
        <v>90759</v>
      </c>
      <c r="AE353" s="91">
        <v>120356</v>
      </c>
      <c r="AF353" s="91">
        <v>0</v>
      </c>
      <c r="AG353" s="91">
        <v>120356</v>
      </c>
      <c r="AJ353" s="91">
        <v>96278</v>
      </c>
      <c r="AK353" s="91">
        <v>0</v>
      </c>
      <c r="AL353" s="91">
        <v>96278</v>
      </c>
      <c r="AO353" s="91">
        <v>88121</v>
      </c>
      <c r="AP353" s="91">
        <v>0</v>
      </c>
      <c r="AQ353" s="91">
        <v>88121</v>
      </c>
      <c r="AT353" s="91">
        <v>56804</v>
      </c>
      <c r="AU353" s="91">
        <v>0</v>
      </c>
      <c r="AV353" s="91">
        <v>56804</v>
      </c>
      <c r="AY353" s="91">
        <v>0</v>
      </c>
      <c r="AZ353" s="91">
        <v>0</v>
      </c>
      <c r="BA353" s="91">
        <v>0</v>
      </c>
      <c r="BD353" s="91">
        <v>0</v>
      </c>
      <c r="BE353" s="91">
        <v>0</v>
      </c>
      <c r="BF353" s="91">
        <v>0</v>
      </c>
      <c r="BI353" s="91">
        <v>35076</v>
      </c>
      <c r="BJ353" s="91">
        <v>0</v>
      </c>
      <c r="BK353" s="91">
        <v>35076</v>
      </c>
      <c r="BN353" s="91">
        <v>29220</v>
      </c>
      <c r="BO353" s="91">
        <v>0</v>
      </c>
      <c r="BP353" s="91">
        <v>29220</v>
      </c>
      <c r="BQ353" s="92"/>
      <c r="BR353" s="93"/>
      <c r="BS353" s="93"/>
      <c r="BT353" s="91"/>
      <c r="BX353" s="76"/>
    </row>
    <row r="354" spans="1:77" hidden="1" outlineLevel="1" x14ac:dyDescent="0.2">
      <c r="A354" s="73" t="s">
        <v>143</v>
      </c>
      <c r="B354" s="72" t="s">
        <v>40</v>
      </c>
      <c r="C354" s="73" t="s">
        <v>326</v>
      </c>
      <c r="F354" s="91">
        <v>0</v>
      </c>
      <c r="G354" s="91">
        <v>0</v>
      </c>
      <c r="H354" s="91">
        <v>0</v>
      </c>
      <c r="K354" s="91">
        <v>0</v>
      </c>
      <c r="L354" s="91">
        <v>0</v>
      </c>
      <c r="M354" s="91">
        <v>0</v>
      </c>
      <c r="P354" s="91">
        <v>0</v>
      </c>
      <c r="Q354" s="91">
        <v>0</v>
      </c>
      <c r="R354" s="91">
        <v>0</v>
      </c>
      <c r="U354" s="91">
        <v>0</v>
      </c>
      <c r="V354" s="91">
        <v>0</v>
      </c>
      <c r="W354" s="91">
        <v>0</v>
      </c>
      <c r="Z354" s="91">
        <v>0</v>
      </c>
      <c r="AA354" s="91">
        <v>0</v>
      </c>
      <c r="AB354" s="91">
        <v>0</v>
      </c>
      <c r="AE354" s="91">
        <v>0</v>
      </c>
      <c r="AF354" s="91">
        <v>0</v>
      </c>
      <c r="AG354" s="91">
        <v>0</v>
      </c>
      <c r="AJ354" s="91">
        <v>0</v>
      </c>
      <c r="AK354" s="91">
        <v>0</v>
      </c>
      <c r="AL354" s="91">
        <v>0</v>
      </c>
      <c r="AO354" s="91">
        <v>0</v>
      </c>
      <c r="AP354" s="91">
        <v>0</v>
      </c>
      <c r="AQ354" s="91">
        <v>0</v>
      </c>
      <c r="AT354" s="91">
        <v>59821</v>
      </c>
      <c r="AU354" s="91">
        <v>0</v>
      </c>
      <c r="AV354" s="91">
        <v>59821</v>
      </c>
      <c r="AY354" s="91">
        <v>108670</v>
      </c>
      <c r="AZ354" s="91">
        <v>0</v>
      </c>
      <c r="BA354" s="91">
        <v>108670</v>
      </c>
      <c r="BD354" s="91">
        <v>119420</v>
      </c>
      <c r="BE354" s="91">
        <v>0</v>
      </c>
      <c r="BF354" s="91">
        <v>119420</v>
      </c>
      <c r="BI354" s="91">
        <v>76485</v>
      </c>
      <c r="BJ354" s="91">
        <v>0</v>
      </c>
      <c r="BK354" s="91">
        <v>76485</v>
      </c>
      <c r="BN354" s="91">
        <v>75910</v>
      </c>
      <c r="BO354" s="91">
        <v>0</v>
      </c>
      <c r="BP354" s="91">
        <v>75910</v>
      </c>
      <c r="BQ354" s="92"/>
      <c r="BR354" s="93"/>
      <c r="BS354" s="93"/>
      <c r="BT354" s="91"/>
      <c r="BX354" s="76"/>
    </row>
    <row r="355" spans="1:77" hidden="1" outlineLevel="1" x14ac:dyDescent="0.2">
      <c r="A355" s="73" t="s">
        <v>143</v>
      </c>
      <c r="B355" s="72" t="s">
        <v>40</v>
      </c>
      <c r="C355" s="73" t="s">
        <v>327</v>
      </c>
      <c r="F355" s="91">
        <v>0</v>
      </c>
      <c r="G355" s="91">
        <v>0</v>
      </c>
      <c r="H355" s="91">
        <v>0</v>
      </c>
      <c r="K355" s="91">
        <v>0</v>
      </c>
      <c r="L355" s="91">
        <v>0</v>
      </c>
      <c r="M355" s="91">
        <v>0</v>
      </c>
      <c r="P355" s="91">
        <v>0</v>
      </c>
      <c r="Q355" s="91">
        <v>0</v>
      </c>
      <c r="R355" s="91">
        <v>0</v>
      </c>
      <c r="U355" s="91">
        <v>0</v>
      </c>
      <c r="V355" s="91">
        <v>0</v>
      </c>
      <c r="W355" s="91">
        <v>0</v>
      </c>
      <c r="Z355" s="91">
        <v>0</v>
      </c>
      <c r="AA355" s="91">
        <v>0</v>
      </c>
      <c r="AB355" s="91">
        <v>0</v>
      </c>
      <c r="AE355" s="91">
        <v>52259</v>
      </c>
      <c r="AF355" s="91">
        <v>52259</v>
      </c>
      <c r="AG355" s="91">
        <v>0</v>
      </c>
      <c r="AJ355" s="91">
        <v>79264</v>
      </c>
      <c r="AK355" s="91">
        <v>79264</v>
      </c>
      <c r="AL355" s="91">
        <v>0</v>
      </c>
      <c r="AO355" s="91">
        <v>1718</v>
      </c>
      <c r="AP355" s="91">
        <v>1718</v>
      </c>
      <c r="AQ355" s="91">
        <v>0</v>
      </c>
      <c r="AT355" s="91">
        <v>0</v>
      </c>
      <c r="AU355" s="91">
        <v>0</v>
      </c>
      <c r="AV355" s="91">
        <v>0</v>
      </c>
      <c r="AY355" s="91">
        <v>0</v>
      </c>
      <c r="AZ355" s="91">
        <v>0</v>
      </c>
      <c r="BA355" s="91">
        <v>0</v>
      </c>
      <c r="BD355" s="91">
        <v>0</v>
      </c>
      <c r="BE355" s="91">
        <v>0</v>
      </c>
      <c r="BF355" s="91">
        <v>0</v>
      </c>
      <c r="BI355" s="91">
        <v>0</v>
      </c>
      <c r="BJ355" s="91">
        <v>0</v>
      </c>
      <c r="BK355" s="91">
        <v>0</v>
      </c>
      <c r="BN355" s="91">
        <v>0</v>
      </c>
      <c r="BO355" s="91">
        <v>0</v>
      </c>
      <c r="BP355" s="91">
        <v>0</v>
      </c>
      <c r="BQ355" s="92"/>
      <c r="BR355" s="93"/>
      <c r="BS355" s="93"/>
      <c r="BT355" s="91"/>
      <c r="BX355" s="76"/>
    </row>
    <row r="356" spans="1:77" hidden="1" outlineLevel="1" x14ac:dyDescent="0.2">
      <c r="A356" s="73" t="s">
        <v>164</v>
      </c>
      <c r="B356" s="72" t="s">
        <v>40</v>
      </c>
      <c r="C356" s="73" t="s">
        <v>321</v>
      </c>
      <c r="F356" s="91">
        <v>70970</v>
      </c>
      <c r="G356" s="91">
        <v>70970</v>
      </c>
      <c r="H356" s="91">
        <v>0</v>
      </c>
      <c r="K356" s="91">
        <v>97648</v>
      </c>
      <c r="L356" s="91">
        <v>97648</v>
      </c>
      <c r="M356" s="91">
        <v>0</v>
      </c>
      <c r="P356" s="91">
        <v>26060</v>
      </c>
      <c r="Q356" s="91">
        <v>26060</v>
      </c>
      <c r="R356" s="91">
        <v>0</v>
      </c>
      <c r="U356" s="91">
        <v>0</v>
      </c>
      <c r="V356" s="91">
        <v>0</v>
      </c>
      <c r="W356" s="91">
        <v>0</v>
      </c>
      <c r="Z356" s="91">
        <v>0</v>
      </c>
      <c r="AA356" s="91">
        <v>0</v>
      </c>
      <c r="AB356" s="91">
        <v>0</v>
      </c>
      <c r="AE356" s="91">
        <v>0</v>
      </c>
      <c r="AF356" s="91">
        <v>0</v>
      </c>
      <c r="AG356" s="91">
        <v>0</v>
      </c>
      <c r="AJ356" s="91">
        <v>0</v>
      </c>
      <c r="AK356" s="91">
        <v>0</v>
      </c>
      <c r="AL356" s="91">
        <v>0</v>
      </c>
      <c r="AO356" s="91">
        <v>0</v>
      </c>
      <c r="AP356" s="91">
        <v>0</v>
      </c>
      <c r="AQ356" s="91">
        <v>0</v>
      </c>
      <c r="AT356" s="91">
        <v>0</v>
      </c>
      <c r="AU356" s="91">
        <v>0</v>
      </c>
      <c r="AV356" s="91">
        <v>0</v>
      </c>
      <c r="AY356" s="91">
        <v>0</v>
      </c>
      <c r="AZ356" s="91">
        <v>0</v>
      </c>
      <c r="BA356" s="91">
        <v>0</v>
      </c>
      <c r="BD356" s="91">
        <v>0</v>
      </c>
      <c r="BE356" s="91">
        <v>0</v>
      </c>
      <c r="BF356" s="91">
        <v>0</v>
      </c>
      <c r="BI356" s="91">
        <v>0</v>
      </c>
      <c r="BJ356" s="91">
        <v>0</v>
      </c>
      <c r="BK356" s="91">
        <v>0</v>
      </c>
      <c r="BN356" s="91">
        <v>0</v>
      </c>
      <c r="BO356" s="91">
        <v>0</v>
      </c>
      <c r="BP356" s="91">
        <v>0</v>
      </c>
      <c r="BQ356" s="92"/>
      <c r="BR356" s="93"/>
      <c r="BS356" s="93"/>
      <c r="BT356" s="91"/>
      <c r="BX356" s="76"/>
    </row>
    <row r="357" spans="1:77" hidden="1" outlineLevel="1" x14ac:dyDescent="0.2">
      <c r="A357" s="73" t="s">
        <v>164</v>
      </c>
      <c r="B357" s="72" t="s">
        <v>40</v>
      </c>
      <c r="C357" s="73" t="s">
        <v>322</v>
      </c>
      <c r="F357" s="91">
        <v>845</v>
      </c>
      <c r="G357" s="91">
        <v>845</v>
      </c>
      <c r="H357" s="91">
        <v>0</v>
      </c>
      <c r="K357" s="91">
        <v>0</v>
      </c>
      <c r="L357" s="91">
        <v>0</v>
      </c>
      <c r="M357" s="91">
        <v>0</v>
      </c>
      <c r="P357" s="91">
        <v>0</v>
      </c>
      <c r="Q357" s="91">
        <v>0</v>
      </c>
      <c r="R357" s="91">
        <v>0</v>
      </c>
      <c r="U357" s="91">
        <v>0</v>
      </c>
      <c r="V357" s="91">
        <v>0</v>
      </c>
      <c r="W357" s="91">
        <v>0</v>
      </c>
      <c r="Z357" s="91">
        <v>0</v>
      </c>
      <c r="AA357" s="91">
        <v>0</v>
      </c>
      <c r="AB357" s="91">
        <v>0</v>
      </c>
      <c r="AE357" s="91">
        <v>0</v>
      </c>
      <c r="AF357" s="91">
        <v>0</v>
      </c>
      <c r="AG357" s="91">
        <v>0</v>
      </c>
      <c r="AJ357" s="91">
        <v>0</v>
      </c>
      <c r="AK357" s="91">
        <v>0</v>
      </c>
      <c r="AL357" s="91">
        <v>0</v>
      </c>
      <c r="AO357" s="91">
        <v>0</v>
      </c>
      <c r="AP357" s="91">
        <v>0</v>
      </c>
      <c r="AQ357" s="91">
        <v>0</v>
      </c>
      <c r="AT357" s="91">
        <v>0</v>
      </c>
      <c r="AU357" s="91">
        <v>0</v>
      </c>
      <c r="AV357" s="91">
        <v>0</v>
      </c>
      <c r="AY357" s="91">
        <v>0</v>
      </c>
      <c r="AZ357" s="91">
        <v>0</v>
      </c>
      <c r="BA357" s="91">
        <v>0</v>
      </c>
      <c r="BD357" s="91">
        <v>0</v>
      </c>
      <c r="BE357" s="91">
        <v>0</v>
      </c>
      <c r="BF357" s="91">
        <v>0</v>
      </c>
      <c r="BI357" s="91">
        <v>0</v>
      </c>
      <c r="BJ357" s="91">
        <v>0</v>
      </c>
      <c r="BK357" s="91">
        <v>0</v>
      </c>
      <c r="BN357" s="91">
        <v>0</v>
      </c>
      <c r="BO357" s="91">
        <v>0</v>
      </c>
      <c r="BP357" s="91">
        <v>0</v>
      </c>
      <c r="BQ357" s="92"/>
      <c r="BR357" s="93"/>
      <c r="BS357" s="93"/>
      <c r="BT357" s="91"/>
      <c r="BX357" s="76"/>
    </row>
    <row r="358" spans="1:77" hidden="1" outlineLevel="1" x14ac:dyDescent="0.2">
      <c r="A358" s="73" t="s">
        <v>164</v>
      </c>
      <c r="B358" s="72" t="s">
        <v>40</v>
      </c>
      <c r="C358" s="73" t="s">
        <v>323</v>
      </c>
      <c r="F358" s="91">
        <v>494</v>
      </c>
      <c r="G358" s="91">
        <v>494</v>
      </c>
      <c r="H358" s="91">
        <v>0</v>
      </c>
      <c r="K358" s="91">
        <v>1133</v>
      </c>
      <c r="L358" s="91">
        <v>877</v>
      </c>
      <c r="M358" s="91">
        <v>256</v>
      </c>
      <c r="P358" s="91">
        <v>0</v>
      </c>
      <c r="Q358" s="91">
        <v>0</v>
      </c>
      <c r="R358" s="91">
        <v>0</v>
      </c>
      <c r="U358" s="91">
        <v>0</v>
      </c>
      <c r="V358" s="91">
        <v>0</v>
      </c>
      <c r="W358" s="91">
        <v>0</v>
      </c>
      <c r="Z358" s="91">
        <v>0</v>
      </c>
      <c r="AA358" s="91">
        <v>0</v>
      </c>
      <c r="AB358" s="91">
        <v>0</v>
      </c>
      <c r="AE358" s="91">
        <v>0</v>
      </c>
      <c r="AF358" s="91">
        <v>0</v>
      </c>
      <c r="AG358" s="91">
        <v>0</v>
      </c>
      <c r="AJ358" s="91">
        <v>0</v>
      </c>
      <c r="AK358" s="91">
        <v>0</v>
      </c>
      <c r="AL358" s="91">
        <v>0</v>
      </c>
      <c r="AO358" s="91">
        <v>0</v>
      </c>
      <c r="AP358" s="91">
        <v>0</v>
      </c>
      <c r="AQ358" s="91">
        <v>0</v>
      </c>
      <c r="AT358" s="91">
        <v>0</v>
      </c>
      <c r="AU358" s="91">
        <v>0</v>
      </c>
      <c r="AV358" s="91">
        <v>0</v>
      </c>
      <c r="AY358" s="91">
        <v>0</v>
      </c>
      <c r="AZ358" s="91">
        <v>0</v>
      </c>
      <c r="BA358" s="91">
        <v>0</v>
      </c>
      <c r="BD358" s="91">
        <v>0</v>
      </c>
      <c r="BE358" s="91">
        <v>0</v>
      </c>
      <c r="BF358" s="91">
        <v>0</v>
      </c>
      <c r="BI358" s="91">
        <v>0</v>
      </c>
      <c r="BJ358" s="91">
        <v>0</v>
      </c>
      <c r="BK358" s="91">
        <v>0</v>
      </c>
      <c r="BN358" s="91">
        <v>0</v>
      </c>
      <c r="BO358" s="91">
        <v>0</v>
      </c>
      <c r="BP358" s="91">
        <v>0</v>
      </c>
      <c r="BQ358" s="92"/>
      <c r="BR358" s="93"/>
      <c r="BS358" s="93"/>
      <c r="BT358" s="91"/>
      <c r="BX358" s="76"/>
    </row>
    <row r="359" spans="1:77" hidden="1" outlineLevel="1" x14ac:dyDescent="0.2">
      <c r="A359" s="73" t="s">
        <v>164</v>
      </c>
      <c r="B359" s="72" t="s">
        <v>40</v>
      </c>
      <c r="C359" s="73" t="s">
        <v>328</v>
      </c>
      <c r="F359" s="91"/>
      <c r="G359" s="91"/>
      <c r="H359" s="91"/>
      <c r="K359" s="91"/>
      <c r="L359" s="91"/>
      <c r="M359" s="91"/>
      <c r="P359" s="91"/>
      <c r="Q359" s="91"/>
      <c r="R359" s="91"/>
      <c r="U359" s="91"/>
      <c r="V359" s="91"/>
      <c r="W359" s="91"/>
      <c r="Z359" s="91"/>
      <c r="AA359" s="91"/>
      <c r="AB359" s="91"/>
      <c r="AE359" s="91"/>
      <c r="AF359" s="91"/>
      <c r="AG359" s="91"/>
      <c r="AJ359" s="91"/>
      <c r="AK359" s="91"/>
      <c r="AL359" s="91"/>
      <c r="AO359" s="91"/>
      <c r="AP359" s="91"/>
      <c r="AQ359" s="91"/>
      <c r="AT359" s="91"/>
      <c r="AU359" s="91"/>
      <c r="AV359" s="91"/>
      <c r="AY359" s="91"/>
      <c r="AZ359" s="91"/>
      <c r="BA359" s="91"/>
      <c r="BD359" s="91"/>
      <c r="BE359" s="91"/>
      <c r="BF359" s="91"/>
      <c r="BI359" s="91"/>
      <c r="BJ359" s="91"/>
      <c r="BK359" s="91"/>
      <c r="BN359" s="91">
        <v>2</v>
      </c>
      <c r="BO359" s="91">
        <v>2</v>
      </c>
      <c r="BP359" s="91">
        <v>0</v>
      </c>
      <c r="BQ359" s="92"/>
      <c r="BR359" s="93"/>
      <c r="BS359" s="93"/>
      <c r="BT359" s="91"/>
      <c r="BX359" s="76"/>
    </row>
    <row r="360" spans="1:77" hidden="1" outlineLevel="1" x14ac:dyDescent="0.2">
      <c r="A360" s="73" t="s">
        <v>164</v>
      </c>
      <c r="B360" s="72" t="s">
        <v>40</v>
      </c>
      <c r="C360" s="73" t="s">
        <v>329</v>
      </c>
      <c r="F360" s="91"/>
      <c r="G360" s="91"/>
      <c r="H360" s="91"/>
      <c r="K360" s="91"/>
      <c r="L360" s="91"/>
      <c r="M360" s="91"/>
      <c r="P360" s="91"/>
      <c r="Q360" s="91"/>
      <c r="R360" s="91"/>
      <c r="U360" s="91"/>
      <c r="V360" s="91"/>
      <c r="W360" s="91"/>
      <c r="Z360" s="91"/>
      <c r="AA360" s="91"/>
      <c r="AB360" s="91"/>
      <c r="AE360" s="91"/>
      <c r="AF360" s="91"/>
      <c r="AG360" s="91"/>
      <c r="AJ360" s="91"/>
      <c r="AK360" s="91"/>
      <c r="AL360" s="91"/>
      <c r="AO360" s="91"/>
      <c r="AP360" s="91"/>
      <c r="AQ360" s="91"/>
      <c r="AT360" s="91"/>
      <c r="AU360" s="91"/>
      <c r="AV360" s="91"/>
      <c r="AY360" s="91"/>
      <c r="AZ360" s="91"/>
      <c r="BA360" s="91"/>
      <c r="BD360" s="91"/>
      <c r="BE360" s="91"/>
      <c r="BF360" s="91"/>
      <c r="BI360" s="91"/>
      <c r="BJ360" s="91"/>
      <c r="BK360" s="91"/>
      <c r="BN360" s="91">
        <v>1</v>
      </c>
      <c r="BO360" s="91">
        <v>1</v>
      </c>
      <c r="BP360" s="91">
        <v>0</v>
      </c>
      <c r="BQ360" s="92"/>
      <c r="BR360" s="93"/>
      <c r="BS360" s="93"/>
      <c r="BT360" s="91"/>
      <c r="BX360" s="76"/>
    </row>
    <row r="361" spans="1:77" hidden="1" outlineLevel="1" x14ac:dyDescent="0.2">
      <c r="A361" s="73" t="s">
        <v>164</v>
      </c>
      <c r="B361" s="72" t="s">
        <v>40</v>
      </c>
      <c r="C361" s="73" t="s">
        <v>324</v>
      </c>
      <c r="F361" s="91">
        <v>38892</v>
      </c>
      <c r="G361" s="91">
        <v>38658</v>
      </c>
      <c r="H361" s="91">
        <v>234</v>
      </c>
      <c r="K361" s="91">
        <v>16962</v>
      </c>
      <c r="L361" s="91">
        <v>9006</v>
      </c>
      <c r="M361" s="91">
        <v>7956</v>
      </c>
      <c r="P361" s="91">
        <v>0</v>
      </c>
      <c r="Q361" s="91">
        <v>0</v>
      </c>
      <c r="R361" s="91">
        <v>0</v>
      </c>
      <c r="U361" s="91">
        <v>0</v>
      </c>
      <c r="V361" s="91">
        <v>0</v>
      </c>
      <c r="W361" s="91">
        <v>0</v>
      </c>
      <c r="Z361" s="91">
        <v>0</v>
      </c>
      <c r="AA361" s="91">
        <v>0</v>
      </c>
      <c r="AB361" s="91">
        <v>0</v>
      </c>
      <c r="AE361" s="91">
        <v>0</v>
      </c>
      <c r="AF361" s="91">
        <v>0</v>
      </c>
      <c r="AG361" s="91">
        <v>0</v>
      </c>
      <c r="AJ361" s="91">
        <v>0</v>
      </c>
      <c r="AK361" s="91">
        <v>0</v>
      </c>
      <c r="AL361" s="91">
        <v>0</v>
      </c>
      <c r="AO361" s="91">
        <v>0</v>
      </c>
      <c r="AP361" s="91">
        <v>0</v>
      </c>
      <c r="AQ361" s="91">
        <v>0</v>
      </c>
      <c r="AT361" s="91">
        <v>0</v>
      </c>
      <c r="AU361" s="91">
        <v>0</v>
      </c>
      <c r="AV361" s="91">
        <v>0</v>
      </c>
      <c r="AY361" s="91">
        <v>0</v>
      </c>
      <c r="AZ361" s="91">
        <v>0</v>
      </c>
      <c r="BA361" s="91">
        <v>0</v>
      </c>
      <c r="BD361" s="91">
        <v>0</v>
      </c>
      <c r="BE361" s="91">
        <v>0</v>
      </c>
      <c r="BF361" s="91">
        <v>0</v>
      </c>
      <c r="BI361" s="91">
        <v>0</v>
      </c>
      <c r="BJ361" s="91">
        <v>0</v>
      </c>
      <c r="BK361" s="91">
        <v>0</v>
      </c>
      <c r="BN361" s="91">
        <v>0</v>
      </c>
      <c r="BO361" s="91">
        <v>0</v>
      </c>
      <c r="BP361" s="91">
        <v>0</v>
      </c>
      <c r="BQ361" s="92"/>
      <c r="BR361" s="93"/>
      <c r="BS361" s="93"/>
      <c r="BT361" s="91"/>
      <c r="BX361" s="76"/>
    </row>
    <row r="362" spans="1:77" hidden="1" outlineLevel="1" x14ac:dyDescent="0.2">
      <c r="A362" s="73" t="s">
        <v>164</v>
      </c>
      <c r="B362" s="72" t="s">
        <v>40</v>
      </c>
      <c r="C362" s="73" t="s">
        <v>330</v>
      </c>
      <c r="F362" s="91">
        <v>34</v>
      </c>
      <c r="G362" s="91">
        <v>34</v>
      </c>
      <c r="H362" s="91">
        <v>0</v>
      </c>
      <c r="K362" s="91">
        <v>4300</v>
      </c>
      <c r="L362" s="91">
        <v>2592</v>
      </c>
      <c r="M362" s="91">
        <v>1708</v>
      </c>
      <c r="P362" s="91">
        <v>565</v>
      </c>
      <c r="Q362" s="91">
        <v>565</v>
      </c>
      <c r="R362" s="91">
        <v>0</v>
      </c>
      <c r="U362" s="91">
        <v>0</v>
      </c>
      <c r="V362" s="91">
        <v>0</v>
      </c>
      <c r="W362" s="91">
        <v>0</v>
      </c>
      <c r="Z362" s="91">
        <v>0</v>
      </c>
      <c r="AA362" s="91">
        <v>0</v>
      </c>
      <c r="AB362" s="91">
        <v>0</v>
      </c>
      <c r="AE362" s="91">
        <v>0</v>
      </c>
      <c r="AF362" s="91">
        <v>0</v>
      </c>
      <c r="AG362" s="91">
        <v>0</v>
      </c>
      <c r="AJ362" s="91">
        <v>0</v>
      </c>
      <c r="AK362" s="91">
        <v>0</v>
      </c>
      <c r="AL362" s="91">
        <v>0</v>
      </c>
      <c r="AO362" s="91">
        <v>0</v>
      </c>
      <c r="AP362" s="91">
        <v>0</v>
      </c>
      <c r="AQ362" s="91">
        <v>0</v>
      </c>
      <c r="AT362" s="91">
        <v>0</v>
      </c>
      <c r="AU362" s="91">
        <v>0</v>
      </c>
      <c r="AV362" s="91">
        <v>0</v>
      </c>
      <c r="AY362" s="91">
        <v>0</v>
      </c>
      <c r="AZ362" s="91">
        <v>0</v>
      </c>
      <c r="BA362" s="91">
        <v>0</v>
      </c>
      <c r="BD362" s="91">
        <v>0</v>
      </c>
      <c r="BE362" s="91">
        <v>0</v>
      </c>
      <c r="BF362" s="91">
        <v>0</v>
      </c>
      <c r="BI362" s="91">
        <v>0</v>
      </c>
      <c r="BJ362" s="91">
        <v>0</v>
      </c>
      <c r="BK362" s="91">
        <v>0</v>
      </c>
      <c r="BN362" s="91">
        <v>0</v>
      </c>
      <c r="BO362" s="91">
        <v>0</v>
      </c>
      <c r="BP362" s="91">
        <v>0</v>
      </c>
      <c r="BQ362" s="92"/>
      <c r="BR362" s="93"/>
      <c r="BS362" s="93"/>
      <c r="BT362" s="91"/>
      <c r="BX362" s="76"/>
    </row>
    <row r="363" spans="1:77" hidden="1" outlineLevel="1" x14ac:dyDescent="0.2">
      <c r="A363" s="73" t="s">
        <v>164</v>
      </c>
      <c r="B363" s="72" t="s">
        <v>40</v>
      </c>
      <c r="C363" s="73" t="s">
        <v>320</v>
      </c>
      <c r="F363" s="91">
        <v>0</v>
      </c>
      <c r="G363" s="91">
        <v>0</v>
      </c>
      <c r="H363" s="91">
        <v>0</v>
      </c>
      <c r="K363" s="91">
        <v>8015</v>
      </c>
      <c r="L363" s="91">
        <v>0</v>
      </c>
      <c r="M363" s="91">
        <v>8015</v>
      </c>
      <c r="P363" s="91">
        <v>7661</v>
      </c>
      <c r="Q363" s="91">
        <v>0</v>
      </c>
      <c r="R363" s="91">
        <v>7661</v>
      </c>
      <c r="U363" s="91">
        <v>0</v>
      </c>
      <c r="V363" s="91">
        <v>0</v>
      </c>
      <c r="W363" s="91">
        <v>0</v>
      </c>
      <c r="Z363" s="91">
        <v>0</v>
      </c>
      <c r="AA363" s="91">
        <v>0</v>
      </c>
      <c r="AB363" s="91">
        <v>0</v>
      </c>
      <c r="AE363" s="91">
        <v>0</v>
      </c>
      <c r="AF363" s="91">
        <v>0</v>
      </c>
      <c r="AG363" s="91">
        <v>0</v>
      </c>
      <c r="AJ363" s="91">
        <v>0</v>
      </c>
      <c r="AK363" s="91">
        <v>0</v>
      </c>
      <c r="AL363" s="91">
        <v>0</v>
      </c>
      <c r="AO363" s="91">
        <v>0</v>
      </c>
      <c r="AP363" s="91">
        <v>0</v>
      </c>
      <c r="AQ363" s="91">
        <v>0</v>
      </c>
      <c r="AT363" s="91">
        <v>16260</v>
      </c>
      <c r="AU363" s="91">
        <v>9328</v>
      </c>
      <c r="AV363" s="91">
        <v>6932</v>
      </c>
      <c r="AY363" s="91">
        <v>14595</v>
      </c>
      <c r="AZ363" s="91">
        <v>11304</v>
      </c>
      <c r="BA363" s="91">
        <v>3291</v>
      </c>
      <c r="BD363" s="91">
        <v>0</v>
      </c>
      <c r="BE363" s="91">
        <v>0</v>
      </c>
      <c r="BF363" s="91">
        <v>0</v>
      </c>
      <c r="BI363" s="91">
        <v>9357</v>
      </c>
      <c r="BJ363" s="91">
        <v>0</v>
      </c>
      <c r="BK363" s="91">
        <v>9357</v>
      </c>
      <c r="BN363" s="91">
        <v>8115</v>
      </c>
      <c r="BO363" s="91">
        <v>0</v>
      </c>
      <c r="BP363" s="91">
        <v>8115</v>
      </c>
      <c r="BQ363" s="92"/>
      <c r="BR363" s="93"/>
      <c r="BS363" s="93"/>
      <c r="BT363" s="91"/>
      <c r="BX363" s="76"/>
    </row>
    <row r="364" spans="1:77" hidden="1" outlineLevel="1" x14ac:dyDescent="0.2">
      <c r="A364" s="73" t="s">
        <v>164</v>
      </c>
      <c r="B364" s="72" t="s">
        <v>40</v>
      </c>
      <c r="C364" s="73" t="s">
        <v>331</v>
      </c>
      <c r="F364" s="91">
        <v>2</v>
      </c>
      <c r="G364" s="91">
        <v>2</v>
      </c>
      <c r="H364" s="91">
        <v>0</v>
      </c>
      <c r="K364" s="91">
        <v>0</v>
      </c>
      <c r="L364" s="91">
        <v>0</v>
      </c>
      <c r="M364" s="91">
        <v>0</v>
      </c>
      <c r="P364" s="91">
        <v>0</v>
      </c>
      <c r="Q364" s="91">
        <v>0</v>
      </c>
      <c r="R364" s="91">
        <v>0</v>
      </c>
      <c r="U364" s="91">
        <v>0</v>
      </c>
      <c r="V364" s="91">
        <v>0</v>
      </c>
      <c r="W364" s="91">
        <v>0</v>
      </c>
      <c r="Z364" s="91">
        <v>0</v>
      </c>
      <c r="AA364" s="91">
        <v>0</v>
      </c>
      <c r="AB364" s="91">
        <v>0</v>
      </c>
      <c r="AE364" s="91">
        <v>0</v>
      </c>
      <c r="AF364" s="91">
        <v>0</v>
      </c>
      <c r="AG364" s="91">
        <v>0</v>
      </c>
      <c r="AJ364" s="91">
        <v>0</v>
      </c>
      <c r="AK364" s="91">
        <v>0</v>
      </c>
      <c r="AL364" s="91">
        <v>0</v>
      </c>
      <c r="AO364" s="91">
        <v>0</v>
      </c>
      <c r="AP364" s="91">
        <v>0</v>
      </c>
      <c r="AQ364" s="91">
        <v>0</v>
      </c>
      <c r="AT364" s="91">
        <v>0</v>
      </c>
      <c r="AU364" s="91">
        <v>0</v>
      </c>
      <c r="AV364" s="91">
        <v>0</v>
      </c>
      <c r="AY364" s="91">
        <v>0</v>
      </c>
      <c r="AZ364" s="91">
        <v>0</v>
      </c>
      <c r="BA364" s="91">
        <v>0</v>
      </c>
      <c r="BD364" s="91">
        <v>0</v>
      </c>
      <c r="BE364" s="91">
        <v>0</v>
      </c>
      <c r="BF364" s="91">
        <v>0</v>
      </c>
      <c r="BI364" s="91">
        <v>0</v>
      </c>
      <c r="BJ364" s="91">
        <v>0</v>
      </c>
      <c r="BK364" s="91">
        <v>0</v>
      </c>
      <c r="BN364" s="91">
        <v>0</v>
      </c>
      <c r="BO364" s="91">
        <v>0</v>
      </c>
      <c r="BP364" s="91">
        <v>0</v>
      </c>
      <c r="BQ364" s="92"/>
      <c r="BR364" s="93"/>
      <c r="BS364" s="93"/>
      <c r="BT364" s="91"/>
      <c r="BX364" s="76"/>
    </row>
    <row r="365" spans="1:77" s="88" customFormat="1" ht="11.25" hidden="1" outlineLevel="1" x14ac:dyDescent="0.2">
      <c r="B365" s="87"/>
      <c r="F365" s="89"/>
      <c r="G365" s="89"/>
      <c r="H365" s="89"/>
      <c r="K365" s="89"/>
      <c r="L365" s="89"/>
      <c r="M365" s="89"/>
      <c r="P365" s="89"/>
      <c r="Q365" s="89"/>
      <c r="R365" s="89"/>
      <c r="U365" s="89"/>
      <c r="V365" s="89"/>
      <c r="W365" s="89"/>
      <c r="Z365" s="89"/>
      <c r="AA365" s="89"/>
      <c r="AB365" s="89"/>
      <c r="AE365" s="89"/>
      <c r="AF365" s="89"/>
      <c r="AG365" s="89"/>
      <c r="AJ365" s="89"/>
      <c r="AK365" s="89"/>
      <c r="AL365" s="89"/>
      <c r="AO365" s="89"/>
      <c r="AP365" s="89"/>
      <c r="AQ365" s="89"/>
      <c r="AT365" s="89"/>
      <c r="AU365" s="89"/>
      <c r="AV365" s="89"/>
      <c r="AY365" s="89"/>
      <c r="AZ365" s="89"/>
      <c r="BA365" s="89"/>
      <c r="BD365" s="89"/>
      <c r="BE365" s="89"/>
      <c r="BF365" s="89"/>
      <c r="BI365" s="89"/>
      <c r="BJ365" s="89"/>
      <c r="BK365" s="89"/>
      <c r="BN365" s="70"/>
      <c r="BO365" s="70"/>
      <c r="BP365" s="70"/>
      <c r="BQ365" s="70"/>
      <c r="BR365" s="90"/>
      <c r="BS365" s="90"/>
      <c r="BT365" s="89"/>
      <c r="BX365" s="85"/>
      <c r="BY365" s="86"/>
    </row>
    <row r="366" spans="1:77" s="88" customFormat="1" ht="11.25" collapsed="1" x14ac:dyDescent="0.2">
      <c r="A366" s="88" t="s">
        <v>332</v>
      </c>
      <c r="B366" s="87"/>
      <c r="F366" s="89">
        <f>SUM(F347:F364)</f>
        <v>111379</v>
      </c>
      <c r="G366" s="89">
        <f>SUM(G347:G364)</f>
        <v>111145</v>
      </c>
      <c r="H366" s="89">
        <f>SUM(H347:H364)</f>
        <v>234</v>
      </c>
      <c r="K366" s="89">
        <f>SUM(K347:K364)</f>
        <v>149140</v>
      </c>
      <c r="L366" s="89">
        <f>SUM(L347:L364)</f>
        <v>110123</v>
      </c>
      <c r="M366" s="89">
        <f>SUM(M347:M364)</f>
        <v>39017</v>
      </c>
      <c r="P366" s="89">
        <f>SUM(P347:P364)</f>
        <v>236263</v>
      </c>
      <c r="Q366" s="89">
        <f>SUM(Q347:Q364)</f>
        <v>182357</v>
      </c>
      <c r="R366" s="89">
        <f>SUM(R347:R364)</f>
        <v>53906</v>
      </c>
      <c r="U366" s="89">
        <f>SUM(U347:U364)</f>
        <v>322586</v>
      </c>
      <c r="V366" s="89">
        <f>SUM(V347:V364)</f>
        <v>251381</v>
      </c>
      <c r="W366" s="89">
        <f>SUM(W347:W364)</f>
        <v>71205</v>
      </c>
      <c r="Z366" s="89">
        <f>SUM(Z347:Z364)</f>
        <v>356639</v>
      </c>
      <c r="AA366" s="89">
        <f>SUM(AA347:AA364)</f>
        <v>265772</v>
      </c>
      <c r="AB366" s="89">
        <f>SUM(AB347:AB364)</f>
        <v>90867</v>
      </c>
      <c r="AE366" s="89">
        <f>SUM(AE347:AE364)</f>
        <v>450652</v>
      </c>
      <c r="AF366" s="89">
        <f>SUM(AF347:AF364)</f>
        <v>330296</v>
      </c>
      <c r="AG366" s="89">
        <f>SUM(AG347:AG364)</f>
        <v>120356</v>
      </c>
      <c r="AJ366" s="89">
        <f>SUM(AJ347:AJ364)</f>
        <v>408066</v>
      </c>
      <c r="AK366" s="89">
        <f>SUM(AK347:AK364)</f>
        <v>311788</v>
      </c>
      <c r="AL366" s="89">
        <f>SUM(AL347:AL364)</f>
        <v>96278</v>
      </c>
      <c r="AO366" s="89">
        <f>SUM(AO347:AO364)</f>
        <v>224484</v>
      </c>
      <c r="AP366" s="89">
        <f>SUM(AP347:AP364)</f>
        <v>134135</v>
      </c>
      <c r="AQ366" s="89">
        <f>SUM(AQ347:AQ364)</f>
        <v>90349</v>
      </c>
      <c r="AT366" s="89">
        <f>SUM(AT347:AT364)</f>
        <v>253033</v>
      </c>
      <c r="AU366" s="89">
        <f>SUM(AU347:AU364)</f>
        <v>120156</v>
      </c>
      <c r="AV366" s="89">
        <f>SUM(AV347:AV364)</f>
        <v>132877</v>
      </c>
      <c r="AY366" s="89">
        <f>SUM(AY347:AY364)</f>
        <v>244804</v>
      </c>
      <c r="AZ366" s="89">
        <f>SUM(AZ347:AZ364)</f>
        <v>121382</v>
      </c>
      <c r="BA366" s="89">
        <f>SUM(BA347:BA364)</f>
        <v>123422</v>
      </c>
      <c r="BD366" s="89">
        <f>SUM(BD347:BD364)</f>
        <v>262791</v>
      </c>
      <c r="BE366" s="89">
        <f>SUM(BE347:BE364)</f>
        <v>143272</v>
      </c>
      <c r="BF366" s="89">
        <f>SUM(BF347:BF364)</f>
        <v>119519</v>
      </c>
      <c r="BI366" s="89">
        <f>SUM(BI347:BI364)</f>
        <v>304316</v>
      </c>
      <c r="BJ366" s="89">
        <f>SUM(BJ347:BJ364)</f>
        <v>183398</v>
      </c>
      <c r="BK366" s="89">
        <f>SUM(BK347:BK364)</f>
        <v>120918</v>
      </c>
      <c r="BN366" s="89">
        <f>SUM(BN347:BN364)</f>
        <v>277835</v>
      </c>
      <c r="BO366" s="89">
        <f t="shared" ref="BO366:BT366" si="32">SUM(BO347:BO364)</f>
        <v>164590</v>
      </c>
      <c r="BP366" s="89">
        <f t="shared" si="32"/>
        <v>113245</v>
      </c>
      <c r="BQ366" s="89">
        <f t="shared" si="32"/>
        <v>0</v>
      </c>
      <c r="BR366" s="89">
        <f t="shared" si="32"/>
        <v>0</v>
      </c>
      <c r="BS366" s="89">
        <f t="shared" si="32"/>
        <v>0</v>
      </c>
      <c r="BT366" s="89">
        <f t="shared" si="32"/>
        <v>0</v>
      </c>
      <c r="BX366" s="85"/>
      <c r="BY366" s="86"/>
    </row>
    <row r="367" spans="1:77" s="88" customFormat="1" ht="11.25" x14ac:dyDescent="0.2">
      <c r="B367" s="87"/>
      <c r="F367" s="89"/>
      <c r="G367" s="89"/>
      <c r="H367" s="89"/>
      <c r="K367" s="89"/>
      <c r="L367" s="89"/>
      <c r="M367" s="89"/>
      <c r="P367" s="89"/>
      <c r="Q367" s="89"/>
      <c r="R367" s="89"/>
      <c r="U367" s="89"/>
      <c r="V367" s="89"/>
      <c r="W367" s="89"/>
      <c r="Z367" s="89"/>
      <c r="AA367" s="89"/>
      <c r="AB367" s="89"/>
      <c r="AE367" s="89"/>
      <c r="AF367" s="89"/>
      <c r="AG367" s="89"/>
      <c r="AJ367" s="89"/>
      <c r="AK367" s="89"/>
      <c r="AL367" s="89"/>
      <c r="AO367" s="89"/>
      <c r="AP367" s="89"/>
      <c r="AQ367" s="89"/>
      <c r="AT367" s="89"/>
      <c r="AU367" s="89"/>
      <c r="AV367" s="89"/>
      <c r="AY367" s="89"/>
      <c r="AZ367" s="89"/>
      <c r="BA367" s="89"/>
      <c r="BD367" s="89"/>
      <c r="BE367" s="89"/>
      <c r="BF367" s="89"/>
      <c r="BI367" s="89"/>
      <c r="BJ367" s="89"/>
      <c r="BK367" s="89"/>
      <c r="BN367" s="70"/>
      <c r="BO367" s="70"/>
      <c r="BP367" s="70"/>
      <c r="BQ367" s="70"/>
      <c r="BR367" s="90"/>
      <c r="BS367" s="90"/>
      <c r="BT367" s="89"/>
      <c r="BX367" s="85"/>
      <c r="BY367" s="86"/>
    </row>
    <row r="368" spans="1:77" s="88" customFormat="1" ht="11.25" x14ac:dyDescent="0.2">
      <c r="B368" s="87"/>
      <c r="F368" s="89"/>
      <c r="G368" s="89"/>
      <c r="H368" s="89"/>
      <c r="K368" s="89"/>
      <c r="L368" s="89"/>
      <c r="M368" s="89"/>
      <c r="P368" s="89"/>
      <c r="Q368" s="89"/>
      <c r="R368" s="89"/>
      <c r="U368" s="89"/>
      <c r="V368" s="89"/>
      <c r="W368" s="89"/>
      <c r="Z368" s="89"/>
      <c r="AA368" s="89"/>
      <c r="AB368" s="89"/>
      <c r="AE368" s="89"/>
      <c r="AF368" s="89"/>
      <c r="AG368" s="89"/>
      <c r="AJ368" s="89"/>
      <c r="AK368" s="89"/>
      <c r="AL368" s="89"/>
      <c r="AO368" s="89"/>
      <c r="AP368" s="89"/>
      <c r="AQ368" s="89"/>
      <c r="AT368" s="89"/>
      <c r="AU368" s="89"/>
      <c r="AV368" s="89"/>
      <c r="AY368" s="89"/>
      <c r="AZ368" s="89"/>
      <c r="BA368" s="89"/>
      <c r="BD368" s="89"/>
      <c r="BE368" s="89"/>
      <c r="BF368" s="89"/>
      <c r="BI368" s="89"/>
      <c r="BJ368" s="89"/>
      <c r="BK368" s="89"/>
      <c r="BN368" s="70"/>
      <c r="BO368" s="70"/>
      <c r="BP368" s="70"/>
      <c r="BQ368" s="70"/>
      <c r="BR368" s="90"/>
      <c r="BS368" s="90"/>
      <c r="BT368" s="89"/>
      <c r="BX368" s="85"/>
      <c r="BY368" s="86"/>
    </row>
    <row r="369" spans="1:77" s="88" customFormat="1" ht="11.25" x14ac:dyDescent="0.2">
      <c r="A369" s="78" t="s">
        <v>333</v>
      </c>
      <c r="B369" s="87"/>
      <c r="F369" s="89"/>
      <c r="G369" s="89"/>
      <c r="H369" s="89"/>
      <c r="K369" s="89"/>
      <c r="L369" s="89"/>
      <c r="M369" s="89"/>
      <c r="P369" s="89"/>
      <c r="Q369" s="89"/>
      <c r="R369" s="89"/>
      <c r="U369" s="89"/>
      <c r="V369" s="89"/>
      <c r="W369" s="89"/>
      <c r="Z369" s="89"/>
      <c r="AA369" s="89"/>
      <c r="AB369" s="89"/>
      <c r="AE369" s="89"/>
      <c r="AF369" s="89"/>
      <c r="AG369" s="89"/>
      <c r="AJ369" s="89"/>
      <c r="AK369" s="89"/>
      <c r="AL369" s="89"/>
      <c r="AO369" s="89"/>
      <c r="AP369" s="89"/>
      <c r="AQ369" s="89"/>
      <c r="AT369" s="89"/>
      <c r="AU369" s="89"/>
      <c r="AV369" s="89"/>
      <c r="AY369" s="89"/>
      <c r="AZ369" s="89"/>
      <c r="BA369" s="89"/>
      <c r="BD369" s="89"/>
      <c r="BE369" s="89"/>
      <c r="BF369" s="89"/>
      <c r="BI369" s="89"/>
      <c r="BJ369" s="89"/>
      <c r="BK369" s="89"/>
      <c r="BN369" s="70"/>
      <c r="BO369" s="70"/>
      <c r="BP369" s="70"/>
      <c r="BQ369" s="70"/>
      <c r="BR369" s="90"/>
      <c r="BS369" s="90"/>
      <c r="BT369" s="89"/>
      <c r="BX369" s="85"/>
      <c r="BY369" s="86"/>
    </row>
    <row r="370" spans="1:77" s="88" customFormat="1" ht="11.25" hidden="1" outlineLevel="1" x14ac:dyDescent="0.2">
      <c r="B370" s="87"/>
      <c r="F370" s="89"/>
      <c r="G370" s="89"/>
      <c r="H370" s="89"/>
      <c r="K370" s="89"/>
      <c r="L370" s="89"/>
      <c r="M370" s="89"/>
      <c r="P370" s="89"/>
      <c r="Q370" s="89"/>
      <c r="R370" s="89"/>
      <c r="U370" s="89"/>
      <c r="V370" s="89"/>
      <c r="W370" s="89"/>
      <c r="Z370" s="89"/>
      <c r="AA370" s="89"/>
      <c r="AB370" s="89"/>
      <c r="AE370" s="89"/>
      <c r="AF370" s="89"/>
      <c r="AG370" s="89"/>
      <c r="AJ370" s="89"/>
      <c r="AK370" s="89"/>
      <c r="AL370" s="89"/>
      <c r="AO370" s="89"/>
      <c r="AP370" s="89"/>
      <c r="AQ370" s="89"/>
      <c r="AT370" s="89"/>
      <c r="AU370" s="89"/>
      <c r="AV370" s="89"/>
      <c r="AY370" s="89"/>
      <c r="AZ370" s="89"/>
      <c r="BA370" s="89"/>
      <c r="BD370" s="89"/>
      <c r="BE370" s="89"/>
      <c r="BF370" s="89"/>
      <c r="BI370" s="89"/>
      <c r="BJ370" s="89"/>
      <c r="BK370" s="89"/>
      <c r="BN370" s="70"/>
      <c r="BO370" s="70"/>
      <c r="BP370" s="70"/>
      <c r="BQ370" s="70"/>
      <c r="BR370" s="90"/>
      <c r="BS370" s="90"/>
      <c r="BT370" s="89"/>
      <c r="BX370" s="85"/>
      <c r="BY370" s="86"/>
    </row>
    <row r="371" spans="1:77" s="88" customFormat="1" ht="11.25" hidden="1" outlineLevel="1" x14ac:dyDescent="0.2">
      <c r="A371" s="71" t="s">
        <v>334</v>
      </c>
      <c r="B371" s="87"/>
      <c r="F371" s="89"/>
      <c r="G371" s="89"/>
      <c r="H371" s="89"/>
      <c r="K371" s="89"/>
      <c r="L371" s="89"/>
      <c r="M371" s="89"/>
      <c r="P371" s="89"/>
      <c r="Q371" s="89"/>
      <c r="R371" s="89"/>
      <c r="U371" s="89"/>
      <c r="V371" s="89"/>
      <c r="W371" s="89"/>
      <c r="Z371" s="89"/>
      <c r="AA371" s="89"/>
      <c r="AB371" s="89"/>
      <c r="AE371" s="89"/>
      <c r="AF371" s="89"/>
      <c r="AG371" s="89"/>
      <c r="AJ371" s="89"/>
      <c r="AK371" s="89"/>
      <c r="AL371" s="89"/>
      <c r="AO371" s="89"/>
      <c r="AP371" s="89"/>
      <c r="AQ371" s="89"/>
      <c r="AT371" s="89"/>
      <c r="AU371" s="89"/>
      <c r="AV371" s="89"/>
      <c r="AY371" s="89"/>
      <c r="AZ371" s="89"/>
      <c r="BA371" s="89"/>
      <c r="BD371" s="89"/>
      <c r="BE371" s="89"/>
      <c r="BF371" s="89"/>
      <c r="BI371" s="89"/>
      <c r="BJ371" s="89"/>
      <c r="BK371" s="89"/>
      <c r="BN371" s="70"/>
      <c r="BO371" s="70"/>
      <c r="BP371" s="70"/>
      <c r="BQ371" s="70"/>
      <c r="BR371" s="90"/>
      <c r="BS371" s="90"/>
      <c r="BT371" s="89"/>
      <c r="BX371" s="85"/>
      <c r="BY371" s="86"/>
    </row>
    <row r="372" spans="1:77" hidden="1" outlineLevel="1" x14ac:dyDescent="0.2">
      <c r="A372" s="73" t="s">
        <v>143</v>
      </c>
      <c r="B372" s="72" t="s">
        <v>40</v>
      </c>
      <c r="C372" s="73" t="s">
        <v>335</v>
      </c>
      <c r="F372" s="91">
        <v>0</v>
      </c>
      <c r="G372" s="91">
        <v>0</v>
      </c>
      <c r="H372" s="91">
        <v>0</v>
      </c>
      <c r="K372" s="91">
        <v>0</v>
      </c>
      <c r="L372" s="91">
        <v>0</v>
      </c>
      <c r="M372" s="91">
        <v>0</v>
      </c>
      <c r="P372" s="91">
        <v>0</v>
      </c>
      <c r="Q372" s="91">
        <v>0</v>
      </c>
      <c r="R372" s="91">
        <v>0</v>
      </c>
      <c r="U372" s="91">
        <v>0</v>
      </c>
      <c r="V372" s="91">
        <v>0</v>
      </c>
      <c r="W372" s="91">
        <v>0</v>
      </c>
      <c r="Z372" s="91">
        <v>0</v>
      </c>
      <c r="AA372" s="91">
        <v>0</v>
      </c>
      <c r="AB372" s="91">
        <v>0</v>
      </c>
      <c r="AE372" s="91">
        <v>5388</v>
      </c>
      <c r="AF372" s="91">
        <v>0</v>
      </c>
      <c r="AG372" s="91">
        <v>5388</v>
      </c>
      <c r="AJ372" s="91">
        <v>0</v>
      </c>
      <c r="AK372" s="91">
        <v>0</v>
      </c>
      <c r="AL372" s="91">
        <v>0</v>
      </c>
      <c r="AO372" s="91">
        <v>0</v>
      </c>
      <c r="AP372" s="91">
        <v>0</v>
      </c>
      <c r="AQ372" s="91">
        <v>0</v>
      </c>
      <c r="AT372" s="91">
        <v>0</v>
      </c>
      <c r="AU372" s="91">
        <v>0</v>
      </c>
      <c r="AV372" s="91">
        <v>0</v>
      </c>
      <c r="AY372" s="91">
        <v>21854</v>
      </c>
      <c r="AZ372" s="91">
        <v>0</v>
      </c>
      <c r="BA372" s="91">
        <v>21854</v>
      </c>
      <c r="BD372" s="91">
        <v>12768</v>
      </c>
      <c r="BE372" s="91">
        <v>0</v>
      </c>
      <c r="BF372" s="91">
        <v>12768</v>
      </c>
      <c r="BI372" s="91">
        <v>5802</v>
      </c>
      <c r="BJ372" s="91">
        <v>0</v>
      </c>
      <c r="BK372" s="91">
        <v>5802</v>
      </c>
      <c r="BN372" s="91">
        <v>0</v>
      </c>
      <c r="BO372" s="91">
        <v>0</v>
      </c>
      <c r="BP372" s="91">
        <v>0</v>
      </c>
      <c r="BQ372" s="92"/>
      <c r="BR372" s="93"/>
      <c r="BS372" s="93"/>
      <c r="BT372" s="91"/>
      <c r="BX372" s="76"/>
    </row>
    <row r="373" spans="1:77" hidden="1" outlineLevel="1" x14ac:dyDescent="0.2">
      <c r="A373" s="73" t="s">
        <v>143</v>
      </c>
      <c r="B373" s="72" t="s">
        <v>40</v>
      </c>
      <c r="C373" s="73" t="s">
        <v>336</v>
      </c>
      <c r="F373" s="91">
        <v>0</v>
      </c>
      <c r="G373" s="91">
        <v>0</v>
      </c>
      <c r="H373" s="91">
        <v>0</v>
      </c>
      <c r="K373" s="91">
        <v>0</v>
      </c>
      <c r="L373" s="91">
        <v>0</v>
      </c>
      <c r="M373" s="91">
        <v>0</v>
      </c>
      <c r="P373" s="91">
        <v>0</v>
      </c>
      <c r="Q373" s="91">
        <v>0</v>
      </c>
      <c r="R373" s="91">
        <v>0</v>
      </c>
      <c r="U373" s="91">
        <v>0</v>
      </c>
      <c r="V373" s="91">
        <v>0</v>
      </c>
      <c r="W373" s="91">
        <v>0</v>
      </c>
      <c r="Z373" s="91">
        <v>0</v>
      </c>
      <c r="AA373" s="91">
        <v>0</v>
      </c>
      <c r="AB373" s="91">
        <v>0</v>
      </c>
      <c r="AE373" s="91">
        <v>0</v>
      </c>
      <c r="AF373" s="91">
        <v>0</v>
      </c>
      <c r="AG373" s="91">
        <v>0</v>
      </c>
      <c r="AJ373" s="91">
        <v>0</v>
      </c>
      <c r="AK373" s="91">
        <v>0</v>
      </c>
      <c r="AL373" s="91">
        <v>0</v>
      </c>
      <c r="AO373" s="91">
        <v>0</v>
      </c>
      <c r="AP373" s="91">
        <v>0</v>
      </c>
      <c r="AQ373" s="91">
        <v>0</v>
      </c>
      <c r="AT373" s="91">
        <v>0</v>
      </c>
      <c r="AU373" s="91">
        <v>0</v>
      </c>
      <c r="AV373" s="91">
        <v>0</v>
      </c>
      <c r="AY373" s="91">
        <v>0</v>
      </c>
      <c r="AZ373" s="91">
        <v>0</v>
      </c>
      <c r="BA373" s="91">
        <v>0</v>
      </c>
      <c r="BD373" s="91">
        <v>0</v>
      </c>
      <c r="BE373" s="91">
        <v>0</v>
      </c>
      <c r="BF373" s="91">
        <v>0</v>
      </c>
      <c r="BI373" s="91">
        <v>7863</v>
      </c>
      <c r="BJ373" s="91">
        <v>0</v>
      </c>
      <c r="BK373" s="91">
        <v>7863</v>
      </c>
      <c r="BN373" s="91">
        <v>0</v>
      </c>
      <c r="BO373" s="91">
        <v>0</v>
      </c>
      <c r="BP373" s="91">
        <v>0</v>
      </c>
      <c r="BQ373" s="92"/>
      <c r="BR373" s="93"/>
      <c r="BS373" s="93"/>
      <c r="BT373" s="91"/>
      <c r="BX373" s="76"/>
    </row>
    <row r="374" spans="1:77" hidden="1" outlineLevel="1" x14ac:dyDescent="0.2">
      <c r="F374" s="91"/>
      <c r="G374" s="91"/>
      <c r="H374" s="91"/>
      <c r="K374" s="91"/>
      <c r="L374" s="91"/>
      <c r="M374" s="91"/>
      <c r="P374" s="91"/>
      <c r="Q374" s="91"/>
      <c r="R374" s="91"/>
      <c r="U374" s="91"/>
      <c r="V374" s="91"/>
      <c r="W374" s="91"/>
      <c r="Z374" s="91"/>
      <c r="AA374" s="91"/>
      <c r="AB374" s="91"/>
      <c r="AE374" s="91"/>
      <c r="AF374" s="91"/>
      <c r="AG374" s="91"/>
      <c r="AJ374" s="91"/>
      <c r="AK374" s="91"/>
      <c r="AL374" s="91"/>
      <c r="AO374" s="91"/>
      <c r="AP374" s="91"/>
      <c r="AQ374" s="91"/>
      <c r="AT374" s="91"/>
      <c r="AU374" s="91"/>
      <c r="AV374" s="91"/>
      <c r="AY374" s="91"/>
      <c r="AZ374" s="91"/>
      <c r="BA374" s="91"/>
      <c r="BD374" s="91"/>
      <c r="BE374" s="91"/>
      <c r="BF374" s="91"/>
      <c r="BI374" s="91"/>
      <c r="BJ374" s="91"/>
      <c r="BK374" s="91"/>
      <c r="BN374" s="92"/>
      <c r="BO374" s="92"/>
      <c r="BP374" s="92"/>
      <c r="BQ374" s="92"/>
      <c r="BR374" s="93"/>
      <c r="BS374" s="93"/>
      <c r="BT374" s="91"/>
      <c r="BX374" s="76"/>
    </row>
    <row r="375" spans="1:77" s="88" customFormat="1" ht="11.25" collapsed="1" x14ac:dyDescent="0.2">
      <c r="A375" s="88" t="s">
        <v>337</v>
      </c>
      <c r="B375" s="87"/>
      <c r="F375" s="91">
        <f>SUM(F372:F373)</f>
        <v>0</v>
      </c>
      <c r="G375" s="91">
        <f>SUM(G372:G373)</f>
        <v>0</v>
      </c>
      <c r="H375" s="91">
        <f>SUM(H372:H373)</f>
        <v>0</v>
      </c>
      <c r="K375" s="91">
        <f>SUM(K372:K373)</f>
        <v>0</v>
      </c>
      <c r="L375" s="91">
        <f>SUM(L372:L373)</f>
        <v>0</v>
      </c>
      <c r="M375" s="91">
        <f>SUM(M372:M373)</f>
        <v>0</v>
      </c>
      <c r="P375" s="91">
        <f>SUM(P372:P373)</f>
        <v>0</v>
      </c>
      <c r="Q375" s="91">
        <f>SUM(Q372:Q373)</f>
        <v>0</v>
      </c>
      <c r="R375" s="91">
        <f>SUM(R372:R373)</f>
        <v>0</v>
      </c>
      <c r="U375" s="91">
        <f>SUM(U372:U373)</f>
        <v>0</v>
      </c>
      <c r="V375" s="91">
        <f>SUM(V372:V373)</f>
        <v>0</v>
      </c>
      <c r="W375" s="91">
        <f>SUM(W372:W373)</f>
        <v>0</v>
      </c>
      <c r="Z375" s="91">
        <f>SUM(Z372:Z373)</f>
        <v>0</v>
      </c>
      <c r="AA375" s="91">
        <f>SUM(AA372:AA373)</f>
        <v>0</v>
      </c>
      <c r="AB375" s="91">
        <f>SUM(AB372:AB373)</f>
        <v>0</v>
      </c>
      <c r="AE375" s="91">
        <f>SUM(AE372:AE373)</f>
        <v>5388</v>
      </c>
      <c r="AF375" s="91">
        <f>SUM(AF372:AF373)</f>
        <v>0</v>
      </c>
      <c r="AG375" s="91">
        <f>SUM(AG372:AG373)</f>
        <v>5388</v>
      </c>
      <c r="AJ375" s="91">
        <f>SUM(AJ372:AJ373)</f>
        <v>0</v>
      </c>
      <c r="AK375" s="91">
        <f>SUM(AK372:AK373)</f>
        <v>0</v>
      </c>
      <c r="AL375" s="91">
        <f>SUM(AL372:AL373)</f>
        <v>0</v>
      </c>
      <c r="AO375" s="91">
        <f>SUM(AO372:AO373)</f>
        <v>0</v>
      </c>
      <c r="AP375" s="91">
        <f>SUM(AP372:AP373)</f>
        <v>0</v>
      </c>
      <c r="AQ375" s="91">
        <f>SUM(AQ372:AQ373)</f>
        <v>0</v>
      </c>
      <c r="AT375" s="91">
        <f>SUM(AT372:AT373)</f>
        <v>0</v>
      </c>
      <c r="AU375" s="91">
        <f>SUM(AU372:AU373)</f>
        <v>0</v>
      </c>
      <c r="AV375" s="91">
        <f>SUM(AV372:AV373)</f>
        <v>0</v>
      </c>
      <c r="AY375" s="91">
        <f>SUM(AY372:AY373)</f>
        <v>21854</v>
      </c>
      <c r="AZ375" s="91">
        <f>SUM(AZ372:AZ373)</f>
        <v>0</v>
      </c>
      <c r="BA375" s="91">
        <f>SUM(BA372:BA373)</f>
        <v>21854</v>
      </c>
      <c r="BD375" s="91">
        <f>SUM(BD372:BD373)</f>
        <v>12768</v>
      </c>
      <c r="BE375" s="91">
        <f>SUM(BE372:BE373)</f>
        <v>0</v>
      </c>
      <c r="BF375" s="91">
        <f>SUM(BF372:BF373)</f>
        <v>12768</v>
      </c>
      <c r="BI375" s="91">
        <f>SUM(BI372:BI373)</f>
        <v>13665</v>
      </c>
      <c r="BJ375" s="91">
        <f>SUM(BJ372:BJ373)</f>
        <v>0</v>
      </c>
      <c r="BK375" s="91">
        <f>SUM(BK372:BK373)</f>
        <v>13665</v>
      </c>
      <c r="BN375" s="91">
        <f>SUM(BN372:BN373)</f>
        <v>0</v>
      </c>
      <c r="BO375" s="91">
        <f t="shared" ref="BO375:BT375" si="33">SUM(BO372:BO373)</f>
        <v>0</v>
      </c>
      <c r="BP375" s="91">
        <f t="shared" si="33"/>
        <v>0</v>
      </c>
      <c r="BQ375" s="91">
        <f t="shared" si="33"/>
        <v>0</v>
      </c>
      <c r="BR375" s="91">
        <f t="shared" si="33"/>
        <v>0</v>
      </c>
      <c r="BS375" s="91">
        <f t="shared" si="33"/>
        <v>0</v>
      </c>
      <c r="BT375" s="91">
        <f t="shared" si="33"/>
        <v>0</v>
      </c>
      <c r="BX375" s="85"/>
      <c r="BY375" s="86"/>
    </row>
    <row r="376" spans="1:77" s="88" customFormat="1" ht="11.25" hidden="1" outlineLevel="1" x14ac:dyDescent="0.2">
      <c r="B376" s="87"/>
      <c r="F376" s="89"/>
      <c r="G376" s="89"/>
      <c r="H376" s="89"/>
      <c r="K376" s="89"/>
      <c r="L376" s="89"/>
      <c r="M376" s="89"/>
      <c r="P376" s="89"/>
      <c r="Q376" s="89"/>
      <c r="R376" s="89"/>
      <c r="U376" s="89"/>
      <c r="V376" s="89"/>
      <c r="W376" s="89"/>
      <c r="Z376" s="89"/>
      <c r="AA376" s="89"/>
      <c r="AB376" s="89"/>
      <c r="AE376" s="89"/>
      <c r="AF376" s="89"/>
      <c r="AG376" s="89"/>
      <c r="AJ376" s="89"/>
      <c r="AK376" s="89"/>
      <c r="AL376" s="89"/>
      <c r="AO376" s="89"/>
      <c r="AP376" s="89"/>
      <c r="AQ376" s="89"/>
      <c r="AT376" s="89"/>
      <c r="AU376" s="89"/>
      <c r="AV376" s="89"/>
      <c r="AY376" s="89"/>
      <c r="AZ376" s="89"/>
      <c r="BA376" s="89"/>
      <c r="BD376" s="89"/>
      <c r="BE376" s="89"/>
      <c r="BF376" s="89"/>
      <c r="BI376" s="89"/>
      <c r="BJ376" s="89"/>
      <c r="BK376" s="89"/>
      <c r="BN376" s="70"/>
      <c r="BO376" s="70"/>
      <c r="BP376" s="70"/>
      <c r="BQ376" s="70"/>
      <c r="BR376" s="90"/>
      <c r="BS376" s="90"/>
      <c r="BT376" s="89"/>
      <c r="BX376" s="85"/>
      <c r="BY376" s="86"/>
    </row>
    <row r="377" spans="1:77" s="88" customFormat="1" ht="11.25" hidden="1" outlineLevel="1" x14ac:dyDescent="0.2">
      <c r="B377" s="87"/>
      <c r="F377" s="89"/>
      <c r="G377" s="89"/>
      <c r="H377" s="89"/>
      <c r="K377" s="89"/>
      <c r="L377" s="89"/>
      <c r="M377" s="89"/>
      <c r="P377" s="89"/>
      <c r="Q377" s="89"/>
      <c r="R377" s="89"/>
      <c r="U377" s="89"/>
      <c r="V377" s="89"/>
      <c r="W377" s="89"/>
      <c r="Z377" s="89"/>
      <c r="AA377" s="89"/>
      <c r="AB377" s="89"/>
      <c r="AE377" s="89"/>
      <c r="AF377" s="89"/>
      <c r="AG377" s="89"/>
      <c r="AJ377" s="89"/>
      <c r="AK377" s="89"/>
      <c r="AL377" s="89"/>
      <c r="AO377" s="89"/>
      <c r="AP377" s="89"/>
      <c r="AQ377" s="89"/>
      <c r="AT377" s="89"/>
      <c r="AU377" s="89"/>
      <c r="AV377" s="89"/>
      <c r="AY377" s="89"/>
      <c r="AZ377" s="89"/>
      <c r="BA377" s="89"/>
      <c r="BD377" s="89"/>
      <c r="BE377" s="89"/>
      <c r="BF377" s="89"/>
      <c r="BI377" s="89"/>
      <c r="BJ377" s="89"/>
      <c r="BK377" s="89"/>
      <c r="BN377" s="70"/>
      <c r="BO377" s="70"/>
      <c r="BP377" s="70"/>
      <c r="BQ377" s="70"/>
      <c r="BR377" s="90"/>
      <c r="BS377" s="90"/>
      <c r="BT377" s="89"/>
      <c r="BX377" s="85"/>
      <c r="BY377" s="86"/>
    </row>
    <row r="378" spans="1:77" s="88" customFormat="1" ht="11.25" hidden="1" outlineLevel="1" x14ac:dyDescent="0.2">
      <c r="A378" s="71" t="s">
        <v>338</v>
      </c>
      <c r="B378" s="87"/>
      <c r="F378" s="89"/>
      <c r="G378" s="89"/>
      <c r="H378" s="89"/>
      <c r="K378" s="89"/>
      <c r="L378" s="89"/>
      <c r="M378" s="89"/>
      <c r="P378" s="89"/>
      <c r="Q378" s="89"/>
      <c r="R378" s="89"/>
      <c r="U378" s="89"/>
      <c r="V378" s="89"/>
      <c r="W378" s="89"/>
      <c r="Z378" s="89"/>
      <c r="AA378" s="89"/>
      <c r="AB378" s="89"/>
      <c r="AE378" s="89"/>
      <c r="AF378" s="89"/>
      <c r="AG378" s="89"/>
      <c r="AJ378" s="89"/>
      <c r="AK378" s="89"/>
      <c r="AL378" s="89"/>
      <c r="AO378" s="89"/>
      <c r="AP378" s="89"/>
      <c r="AQ378" s="89"/>
      <c r="AT378" s="89"/>
      <c r="AU378" s="89"/>
      <c r="AV378" s="89"/>
      <c r="AY378" s="89"/>
      <c r="AZ378" s="89"/>
      <c r="BA378" s="89"/>
      <c r="BD378" s="89"/>
      <c r="BE378" s="89"/>
      <c r="BF378" s="89"/>
      <c r="BI378" s="89"/>
      <c r="BJ378" s="89"/>
      <c r="BK378" s="89"/>
      <c r="BN378" s="70"/>
      <c r="BO378" s="70"/>
      <c r="BP378" s="70"/>
      <c r="BQ378" s="70"/>
      <c r="BR378" s="90"/>
      <c r="BS378" s="90"/>
      <c r="BT378" s="89"/>
      <c r="BX378" s="85"/>
      <c r="BY378" s="86"/>
    </row>
    <row r="379" spans="1:77" hidden="1" outlineLevel="1" x14ac:dyDescent="0.2">
      <c r="A379" s="73" t="s">
        <v>143</v>
      </c>
      <c r="B379" s="72" t="s">
        <v>40</v>
      </c>
      <c r="C379" s="73" t="s">
        <v>339</v>
      </c>
      <c r="F379" s="91">
        <v>0</v>
      </c>
      <c r="G379" s="91">
        <v>0</v>
      </c>
      <c r="H379" s="91">
        <v>0</v>
      </c>
      <c r="K379" s="91">
        <v>0</v>
      </c>
      <c r="L379" s="91">
        <v>0</v>
      </c>
      <c r="M379" s="91">
        <v>0</v>
      </c>
      <c r="P379" s="91">
        <v>0</v>
      </c>
      <c r="Q379" s="91">
        <v>0</v>
      </c>
      <c r="R379" s="91">
        <v>0</v>
      </c>
      <c r="U379" s="91">
        <v>0</v>
      </c>
      <c r="V379" s="91">
        <v>0</v>
      </c>
      <c r="W379" s="91">
        <v>0</v>
      </c>
      <c r="Z379" s="91">
        <v>0</v>
      </c>
      <c r="AA379" s="91">
        <v>0</v>
      </c>
      <c r="AB379" s="91">
        <v>0</v>
      </c>
      <c r="AE379" s="91">
        <v>0</v>
      </c>
      <c r="AF379" s="91">
        <v>0</v>
      </c>
      <c r="AG379" s="91">
        <v>0</v>
      </c>
      <c r="AJ379" s="91">
        <v>0</v>
      </c>
      <c r="AK379" s="91">
        <v>0</v>
      </c>
      <c r="AL379" s="91">
        <v>0</v>
      </c>
      <c r="AO379" s="91">
        <v>0</v>
      </c>
      <c r="AP379" s="91">
        <v>0</v>
      </c>
      <c r="AQ379" s="91">
        <v>0</v>
      </c>
      <c r="AT379" s="91">
        <v>0</v>
      </c>
      <c r="AU379" s="91">
        <v>0</v>
      </c>
      <c r="AV379" s="91">
        <v>0</v>
      </c>
      <c r="AY379" s="91">
        <v>0</v>
      </c>
      <c r="AZ379" s="91">
        <v>0</v>
      </c>
      <c r="BA379" s="91">
        <v>0</v>
      </c>
      <c r="BD379" s="91">
        <v>0</v>
      </c>
      <c r="BE379" s="91">
        <v>0</v>
      </c>
      <c r="BF379" s="91">
        <v>0</v>
      </c>
      <c r="BI379" s="91">
        <v>5276</v>
      </c>
      <c r="BJ379" s="91">
        <v>0</v>
      </c>
      <c r="BK379" s="91">
        <v>5276</v>
      </c>
      <c r="BN379" s="92">
        <v>17011</v>
      </c>
      <c r="BO379" s="91">
        <v>0</v>
      </c>
      <c r="BP379" s="92">
        <v>17011</v>
      </c>
      <c r="BQ379" s="92"/>
      <c r="BR379" s="93"/>
      <c r="BS379" s="93"/>
      <c r="BT379" s="91"/>
      <c r="BX379" s="76"/>
    </row>
    <row r="380" spans="1:77" hidden="1" outlineLevel="1" x14ac:dyDescent="0.2">
      <c r="F380" s="91"/>
      <c r="G380" s="91"/>
      <c r="H380" s="91"/>
      <c r="K380" s="91"/>
      <c r="L380" s="91"/>
      <c r="M380" s="91"/>
      <c r="P380" s="91"/>
      <c r="Q380" s="91"/>
      <c r="R380" s="91"/>
      <c r="U380" s="91"/>
      <c r="V380" s="91"/>
      <c r="W380" s="91"/>
      <c r="Z380" s="91"/>
      <c r="AA380" s="91"/>
      <c r="AB380" s="91"/>
      <c r="AE380" s="91"/>
      <c r="AF380" s="91"/>
      <c r="AG380" s="91"/>
      <c r="AJ380" s="91"/>
      <c r="AK380" s="91"/>
      <c r="AL380" s="91"/>
      <c r="AO380" s="91"/>
      <c r="AP380" s="91"/>
      <c r="AQ380" s="91"/>
      <c r="AT380" s="91"/>
      <c r="AU380" s="91"/>
      <c r="AV380" s="91"/>
      <c r="AY380" s="91"/>
      <c r="AZ380" s="91"/>
      <c r="BA380" s="91"/>
      <c r="BD380" s="91"/>
      <c r="BE380" s="91"/>
      <c r="BF380" s="91"/>
      <c r="BI380" s="91"/>
      <c r="BJ380" s="91"/>
      <c r="BK380" s="91"/>
      <c r="BN380" s="92"/>
      <c r="BO380" s="92"/>
      <c r="BP380" s="92"/>
      <c r="BQ380" s="92"/>
      <c r="BR380" s="93"/>
      <c r="BS380" s="93"/>
      <c r="BT380" s="91"/>
      <c r="BX380" s="76"/>
    </row>
    <row r="381" spans="1:77" s="88" customFormat="1" ht="11.25" collapsed="1" x14ac:dyDescent="0.2">
      <c r="A381" s="88" t="s">
        <v>340</v>
      </c>
      <c r="B381" s="87"/>
      <c r="F381" s="94">
        <f>F379</f>
        <v>0</v>
      </c>
      <c r="G381" s="94">
        <f>G379</f>
        <v>0</v>
      </c>
      <c r="H381" s="94">
        <f>H379</f>
        <v>0</v>
      </c>
      <c r="K381" s="94">
        <f>K379</f>
        <v>0</v>
      </c>
      <c r="L381" s="94">
        <f>L379</f>
        <v>0</v>
      </c>
      <c r="M381" s="94">
        <f>M379</f>
        <v>0</v>
      </c>
      <c r="P381" s="94">
        <f>P379</f>
        <v>0</v>
      </c>
      <c r="Q381" s="94">
        <f>Q379</f>
        <v>0</v>
      </c>
      <c r="R381" s="94">
        <f>R379</f>
        <v>0</v>
      </c>
      <c r="U381" s="94">
        <f>U379</f>
        <v>0</v>
      </c>
      <c r="V381" s="94">
        <f>V379</f>
        <v>0</v>
      </c>
      <c r="W381" s="94">
        <f>W379</f>
        <v>0</v>
      </c>
      <c r="Z381" s="94">
        <f>Z379</f>
        <v>0</v>
      </c>
      <c r="AA381" s="94">
        <f>AA379</f>
        <v>0</v>
      </c>
      <c r="AB381" s="94">
        <f>AB379</f>
        <v>0</v>
      </c>
      <c r="AE381" s="94">
        <f>AE379</f>
        <v>0</v>
      </c>
      <c r="AF381" s="94">
        <f>AF379</f>
        <v>0</v>
      </c>
      <c r="AG381" s="94">
        <f>AG379</f>
        <v>0</v>
      </c>
      <c r="AJ381" s="94">
        <f>AJ379</f>
        <v>0</v>
      </c>
      <c r="AK381" s="94">
        <f>AK379</f>
        <v>0</v>
      </c>
      <c r="AL381" s="94">
        <f>AL379</f>
        <v>0</v>
      </c>
      <c r="AO381" s="94">
        <f>AO379</f>
        <v>0</v>
      </c>
      <c r="AP381" s="94">
        <f>AP379</f>
        <v>0</v>
      </c>
      <c r="AQ381" s="94">
        <f>AQ379</f>
        <v>0</v>
      </c>
      <c r="AT381" s="94">
        <f>AT379</f>
        <v>0</v>
      </c>
      <c r="AU381" s="94">
        <f>AU379</f>
        <v>0</v>
      </c>
      <c r="AV381" s="94">
        <f>AV379</f>
        <v>0</v>
      </c>
      <c r="AY381" s="94">
        <f>AY379</f>
        <v>0</v>
      </c>
      <c r="AZ381" s="94">
        <f>AZ379</f>
        <v>0</v>
      </c>
      <c r="BA381" s="94">
        <f>BA379</f>
        <v>0</v>
      </c>
      <c r="BD381" s="94">
        <f>BD379</f>
        <v>0</v>
      </c>
      <c r="BE381" s="94">
        <f>BE379</f>
        <v>0</v>
      </c>
      <c r="BF381" s="94">
        <f>BF379</f>
        <v>0</v>
      </c>
      <c r="BI381" s="94">
        <f>BI379</f>
        <v>5276</v>
      </c>
      <c r="BJ381" s="94">
        <f>BJ379</f>
        <v>0</v>
      </c>
      <c r="BK381" s="94">
        <f>BK379</f>
        <v>5276</v>
      </c>
      <c r="BN381" s="94">
        <f>BN379</f>
        <v>17011</v>
      </c>
      <c r="BO381" s="94">
        <f t="shared" ref="BO381:BT381" si="34">BO379</f>
        <v>0</v>
      </c>
      <c r="BP381" s="94">
        <f t="shared" si="34"/>
        <v>17011</v>
      </c>
      <c r="BQ381" s="94">
        <f t="shared" si="34"/>
        <v>0</v>
      </c>
      <c r="BR381" s="94">
        <f t="shared" si="34"/>
        <v>0</v>
      </c>
      <c r="BS381" s="94">
        <f t="shared" si="34"/>
        <v>0</v>
      </c>
      <c r="BT381" s="94">
        <f t="shared" si="34"/>
        <v>0</v>
      </c>
      <c r="BX381" s="85"/>
      <c r="BY381" s="86"/>
    </row>
    <row r="382" spans="1:77" s="88" customFormat="1" ht="11.25" x14ac:dyDescent="0.2">
      <c r="B382" s="87"/>
      <c r="F382" s="89"/>
      <c r="G382" s="89"/>
      <c r="H382" s="89"/>
      <c r="K382" s="89"/>
      <c r="L382" s="89"/>
      <c r="M382" s="89"/>
      <c r="P382" s="89"/>
      <c r="Q382" s="89"/>
      <c r="R382" s="89"/>
      <c r="U382" s="89"/>
      <c r="V382" s="89"/>
      <c r="W382" s="89"/>
      <c r="Z382" s="89"/>
      <c r="AA382" s="89"/>
      <c r="AB382" s="89"/>
      <c r="AE382" s="89"/>
      <c r="AF382" s="89"/>
      <c r="AG382" s="89"/>
      <c r="AJ382" s="89"/>
      <c r="AK382" s="89"/>
      <c r="AL382" s="89"/>
      <c r="AO382" s="89"/>
      <c r="AP382" s="89"/>
      <c r="AQ382" s="89"/>
      <c r="AT382" s="89"/>
      <c r="AU382" s="89"/>
      <c r="AV382" s="89"/>
      <c r="AY382" s="89"/>
      <c r="AZ382" s="89"/>
      <c r="BA382" s="89"/>
      <c r="BD382" s="89"/>
      <c r="BE382" s="89"/>
      <c r="BF382" s="89"/>
      <c r="BI382" s="89"/>
      <c r="BJ382" s="89"/>
      <c r="BK382" s="89"/>
      <c r="BN382" s="70"/>
      <c r="BO382" s="70"/>
      <c r="BP382" s="70"/>
      <c r="BQ382" s="70"/>
      <c r="BR382" s="90"/>
      <c r="BS382" s="90"/>
      <c r="BT382" s="89"/>
      <c r="BX382" s="85"/>
      <c r="BY382" s="86"/>
    </row>
    <row r="383" spans="1:77" s="88" customFormat="1" ht="11.25" x14ac:dyDescent="0.2">
      <c r="B383" s="87"/>
      <c r="F383" s="89"/>
      <c r="G383" s="89"/>
      <c r="H383" s="89"/>
      <c r="K383" s="89"/>
      <c r="L383" s="89"/>
      <c r="M383" s="89"/>
      <c r="P383" s="89"/>
      <c r="Q383" s="89"/>
      <c r="R383" s="89"/>
      <c r="U383" s="89"/>
      <c r="V383" s="89"/>
      <c r="W383" s="89"/>
      <c r="Z383" s="89"/>
      <c r="AA383" s="89"/>
      <c r="AB383" s="89"/>
      <c r="AE383" s="89"/>
      <c r="AF383" s="89"/>
      <c r="AG383" s="89"/>
      <c r="AJ383" s="89"/>
      <c r="AK383" s="89"/>
      <c r="AL383" s="89"/>
      <c r="AO383" s="89"/>
      <c r="AP383" s="89"/>
      <c r="AQ383" s="89"/>
      <c r="AT383" s="89"/>
      <c r="AU383" s="89"/>
      <c r="AV383" s="89"/>
      <c r="AY383" s="89"/>
      <c r="AZ383" s="89"/>
      <c r="BA383" s="89"/>
      <c r="BD383" s="89"/>
      <c r="BE383" s="89"/>
      <c r="BF383" s="89"/>
      <c r="BI383" s="89"/>
      <c r="BJ383" s="89"/>
      <c r="BK383" s="89"/>
      <c r="BN383" s="70"/>
      <c r="BO383" s="70"/>
      <c r="BP383" s="70"/>
      <c r="BQ383" s="70"/>
      <c r="BR383" s="90"/>
      <c r="BS383" s="90"/>
      <c r="BT383" s="89"/>
      <c r="BX383" s="85"/>
      <c r="BY383" s="86"/>
    </row>
    <row r="384" spans="1:77" s="100" customFormat="1" ht="11.25" x14ac:dyDescent="0.2">
      <c r="A384" s="100" t="s">
        <v>341</v>
      </c>
      <c r="B384" s="101"/>
      <c r="F384" s="102">
        <f>F375+F381</f>
        <v>0</v>
      </c>
      <c r="G384" s="102">
        <f>G375+G381</f>
        <v>0</v>
      </c>
      <c r="H384" s="102">
        <f>H375+H381</f>
        <v>0</v>
      </c>
      <c r="K384" s="102">
        <f>K375+K381</f>
        <v>0</v>
      </c>
      <c r="L384" s="102">
        <f>L375+L381</f>
        <v>0</v>
      </c>
      <c r="M384" s="102">
        <f>M375+M381</f>
        <v>0</v>
      </c>
      <c r="P384" s="102">
        <f>P375+P381</f>
        <v>0</v>
      </c>
      <c r="Q384" s="102">
        <f>Q375+Q381</f>
        <v>0</v>
      </c>
      <c r="R384" s="102">
        <f>R375+R381</f>
        <v>0</v>
      </c>
      <c r="U384" s="102">
        <f>U375+U381</f>
        <v>0</v>
      </c>
      <c r="V384" s="102">
        <f>V375+V381</f>
        <v>0</v>
      </c>
      <c r="W384" s="102">
        <f>W375+W381</f>
        <v>0</v>
      </c>
      <c r="Z384" s="102">
        <f>Z375+Z381</f>
        <v>0</v>
      </c>
      <c r="AA384" s="102">
        <f>AA375+AA381</f>
        <v>0</v>
      </c>
      <c r="AB384" s="102">
        <f>AB375+AB381</f>
        <v>0</v>
      </c>
      <c r="AE384" s="102">
        <f>AE375+AE381</f>
        <v>5388</v>
      </c>
      <c r="AF384" s="102">
        <f>AF375+AF381</f>
        <v>0</v>
      </c>
      <c r="AG384" s="102">
        <f>AG375+AG381</f>
        <v>5388</v>
      </c>
      <c r="AJ384" s="102">
        <f>AJ375+AJ381</f>
        <v>0</v>
      </c>
      <c r="AK384" s="102">
        <f>AK375+AK381</f>
        <v>0</v>
      </c>
      <c r="AL384" s="102">
        <f>AL375+AL381</f>
        <v>0</v>
      </c>
      <c r="AO384" s="102">
        <f>AO375+AO381</f>
        <v>0</v>
      </c>
      <c r="AP384" s="102">
        <f>AP375+AP381</f>
        <v>0</v>
      </c>
      <c r="AQ384" s="102">
        <f>AQ375+AQ381</f>
        <v>0</v>
      </c>
      <c r="AT384" s="102">
        <f>AT375+AT381</f>
        <v>0</v>
      </c>
      <c r="AU384" s="102">
        <f>AU375+AU381</f>
        <v>0</v>
      </c>
      <c r="AV384" s="102">
        <f>AV375+AV381</f>
        <v>0</v>
      </c>
      <c r="AY384" s="102">
        <f>AY375+AY381</f>
        <v>21854</v>
      </c>
      <c r="AZ384" s="102">
        <f>AZ375+AZ381</f>
        <v>0</v>
      </c>
      <c r="BA384" s="102">
        <f>BA375+BA381</f>
        <v>21854</v>
      </c>
      <c r="BD384" s="102">
        <f>BD375+BD381</f>
        <v>12768</v>
      </c>
      <c r="BE384" s="102">
        <f>BE375+BE381</f>
        <v>0</v>
      </c>
      <c r="BF384" s="102">
        <f>BF375+BF381</f>
        <v>12768</v>
      </c>
      <c r="BI384" s="102">
        <f>BI375+BI381</f>
        <v>18941</v>
      </c>
      <c r="BJ384" s="102">
        <f>BJ375+BJ381</f>
        <v>0</v>
      </c>
      <c r="BK384" s="102">
        <f>BK375+BK381</f>
        <v>18941</v>
      </c>
      <c r="BN384" s="102">
        <f>BN375+BN381</f>
        <v>17011</v>
      </c>
      <c r="BO384" s="102">
        <f t="shared" ref="BO384:BT384" si="35">BO375+BO381</f>
        <v>0</v>
      </c>
      <c r="BP384" s="102">
        <f t="shared" si="35"/>
        <v>17011</v>
      </c>
      <c r="BQ384" s="102">
        <f t="shared" si="35"/>
        <v>0</v>
      </c>
      <c r="BR384" s="102">
        <f t="shared" si="35"/>
        <v>0</v>
      </c>
      <c r="BS384" s="102">
        <f t="shared" si="35"/>
        <v>0</v>
      </c>
      <c r="BT384" s="102">
        <f t="shared" si="35"/>
        <v>0</v>
      </c>
      <c r="BX384" s="103"/>
      <c r="BY384" s="104"/>
    </row>
    <row r="385" spans="1:77" s="88" customFormat="1" ht="11.25" x14ac:dyDescent="0.2">
      <c r="B385" s="87"/>
      <c r="F385" s="89"/>
      <c r="G385" s="89"/>
      <c r="H385" s="89"/>
      <c r="K385" s="89"/>
      <c r="L385" s="89"/>
      <c r="M385" s="89"/>
      <c r="P385" s="89"/>
      <c r="Q385" s="89"/>
      <c r="R385" s="89"/>
      <c r="U385" s="89"/>
      <c r="V385" s="89"/>
      <c r="W385" s="89"/>
      <c r="Z385" s="89"/>
      <c r="AA385" s="89"/>
      <c r="AB385" s="89"/>
      <c r="AE385" s="89"/>
      <c r="AF385" s="89"/>
      <c r="AG385" s="89"/>
      <c r="AJ385" s="89"/>
      <c r="AK385" s="89"/>
      <c r="AL385" s="89"/>
      <c r="AO385" s="89"/>
      <c r="AP385" s="89"/>
      <c r="AQ385" s="89"/>
      <c r="AT385" s="89"/>
      <c r="AU385" s="89"/>
      <c r="AV385" s="89"/>
      <c r="AY385" s="89"/>
      <c r="AZ385" s="89"/>
      <c r="BA385" s="89"/>
      <c r="BD385" s="89"/>
      <c r="BE385" s="89"/>
      <c r="BF385" s="89"/>
      <c r="BI385" s="89"/>
      <c r="BJ385" s="89"/>
      <c r="BK385" s="89"/>
      <c r="BN385" s="70"/>
      <c r="BO385" s="70"/>
      <c r="BP385" s="70"/>
      <c r="BQ385" s="70"/>
      <c r="BR385" s="90"/>
      <c r="BS385" s="90"/>
      <c r="BT385" s="89"/>
      <c r="BX385" s="85"/>
      <c r="BY385" s="86"/>
    </row>
    <row r="386" spans="1:77" s="88" customFormat="1" ht="11.25" x14ac:dyDescent="0.2">
      <c r="B386" s="87"/>
      <c r="F386" s="89"/>
      <c r="G386" s="89"/>
      <c r="H386" s="89"/>
      <c r="K386" s="89"/>
      <c r="L386" s="89"/>
      <c r="M386" s="89"/>
      <c r="P386" s="89"/>
      <c r="Q386" s="89"/>
      <c r="R386" s="89"/>
      <c r="U386" s="89"/>
      <c r="V386" s="89"/>
      <c r="W386" s="89"/>
      <c r="Z386" s="89"/>
      <c r="AA386" s="89"/>
      <c r="AB386" s="89"/>
      <c r="AE386" s="89"/>
      <c r="AF386" s="89"/>
      <c r="AG386" s="89"/>
      <c r="AJ386" s="89"/>
      <c r="AK386" s="89"/>
      <c r="AL386" s="89"/>
      <c r="AO386" s="89"/>
      <c r="AP386" s="89"/>
      <c r="AQ386" s="89"/>
      <c r="AT386" s="89"/>
      <c r="AU386" s="89"/>
      <c r="AV386" s="89"/>
      <c r="AY386" s="89"/>
      <c r="AZ386" s="89"/>
      <c r="BA386" s="89"/>
      <c r="BD386" s="89"/>
      <c r="BE386" s="89"/>
      <c r="BF386" s="89"/>
      <c r="BI386" s="89"/>
      <c r="BJ386" s="89"/>
      <c r="BK386" s="89"/>
      <c r="BN386" s="91"/>
      <c r="BO386" s="91"/>
      <c r="BP386" s="91"/>
      <c r="BQ386" s="70"/>
      <c r="BR386" s="90"/>
      <c r="BS386" s="90"/>
      <c r="BT386" s="89"/>
      <c r="BX386" s="85"/>
      <c r="BY386" s="86"/>
    </row>
    <row r="387" spans="1:77" s="88" customFormat="1" ht="11.25" x14ac:dyDescent="0.2">
      <c r="A387" s="78" t="s">
        <v>342</v>
      </c>
      <c r="B387" s="87"/>
      <c r="F387" s="89"/>
      <c r="G387" s="89"/>
      <c r="H387" s="89"/>
      <c r="K387" s="89"/>
      <c r="L387" s="89"/>
      <c r="M387" s="89"/>
      <c r="P387" s="89"/>
      <c r="Q387" s="89"/>
      <c r="R387" s="89"/>
      <c r="U387" s="89"/>
      <c r="V387" s="89"/>
      <c r="W387" s="89"/>
      <c r="Z387" s="89"/>
      <c r="AA387" s="89"/>
      <c r="AB387" s="89"/>
      <c r="AE387" s="89"/>
      <c r="AF387" s="89"/>
      <c r="AG387" s="89"/>
      <c r="AJ387" s="89"/>
      <c r="AK387" s="89"/>
      <c r="AL387" s="89"/>
      <c r="AO387" s="89"/>
      <c r="AP387" s="89"/>
      <c r="AQ387" s="89"/>
      <c r="AT387" s="89"/>
      <c r="AU387" s="89"/>
      <c r="AV387" s="89"/>
      <c r="AY387" s="89"/>
      <c r="AZ387" s="89"/>
      <c r="BA387" s="89"/>
      <c r="BD387" s="89"/>
      <c r="BE387" s="89"/>
      <c r="BF387" s="89"/>
      <c r="BI387" s="89"/>
      <c r="BJ387" s="89"/>
      <c r="BK387" s="89"/>
      <c r="BN387" s="91"/>
      <c r="BO387" s="91"/>
      <c r="BP387" s="91"/>
      <c r="BQ387" s="70"/>
      <c r="BR387" s="90"/>
      <c r="BS387" s="90"/>
      <c r="BT387" s="89"/>
      <c r="BX387" s="85"/>
      <c r="BY387" s="86"/>
    </row>
    <row r="388" spans="1:77" s="88" customFormat="1" ht="11.25" hidden="1" outlineLevel="1" x14ac:dyDescent="0.2">
      <c r="A388" s="71" t="s">
        <v>342</v>
      </c>
      <c r="B388" s="87"/>
      <c r="F388" s="89"/>
      <c r="G388" s="89"/>
      <c r="H388" s="89"/>
      <c r="K388" s="89"/>
      <c r="L388" s="89"/>
      <c r="M388" s="89"/>
      <c r="P388" s="89"/>
      <c r="Q388" s="89"/>
      <c r="R388" s="89"/>
      <c r="U388" s="89"/>
      <c r="V388" s="89"/>
      <c r="W388" s="89"/>
      <c r="Z388" s="89"/>
      <c r="AA388" s="89"/>
      <c r="AB388" s="89"/>
      <c r="AE388" s="89"/>
      <c r="AF388" s="89"/>
      <c r="AG388" s="89"/>
      <c r="AJ388" s="89"/>
      <c r="AK388" s="89"/>
      <c r="AL388" s="89"/>
      <c r="AO388" s="89"/>
      <c r="AP388" s="89"/>
      <c r="AQ388" s="89"/>
      <c r="AT388" s="89"/>
      <c r="AU388" s="89"/>
      <c r="AV388" s="89"/>
      <c r="AY388" s="89"/>
      <c r="AZ388" s="89"/>
      <c r="BA388" s="89"/>
      <c r="BD388" s="89"/>
      <c r="BE388" s="89"/>
      <c r="BF388" s="89"/>
      <c r="BI388" s="89"/>
      <c r="BJ388" s="89"/>
      <c r="BK388" s="89"/>
      <c r="BN388" s="91"/>
      <c r="BO388" s="91"/>
      <c r="BP388" s="91"/>
      <c r="BQ388" s="70"/>
      <c r="BR388" s="90"/>
      <c r="BS388" s="90"/>
      <c r="BT388" s="89"/>
      <c r="BX388" s="85"/>
      <c r="BY388" s="86"/>
    </row>
    <row r="389" spans="1:77" hidden="1" outlineLevel="1" x14ac:dyDescent="0.2">
      <c r="A389" s="73" t="s">
        <v>151</v>
      </c>
      <c r="B389" s="72" t="s">
        <v>40</v>
      </c>
      <c r="C389" s="73" t="s">
        <v>342</v>
      </c>
      <c r="F389" s="91">
        <v>461082</v>
      </c>
      <c r="G389" s="91">
        <v>0</v>
      </c>
      <c r="H389" s="91">
        <v>461082</v>
      </c>
      <c r="K389" s="91">
        <v>470083</v>
      </c>
      <c r="L389" s="91">
        <v>0</v>
      </c>
      <c r="M389" s="91">
        <v>470083</v>
      </c>
      <c r="P389" s="91">
        <v>543938</v>
      </c>
      <c r="Q389" s="91">
        <v>0</v>
      </c>
      <c r="R389" s="91">
        <v>543938</v>
      </c>
      <c r="U389" s="91">
        <v>556572</v>
      </c>
      <c r="V389" s="91">
        <v>0</v>
      </c>
      <c r="W389" s="91">
        <v>556572</v>
      </c>
      <c r="Z389" s="91">
        <v>581472</v>
      </c>
      <c r="AA389" s="91">
        <v>0</v>
      </c>
      <c r="AB389" s="91">
        <v>581472</v>
      </c>
      <c r="AE389" s="91">
        <v>572412</v>
      </c>
      <c r="AF389" s="91">
        <v>0</v>
      </c>
      <c r="AG389" s="91">
        <v>572412</v>
      </c>
      <c r="AJ389" s="91">
        <v>410898</v>
      </c>
      <c r="AK389" s="91">
        <v>0</v>
      </c>
      <c r="AL389" s="91">
        <v>410898</v>
      </c>
      <c r="AO389" s="91">
        <v>398154</v>
      </c>
      <c r="AP389" s="91">
        <v>0</v>
      </c>
      <c r="AQ389" s="91">
        <v>398154</v>
      </c>
      <c r="AT389" s="91">
        <v>413930</v>
      </c>
      <c r="AU389" s="91">
        <v>0</v>
      </c>
      <c r="AV389" s="91">
        <v>413930</v>
      </c>
      <c r="AY389" s="91">
        <v>454527</v>
      </c>
      <c r="AZ389" s="91">
        <v>0</v>
      </c>
      <c r="BA389" s="91">
        <v>454527</v>
      </c>
      <c r="BD389" s="91">
        <v>464559</v>
      </c>
      <c r="BE389" s="91">
        <v>0</v>
      </c>
      <c r="BF389" s="91">
        <v>464559</v>
      </c>
      <c r="BI389" s="91">
        <v>368856</v>
      </c>
      <c r="BJ389" s="91">
        <v>0</v>
      </c>
      <c r="BK389" s="91">
        <v>368856</v>
      </c>
      <c r="BN389" s="91">
        <v>379102</v>
      </c>
      <c r="BO389" s="91">
        <v>0</v>
      </c>
      <c r="BP389" s="91">
        <v>379102</v>
      </c>
      <c r="BQ389" s="92"/>
      <c r="BR389" s="93"/>
      <c r="BS389" s="93"/>
      <c r="BT389" s="91"/>
      <c r="BX389" s="76"/>
    </row>
    <row r="390" spans="1:77" hidden="1" outlineLevel="1" x14ac:dyDescent="0.2">
      <c r="A390" s="73" t="s">
        <v>343</v>
      </c>
      <c r="B390" s="72" t="s">
        <v>40</v>
      </c>
      <c r="C390" s="73" t="s">
        <v>342</v>
      </c>
      <c r="F390" s="91">
        <v>0</v>
      </c>
      <c r="G390" s="91">
        <v>0</v>
      </c>
      <c r="H390" s="91">
        <v>0</v>
      </c>
      <c r="K390" s="91">
        <v>0</v>
      </c>
      <c r="L390" s="91">
        <v>0</v>
      </c>
      <c r="M390" s="91">
        <v>0</v>
      </c>
      <c r="P390" s="91">
        <v>0</v>
      </c>
      <c r="Q390" s="91">
        <v>0</v>
      </c>
      <c r="R390" s="91">
        <v>0</v>
      </c>
      <c r="U390" s="91">
        <v>0</v>
      </c>
      <c r="V390" s="91">
        <v>0</v>
      </c>
      <c r="W390" s="91">
        <v>0</v>
      </c>
      <c r="Z390" s="91">
        <v>0</v>
      </c>
      <c r="AA390" s="91">
        <v>0</v>
      </c>
      <c r="AB390" s="91">
        <v>0</v>
      </c>
      <c r="AE390" s="91">
        <v>0</v>
      </c>
      <c r="AF390" s="91">
        <v>0</v>
      </c>
      <c r="AG390" s="91">
        <v>0</v>
      </c>
      <c r="AJ390" s="91">
        <v>0</v>
      </c>
      <c r="AK390" s="91">
        <v>0</v>
      </c>
      <c r="AL390" s="91">
        <v>0</v>
      </c>
      <c r="AO390" s="91">
        <v>0</v>
      </c>
      <c r="AP390" s="91">
        <v>0</v>
      </c>
      <c r="AQ390" s="91">
        <v>0</v>
      </c>
      <c r="AT390" s="91">
        <v>35165</v>
      </c>
      <c r="AU390" s="91">
        <v>0</v>
      </c>
      <c r="AV390" s="91">
        <v>35165</v>
      </c>
      <c r="AY390" s="91">
        <v>46340</v>
      </c>
      <c r="AZ390" s="91">
        <v>0</v>
      </c>
      <c r="BA390" s="91">
        <v>46340</v>
      </c>
      <c r="BD390" s="91">
        <v>47029</v>
      </c>
      <c r="BE390" s="91">
        <v>0</v>
      </c>
      <c r="BF390" s="91">
        <v>47029</v>
      </c>
      <c r="BI390" s="91">
        <v>42059</v>
      </c>
      <c r="BJ390" s="91">
        <v>0</v>
      </c>
      <c r="BK390" s="91">
        <v>42059</v>
      </c>
      <c r="BN390" s="91">
        <v>112460</v>
      </c>
      <c r="BO390" s="91">
        <v>0</v>
      </c>
      <c r="BP390" s="91">
        <v>112460</v>
      </c>
      <c r="BQ390" s="92"/>
      <c r="BR390" s="93"/>
      <c r="BS390" s="93"/>
      <c r="BT390" s="91"/>
      <c r="BX390" s="76"/>
    </row>
    <row r="391" spans="1:77" hidden="1" outlineLevel="1" x14ac:dyDescent="0.2">
      <c r="A391" s="73" t="s">
        <v>271</v>
      </c>
      <c r="B391" s="72" t="s">
        <v>40</v>
      </c>
      <c r="C391" s="73" t="s">
        <v>342</v>
      </c>
      <c r="F391" s="91">
        <v>111302</v>
      </c>
      <c r="G391" s="91">
        <v>0</v>
      </c>
      <c r="H391" s="91">
        <v>111302</v>
      </c>
      <c r="K391" s="91">
        <v>142864</v>
      </c>
      <c r="L391" s="91">
        <v>0</v>
      </c>
      <c r="M391" s="91">
        <v>142864</v>
      </c>
      <c r="P391" s="91">
        <v>167173</v>
      </c>
      <c r="Q391" s="91">
        <v>0</v>
      </c>
      <c r="R391" s="91">
        <v>167173</v>
      </c>
      <c r="U391" s="91">
        <v>172185</v>
      </c>
      <c r="V391" s="91">
        <v>0</v>
      </c>
      <c r="W391" s="91">
        <v>172185</v>
      </c>
      <c r="Z391" s="91">
        <v>148238</v>
      </c>
      <c r="AA391" s="91">
        <v>0</v>
      </c>
      <c r="AB391" s="91">
        <v>148238</v>
      </c>
      <c r="AE391" s="91">
        <v>151961</v>
      </c>
      <c r="AF391" s="91">
        <v>0</v>
      </c>
      <c r="AG391" s="91">
        <v>151961</v>
      </c>
      <c r="AJ391" s="91">
        <v>165186</v>
      </c>
      <c r="AK391" s="91">
        <v>0</v>
      </c>
      <c r="AL391" s="91">
        <v>165186</v>
      </c>
      <c r="AO391" s="91">
        <v>175213</v>
      </c>
      <c r="AP391" s="91">
        <v>0</v>
      </c>
      <c r="AQ391" s="91">
        <v>175213</v>
      </c>
      <c r="AT391" s="91">
        <v>137167</v>
      </c>
      <c r="AU391" s="91">
        <v>0</v>
      </c>
      <c r="AV391" s="91">
        <v>137167</v>
      </c>
      <c r="AY391" s="91">
        <v>110726</v>
      </c>
      <c r="AZ391" s="91">
        <v>0</v>
      </c>
      <c r="BA391" s="91">
        <v>110726</v>
      </c>
      <c r="BD391" s="91">
        <v>79659</v>
      </c>
      <c r="BE391" s="91">
        <v>0</v>
      </c>
      <c r="BF391" s="91">
        <v>79659</v>
      </c>
      <c r="BI391" s="91">
        <v>67208</v>
      </c>
      <c r="BJ391" s="91">
        <v>0</v>
      </c>
      <c r="BK391" s="91">
        <v>67208</v>
      </c>
      <c r="BN391" s="91">
        <v>0</v>
      </c>
      <c r="BO391" s="91">
        <v>0</v>
      </c>
      <c r="BP391" s="91">
        <v>0</v>
      </c>
      <c r="BQ391" s="92"/>
      <c r="BR391" s="93"/>
      <c r="BS391" s="93"/>
      <c r="BT391" s="91"/>
      <c r="BX391" s="76"/>
    </row>
    <row r="392" spans="1:77" hidden="1" outlineLevel="1" x14ac:dyDescent="0.2">
      <c r="A392" s="73" t="s">
        <v>344</v>
      </c>
      <c r="B392" s="72" t="s">
        <v>40</v>
      </c>
      <c r="C392" s="73" t="s">
        <v>342</v>
      </c>
      <c r="F392" s="91">
        <v>47788</v>
      </c>
      <c r="G392" s="91">
        <v>0</v>
      </c>
      <c r="H392" s="91">
        <v>47788</v>
      </c>
      <c r="K392" s="91">
        <v>41421</v>
      </c>
      <c r="L392" s="91">
        <v>0</v>
      </c>
      <c r="M392" s="91">
        <v>41421</v>
      </c>
      <c r="P392" s="91">
        <v>39830</v>
      </c>
      <c r="Q392" s="91">
        <v>0</v>
      </c>
      <c r="R392" s="91">
        <v>39830</v>
      </c>
      <c r="U392" s="91">
        <v>41073</v>
      </c>
      <c r="V392" s="91">
        <v>0</v>
      </c>
      <c r="W392" s="91">
        <v>41073</v>
      </c>
      <c r="Z392" s="91">
        <v>38267</v>
      </c>
      <c r="AA392" s="91">
        <v>0</v>
      </c>
      <c r="AB392" s="91">
        <v>38267</v>
      </c>
      <c r="AE392" s="91">
        <v>71168</v>
      </c>
      <c r="AF392" s="91">
        <v>0</v>
      </c>
      <c r="AG392" s="91">
        <v>71168</v>
      </c>
      <c r="AJ392" s="91">
        <v>41951</v>
      </c>
      <c r="AK392" s="91">
        <v>0</v>
      </c>
      <c r="AL392" s="91">
        <v>41951</v>
      </c>
      <c r="AO392" s="91">
        <v>35789</v>
      </c>
      <c r="AP392" s="91">
        <v>0</v>
      </c>
      <c r="AQ392" s="91">
        <v>35789</v>
      </c>
      <c r="AT392" s="91">
        <v>7748</v>
      </c>
      <c r="AU392" s="91">
        <v>0</v>
      </c>
      <c r="AV392" s="91">
        <v>7748</v>
      </c>
      <c r="AY392" s="91">
        <v>0</v>
      </c>
      <c r="AZ392" s="91">
        <v>0</v>
      </c>
      <c r="BA392" s="91">
        <v>0</v>
      </c>
      <c r="BD392" s="91">
        <v>0</v>
      </c>
      <c r="BE392" s="91">
        <v>0</v>
      </c>
      <c r="BF392" s="91">
        <v>0</v>
      </c>
      <c r="BI392" s="91">
        <v>0</v>
      </c>
      <c r="BJ392" s="91">
        <v>0</v>
      </c>
      <c r="BK392" s="91">
        <v>0</v>
      </c>
      <c r="BN392" s="91">
        <v>0</v>
      </c>
      <c r="BO392" s="91">
        <v>0</v>
      </c>
      <c r="BP392" s="91">
        <v>0</v>
      </c>
      <c r="BQ392" s="92"/>
      <c r="BR392" s="93"/>
      <c r="BS392" s="93"/>
      <c r="BT392" s="91"/>
      <c r="BX392" s="76"/>
    </row>
    <row r="393" spans="1:77" hidden="1" outlineLevel="1" x14ac:dyDescent="0.2">
      <c r="F393" s="91"/>
      <c r="G393" s="91"/>
      <c r="H393" s="91"/>
      <c r="K393" s="91"/>
      <c r="L393" s="91"/>
      <c r="M393" s="91"/>
      <c r="P393" s="91"/>
      <c r="Q393" s="91"/>
      <c r="R393" s="91"/>
      <c r="U393" s="91"/>
      <c r="V393" s="91"/>
      <c r="W393" s="91"/>
      <c r="Z393" s="91"/>
      <c r="AA393" s="91"/>
      <c r="AB393" s="91"/>
      <c r="AE393" s="91"/>
      <c r="AF393" s="91"/>
      <c r="AG393" s="91"/>
      <c r="AJ393" s="91"/>
      <c r="AK393" s="91"/>
      <c r="AL393" s="91"/>
      <c r="AO393" s="91"/>
      <c r="AP393" s="91"/>
      <c r="AQ393" s="91"/>
      <c r="AT393" s="91"/>
      <c r="AU393" s="91"/>
      <c r="AV393" s="91"/>
      <c r="AY393" s="91"/>
      <c r="AZ393" s="91"/>
      <c r="BA393" s="91"/>
      <c r="BD393" s="91"/>
      <c r="BE393" s="91"/>
      <c r="BF393" s="91"/>
      <c r="BI393" s="91"/>
      <c r="BJ393" s="91"/>
      <c r="BK393" s="91"/>
      <c r="BN393" s="92"/>
      <c r="BO393" s="92"/>
      <c r="BP393" s="92"/>
      <c r="BQ393" s="92"/>
      <c r="BR393" s="93"/>
      <c r="BS393" s="93"/>
      <c r="BT393" s="91"/>
      <c r="BX393" s="76"/>
    </row>
    <row r="394" spans="1:77" s="88" customFormat="1" ht="11.25" collapsed="1" x14ac:dyDescent="0.2">
      <c r="A394" s="88" t="s">
        <v>345</v>
      </c>
      <c r="B394" s="87"/>
      <c r="F394" s="91">
        <f>SUM(F389:F392)</f>
        <v>620172</v>
      </c>
      <c r="G394" s="91">
        <f>SUM(G389:G392)</f>
        <v>0</v>
      </c>
      <c r="H394" s="91">
        <f>SUM(H389:H392)</f>
        <v>620172</v>
      </c>
      <c r="K394" s="91">
        <f>SUM(K389:K392)</f>
        <v>654368</v>
      </c>
      <c r="L394" s="91">
        <f>SUM(L389:L392)</f>
        <v>0</v>
      </c>
      <c r="M394" s="91">
        <f>SUM(M389:M392)</f>
        <v>654368</v>
      </c>
      <c r="P394" s="91">
        <f>SUM(P389:P392)</f>
        <v>750941</v>
      </c>
      <c r="Q394" s="91">
        <f>SUM(Q389:Q392)</f>
        <v>0</v>
      </c>
      <c r="R394" s="91">
        <f>SUM(R389:R392)</f>
        <v>750941</v>
      </c>
      <c r="U394" s="91">
        <f>SUM(U389:U392)</f>
        <v>769830</v>
      </c>
      <c r="V394" s="91">
        <f>SUM(V389:V392)</f>
        <v>0</v>
      </c>
      <c r="W394" s="91">
        <f>SUM(W389:W392)</f>
        <v>769830</v>
      </c>
      <c r="Z394" s="91">
        <f>SUM(Z389:Z392)</f>
        <v>767977</v>
      </c>
      <c r="AA394" s="91">
        <f>SUM(AA389:AA392)</f>
        <v>0</v>
      </c>
      <c r="AB394" s="91">
        <f>SUM(AB389:AB392)</f>
        <v>767977</v>
      </c>
      <c r="AE394" s="91">
        <f>SUM(AE389:AE392)</f>
        <v>795541</v>
      </c>
      <c r="AF394" s="91">
        <f>SUM(AF389:AF392)</f>
        <v>0</v>
      </c>
      <c r="AG394" s="91">
        <f>SUM(AG389:AG392)</f>
        <v>795541</v>
      </c>
      <c r="AJ394" s="91">
        <f>SUM(AJ389:AJ392)</f>
        <v>618035</v>
      </c>
      <c r="AK394" s="91">
        <f>SUM(AK389:AK392)</f>
        <v>0</v>
      </c>
      <c r="AL394" s="91">
        <f>SUM(AL389:AL392)</f>
        <v>618035</v>
      </c>
      <c r="AO394" s="91">
        <f>SUM(AO389:AO392)</f>
        <v>609156</v>
      </c>
      <c r="AP394" s="91">
        <f>SUM(AP389:AP392)</f>
        <v>0</v>
      </c>
      <c r="AQ394" s="91">
        <f>SUM(AQ389:AQ392)</f>
        <v>609156</v>
      </c>
      <c r="AT394" s="91">
        <f>SUM(AT389:AT392)</f>
        <v>594010</v>
      </c>
      <c r="AU394" s="91">
        <f>SUM(AU389:AU392)</f>
        <v>0</v>
      </c>
      <c r="AV394" s="91">
        <f>SUM(AV389:AV392)</f>
        <v>594010</v>
      </c>
      <c r="AY394" s="91">
        <f>SUM(AY389:AY392)</f>
        <v>611593</v>
      </c>
      <c r="AZ394" s="91">
        <f>SUM(AZ389:AZ392)</f>
        <v>0</v>
      </c>
      <c r="BA394" s="91">
        <f>SUM(BA389:BA392)</f>
        <v>611593</v>
      </c>
      <c r="BD394" s="91">
        <f>SUM(BD389:BD392)</f>
        <v>591247</v>
      </c>
      <c r="BE394" s="91">
        <f>SUM(BE389:BE392)</f>
        <v>0</v>
      </c>
      <c r="BF394" s="91">
        <f>SUM(BF389:BF392)</f>
        <v>591247</v>
      </c>
      <c r="BI394" s="91">
        <f>SUM(BI389:BI392)</f>
        <v>478123</v>
      </c>
      <c r="BJ394" s="91">
        <f>SUM(BJ389:BJ392)</f>
        <v>0</v>
      </c>
      <c r="BK394" s="91">
        <f>SUM(BK389:BK392)</f>
        <v>478123</v>
      </c>
      <c r="BN394" s="91">
        <f>SUM(BN389:BN392)</f>
        <v>491562</v>
      </c>
      <c r="BO394" s="91">
        <f t="shared" ref="BO394:BT394" si="36">SUM(BO389:BO392)</f>
        <v>0</v>
      </c>
      <c r="BP394" s="91">
        <f t="shared" si="36"/>
        <v>491562</v>
      </c>
      <c r="BQ394" s="91">
        <f t="shared" si="36"/>
        <v>0</v>
      </c>
      <c r="BR394" s="91">
        <f t="shared" si="36"/>
        <v>0</v>
      </c>
      <c r="BS394" s="91">
        <f t="shared" si="36"/>
        <v>0</v>
      </c>
      <c r="BT394" s="91">
        <f t="shared" si="36"/>
        <v>0</v>
      </c>
      <c r="BX394" s="85"/>
      <c r="BY394" s="86"/>
    </row>
    <row r="395" spans="1:77" s="88" customFormat="1" ht="11.25" x14ac:dyDescent="0.2">
      <c r="B395" s="87"/>
      <c r="F395" s="89"/>
      <c r="G395" s="89"/>
      <c r="H395" s="89"/>
      <c r="K395" s="89"/>
      <c r="L395" s="89"/>
      <c r="M395" s="89"/>
      <c r="P395" s="89"/>
      <c r="Q395" s="89"/>
      <c r="R395" s="89"/>
      <c r="U395" s="89"/>
      <c r="V395" s="89"/>
      <c r="W395" s="89"/>
      <c r="Z395" s="89"/>
      <c r="AA395" s="89"/>
      <c r="AB395" s="89"/>
      <c r="AE395" s="89"/>
      <c r="AF395" s="89"/>
      <c r="AG395" s="89"/>
      <c r="AJ395" s="89"/>
      <c r="AK395" s="89"/>
      <c r="AL395" s="89"/>
      <c r="AO395" s="89"/>
      <c r="AP395" s="89"/>
      <c r="AQ395" s="89"/>
      <c r="AT395" s="89"/>
      <c r="AU395" s="89"/>
      <c r="AV395" s="89"/>
      <c r="AY395" s="89"/>
      <c r="AZ395" s="89"/>
      <c r="BA395" s="89"/>
      <c r="BD395" s="89"/>
      <c r="BE395" s="89"/>
      <c r="BF395" s="89"/>
      <c r="BI395" s="89"/>
      <c r="BJ395" s="89"/>
      <c r="BK395" s="89"/>
      <c r="BN395" s="70"/>
      <c r="BO395" s="70"/>
      <c r="BP395" s="70"/>
      <c r="BQ395" s="70"/>
      <c r="BR395" s="90"/>
      <c r="BS395" s="90"/>
      <c r="BT395" s="89"/>
      <c r="BX395" s="85"/>
      <c r="BY395" s="86"/>
    </row>
    <row r="396" spans="1:77" s="88" customFormat="1" ht="11.25" x14ac:dyDescent="0.2">
      <c r="A396" s="71"/>
      <c r="B396" s="87"/>
      <c r="F396" s="89"/>
      <c r="G396" s="89"/>
      <c r="H396" s="89"/>
      <c r="K396" s="89"/>
      <c r="L396" s="89"/>
      <c r="M396" s="89"/>
      <c r="P396" s="89"/>
      <c r="Q396" s="89"/>
      <c r="R396" s="89"/>
      <c r="U396" s="89"/>
      <c r="V396" s="89"/>
      <c r="W396" s="89"/>
      <c r="Z396" s="89"/>
      <c r="AA396" s="89"/>
      <c r="AB396" s="89"/>
      <c r="AE396" s="89"/>
      <c r="AF396" s="89"/>
      <c r="AG396" s="89"/>
      <c r="AJ396" s="89"/>
      <c r="AK396" s="89"/>
      <c r="AL396" s="89"/>
      <c r="AO396" s="89"/>
      <c r="AP396" s="89"/>
      <c r="AQ396" s="89"/>
      <c r="AT396" s="89"/>
      <c r="AU396" s="89"/>
      <c r="AV396" s="89"/>
      <c r="AY396" s="89"/>
      <c r="AZ396" s="89"/>
      <c r="BA396" s="89"/>
      <c r="BD396" s="89"/>
      <c r="BE396" s="89"/>
      <c r="BF396" s="89"/>
      <c r="BI396" s="89"/>
      <c r="BJ396" s="89"/>
      <c r="BK396" s="89"/>
      <c r="BN396" s="70"/>
      <c r="BO396" s="70"/>
      <c r="BP396" s="70"/>
      <c r="BQ396" s="70"/>
      <c r="BR396" s="90"/>
      <c r="BS396" s="90"/>
      <c r="BT396" s="89"/>
      <c r="BX396" s="85"/>
      <c r="BY396" s="86"/>
    </row>
    <row r="397" spans="1:77" s="88" customFormat="1" ht="11.25" x14ac:dyDescent="0.2">
      <c r="A397" s="88" t="s">
        <v>346</v>
      </c>
      <c r="B397" s="87"/>
      <c r="F397" s="70">
        <f>F285+F299+F311+F326+F343+F366+F384+F394</f>
        <v>2766556</v>
      </c>
      <c r="G397" s="70">
        <f>G285+G299+G311+G326+G343+G366+G384+G394</f>
        <v>783587</v>
      </c>
      <c r="H397" s="70">
        <f>H285+H299+H311+H326+H343+H366+H384+H394</f>
        <v>1982969</v>
      </c>
      <c r="K397" s="70">
        <f>K285+K299+K311+K326+K343+K366+K384+K394</f>
        <v>2933753</v>
      </c>
      <c r="L397" s="70">
        <f>L285+L299+L311+L326+L343+L366+L384+L394</f>
        <v>877825</v>
      </c>
      <c r="M397" s="70">
        <f>M285+M299+M311+M326+M343+M366+M384+M394</f>
        <v>2055928</v>
      </c>
      <c r="P397" s="70">
        <f>P285+P299+P311+P326+P343+P366+P384+P394</f>
        <v>3089699</v>
      </c>
      <c r="Q397" s="70">
        <f>Q285+Q299+Q311+Q326+Q343+Q366+Q384+Q394</f>
        <v>1000894</v>
      </c>
      <c r="R397" s="70">
        <f>R285+R299+R311+R326+R343+R366+R384+R394</f>
        <v>2088805</v>
      </c>
      <c r="U397" s="70">
        <f>U285+U299+U311+U326+U343+U366+U384+U394</f>
        <v>3143221</v>
      </c>
      <c r="V397" s="70">
        <f>V285+V299+V311+V326+V343+V366+V384+V394</f>
        <v>1096739</v>
      </c>
      <c r="W397" s="70">
        <f>W285+W299+W311+W326+W343+W366+W384+W394</f>
        <v>2046482</v>
      </c>
      <c r="Z397" s="70">
        <f>Z285+Z299+Z311+Z326+Z343+Z366+Z384+Z394</f>
        <v>3769806</v>
      </c>
      <c r="AA397" s="70">
        <f>AA285+AA299+AA311+AA326+AA343+AA366+AA384+AA394</f>
        <v>1266551</v>
      </c>
      <c r="AB397" s="70">
        <f>AB285+AB299+AB311+AB326+AB343+AB366+AB384+AB394</f>
        <v>2503255</v>
      </c>
      <c r="AE397" s="70">
        <f>AE285+AE299+AE311+AE326+AE343+AE366+AE384+AE394</f>
        <v>4138950</v>
      </c>
      <c r="AF397" s="70">
        <f>AF285+AF299+AF311+AF326+AF343+AF366+AF384+AF394</f>
        <v>1378818</v>
      </c>
      <c r="AG397" s="70">
        <f>AG285+AG299+AG311+AG326+AG343+AG366+AG384+AG394</f>
        <v>2760132</v>
      </c>
      <c r="AJ397" s="70">
        <f>AJ285+AJ299+AJ311+AJ326+AJ343+AJ366+AJ384+AJ394</f>
        <v>4446940</v>
      </c>
      <c r="AK397" s="70">
        <f>AK285+AK299+AK311+AK326+AK343+AK366+AK384+AK394</f>
        <v>1547007</v>
      </c>
      <c r="AL397" s="70">
        <f>AL285+AL299+AL311+AL326+AL343+AL366+AL384+AL394</f>
        <v>2899933</v>
      </c>
      <c r="AO397" s="70">
        <f>AO285+AO299+AO311+AO326+AO343+AO366+AO384+AO394</f>
        <v>4351287</v>
      </c>
      <c r="AP397" s="70">
        <f>AP285+AP299+AP311+AP326+AP343+AP366+AP384+AP394</f>
        <v>1454752</v>
      </c>
      <c r="AQ397" s="70">
        <f>AQ285+AQ299+AQ311+AQ326+AQ343+AQ366+AQ384+AQ394</f>
        <v>2896535</v>
      </c>
      <c r="AT397" s="70">
        <f>AT285+AT299+AT311+AT326+AT343+AT366+AT384+AT394</f>
        <v>4306212</v>
      </c>
      <c r="AU397" s="70">
        <f>AU285+AU299+AU311+AU326+AU343+AU366+AU384+AU394</f>
        <v>1679929</v>
      </c>
      <c r="AV397" s="70">
        <f>AV285+AV299+AV311+AV326+AV343+AV366+AV384+AV394</f>
        <v>2626283</v>
      </c>
      <c r="AY397" s="70">
        <f>AY285+AY299+AY311+AY326+AY343+AY366+AY384+AY394</f>
        <v>4891311</v>
      </c>
      <c r="AZ397" s="70">
        <f>AZ285+AZ299+AZ311+AZ326+AZ343+AZ366+AZ384+AZ394</f>
        <v>2031389</v>
      </c>
      <c r="BA397" s="70">
        <f>BA285+BA299+BA311+BA326+BA343+BA366+BA384+BA394</f>
        <v>2859922</v>
      </c>
      <c r="BD397" s="70">
        <f>BD285+BD299+BD311+BD326+BD343+BD366+BD384+BD394</f>
        <v>5262329</v>
      </c>
      <c r="BE397" s="70">
        <f>BE285+BE299+BE311+BE326+BE343+BE366+BE384+BE394</f>
        <v>2230750</v>
      </c>
      <c r="BF397" s="70">
        <f>BF285+BF299+BF311+BF326+BF343+BF366+BF384+BF394</f>
        <v>3031579</v>
      </c>
      <c r="BI397" s="70">
        <f>BI285+BI299+BI311+BI326+BI343+BI366+BI384+BI394</f>
        <v>5733899</v>
      </c>
      <c r="BJ397" s="70">
        <f>BJ285+BJ299+BJ311+BJ326+BJ343+BJ366+BJ384+BJ394</f>
        <v>2622038</v>
      </c>
      <c r="BK397" s="70">
        <f>BK285+BK299+BK311+BK326+BK343+BK366+BK384+BK394</f>
        <v>3111861</v>
      </c>
      <c r="BN397" s="70">
        <f>BN285+BN299+BN311+BN326+BN343+BN366+BN384+BN394</f>
        <v>6125462</v>
      </c>
      <c r="BO397" s="70">
        <f>BO285+BO299+BO311+BO326+BO343+BO366+BO384+BO394</f>
        <v>3062759</v>
      </c>
      <c r="BP397" s="70">
        <f>BP285+BP299+BP311+BP326+BP343+BP366+BP384+BP394</f>
        <v>3062703</v>
      </c>
      <c r="BQ397" s="70" t="e">
        <f>BQ285+BQ299+BQ311+BQ326+#REF!+BQ366+BQ384+BQ394</f>
        <v>#REF!</v>
      </c>
      <c r="BR397" s="70">
        <f>BR285+BR299+BR311+BR326+BR343+BR366+BR384+BR394</f>
        <v>0</v>
      </c>
      <c r="BS397" s="70">
        <f>BS285+BS299+BS311+BS326+BS343+BS366+BS384+BS394</f>
        <v>0</v>
      </c>
      <c r="BT397" s="70">
        <f>BT285+BT299+BT311+BT326+BT343+BT366+BT384+BT394</f>
        <v>0</v>
      </c>
      <c r="BX397" s="85"/>
      <c r="BY397" s="86"/>
    </row>
    <row r="398" spans="1:77" s="107" customFormat="1" ht="11.25" x14ac:dyDescent="0.2">
      <c r="B398" s="108"/>
      <c r="F398" s="109"/>
      <c r="G398" s="110"/>
      <c r="H398" s="110"/>
      <c r="K398" s="109"/>
      <c r="L398" s="110"/>
      <c r="M398" s="110"/>
      <c r="P398" s="109"/>
      <c r="Q398" s="110"/>
      <c r="R398" s="110"/>
      <c r="U398" s="109"/>
      <c r="V398" s="110"/>
      <c r="W398" s="110"/>
      <c r="Z398" s="109"/>
      <c r="AA398" s="110"/>
      <c r="AB398" s="110"/>
      <c r="AE398" s="109"/>
      <c r="AF398" s="110"/>
      <c r="AG398" s="110"/>
      <c r="AJ398" s="109"/>
      <c r="AK398" s="110"/>
      <c r="AL398" s="110"/>
      <c r="AO398" s="109"/>
      <c r="AP398" s="110"/>
      <c r="AQ398" s="110"/>
      <c r="AT398" s="109"/>
      <c r="AU398" s="110"/>
      <c r="AV398" s="110"/>
      <c r="AY398" s="109"/>
      <c r="AZ398" s="110"/>
      <c r="BA398" s="110"/>
      <c r="BD398" s="109"/>
      <c r="BE398" s="110"/>
      <c r="BF398" s="110"/>
      <c r="BI398" s="109"/>
      <c r="BJ398" s="110"/>
      <c r="BK398" s="110"/>
      <c r="BR398" s="110"/>
      <c r="BS398" s="110"/>
      <c r="BT398" s="110"/>
      <c r="BX398" s="110"/>
      <c r="BY398" s="110"/>
    </row>
    <row r="399" spans="1:77" s="107" customFormat="1" ht="11.25" x14ac:dyDescent="0.2">
      <c r="B399" s="108"/>
      <c r="F399" s="109"/>
      <c r="G399" s="110"/>
      <c r="H399" s="110"/>
      <c r="K399" s="109"/>
      <c r="L399" s="110"/>
      <c r="M399" s="110"/>
      <c r="P399" s="109"/>
      <c r="Q399" s="110"/>
      <c r="R399" s="110"/>
      <c r="U399" s="109"/>
      <c r="V399" s="110"/>
      <c r="W399" s="110"/>
      <c r="Z399" s="109"/>
      <c r="AA399" s="110"/>
      <c r="AB399" s="110"/>
      <c r="AE399" s="109"/>
      <c r="AF399" s="110"/>
      <c r="AG399" s="110"/>
      <c r="AJ399" s="109"/>
      <c r="AK399" s="110"/>
      <c r="AL399" s="110"/>
      <c r="AO399" s="109"/>
      <c r="AP399" s="110"/>
      <c r="AQ399" s="110"/>
      <c r="AT399" s="109"/>
      <c r="AU399" s="110"/>
      <c r="AV399" s="110"/>
      <c r="AY399" s="109"/>
      <c r="AZ399" s="110"/>
      <c r="BA399" s="110"/>
      <c r="BD399" s="109"/>
      <c r="BE399" s="110"/>
      <c r="BF399" s="110"/>
      <c r="BI399" s="109"/>
      <c r="BJ399" s="110"/>
      <c r="BK399" s="110"/>
      <c r="BR399" s="110"/>
      <c r="BS399" s="110"/>
      <c r="BT399" s="110"/>
      <c r="BX399" s="110"/>
      <c r="BY399" s="110"/>
    </row>
    <row r="400" spans="1:77" s="107" customFormat="1" ht="180" customHeight="1" x14ac:dyDescent="0.2">
      <c r="B400" s="108"/>
      <c r="F400" s="109"/>
      <c r="G400" s="110"/>
      <c r="H400" s="110"/>
      <c r="K400" s="109"/>
      <c r="L400" s="110"/>
      <c r="M400" s="110"/>
      <c r="P400" s="109"/>
      <c r="Q400" s="110"/>
      <c r="R400" s="110"/>
      <c r="U400" s="109"/>
      <c r="V400" s="110"/>
      <c r="W400" s="110"/>
      <c r="Z400" s="109"/>
      <c r="AA400" s="110"/>
      <c r="AB400" s="110"/>
      <c r="AE400" s="109"/>
      <c r="AF400" s="110"/>
      <c r="AG400" s="110"/>
      <c r="AJ400" s="109"/>
      <c r="AK400" s="110"/>
      <c r="AL400" s="110"/>
      <c r="AO400" s="109"/>
      <c r="AP400" s="110"/>
      <c r="AQ400" s="110"/>
      <c r="AT400" s="109"/>
      <c r="AU400" s="110"/>
      <c r="AV400" s="110"/>
      <c r="AY400" s="109"/>
      <c r="AZ400" s="110"/>
      <c r="BA400" s="110"/>
      <c r="BD400" s="109"/>
      <c r="BE400" s="110"/>
      <c r="BF400" s="110"/>
      <c r="BI400" s="109"/>
      <c r="BJ400" s="110"/>
      <c r="BK400" s="110"/>
      <c r="BR400" s="110"/>
      <c r="BS400" s="110"/>
      <c r="BT400" s="110"/>
      <c r="BX400" s="110"/>
      <c r="BY400" s="110"/>
    </row>
    <row r="401" spans="2:77" s="107" customFormat="1" ht="11.25" x14ac:dyDescent="0.2">
      <c r="B401" s="108"/>
      <c r="F401" s="109"/>
      <c r="G401" s="110"/>
      <c r="H401" s="110"/>
      <c r="K401" s="109"/>
      <c r="L401" s="110"/>
      <c r="M401" s="110"/>
      <c r="P401" s="109"/>
      <c r="Q401" s="110"/>
      <c r="R401" s="110"/>
      <c r="U401" s="109"/>
      <c r="V401" s="110"/>
      <c r="W401" s="110"/>
      <c r="Z401" s="109"/>
      <c r="AA401" s="110"/>
      <c r="AB401" s="110"/>
      <c r="AE401" s="109"/>
      <c r="AF401" s="110"/>
      <c r="AG401" s="110"/>
      <c r="AJ401" s="109"/>
      <c r="AK401" s="110"/>
      <c r="AL401" s="110"/>
      <c r="AO401" s="109"/>
      <c r="AP401" s="110"/>
      <c r="AQ401" s="110"/>
      <c r="AT401" s="109"/>
      <c r="AU401" s="110"/>
      <c r="AV401" s="110"/>
      <c r="AY401" s="109"/>
      <c r="AZ401" s="110"/>
      <c r="BA401" s="110"/>
      <c r="BD401" s="109"/>
      <c r="BE401" s="110"/>
      <c r="BF401" s="110"/>
      <c r="BI401" s="109"/>
      <c r="BJ401" s="110"/>
      <c r="BK401" s="110"/>
      <c r="BR401" s="110"/>
      <c r="BS401" s="110"/>
      <c r="BT401" s="110"/>
      <c r="BX401" s="110"/>
      <c r="BY401" s="110"/>
    </row>
    <row r="402" spans="2:77" s="107" customFormat="1" ht="11.25" x14ac:dyDescent="0.2">
      <c r="B402" s="108"/>
      <c r="F402" s="109"/>
      <c r="G402" s="110"/>
      <c r="H402" s="110"/>
      <c r="K402" s="109"/>
      <c r="L402" s="110"/>
      <c r="M402" s="110"/>
      <c r="P402" s="109"/>
      <c r="Q402" s="110"/>
      <c r="R402" s="110"/>
      <c r="U402" s="109"/>
      <c r="V402" s="110"/>
      <c r="W402" s="110"/>
      <c r="Z402" s="109"/>
      <c r="AA402" s="110"/>
      <c r="AB402" s="110"/>
      <c r="AE402" s="109"/>
      <c r="AF402" s="110"/>
      <c r="AG402" s="110"/>
      <c r="AJ402" s="109"/>
      <c r="AK402" s="110"/>
      <c r="AL402" s="110"/>
      <c r="AO402" s="109"/>
      <c r="AP402" s="110"/>
      <c r="AQ402" s="110"/>
      <c r="AT402" s="109"/>
      <c r="AU402" s="110"/>
      <c r="AV402" s="110"/>
      <c r="AY402" s="109"/>
      <c r="AZ402" s="110"/>
      <c r="BA402" s="110"/>
      <c r="BD402" s="109"/>
      <c r="BE402" s="110"/>
      <c r="BF402" s="110"/>
      <c r="BI402" s="109"/>
      <c r="BJ402" s="110"/>
      <c r="BK402" s="110"/>
      <c r="BR402" s="110"/>
      <c r="BS402" s="110"/>
      <c r="BT402" s="110"/>
      <c r="BX402" s="110"/>
      <c r="BY402" s="110"/>
    </row>
  </sheetData>
  <phoneticPr fontId="0"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91"/>
  <sheetViews>
    <sheetView topLeftCell="A2" zoomScale="75" zoomScaleNormal="75" workbookViewId="0">
      <selection activeCell="AI37" sqref="AI37"/>
    </sheetView>
  </sheetViews>
  <sheetFormatPr defaultRowHeight="15" x14ac:dyDescent="0.2"/>
  <cols>
    <col min="1" max="1" width="1" style="143" customWidth="1"/>
    <col min="2" max="4" width="1.85546875" style="143" customWidth="1"/>
    <col min="5" max="5" width="22.85546875" style="143" customWidth="1"/>
    <col min="6" max="12" width="9.28515625" style="143" hidden="1" customWidth="1"/>
    <col min="13" max="20" width="9.42578125" style="143" hidden="1" customWidth="1"/>
    <col min="21" max="23" width="9.42578125" style="143" customWidth="1"/>
    <col min="24" max="27" width="9.140625" style="143"/>
    <col min="28" max="28" width="10.7109375" style="143" customWidth="1"/>
    <col min="29" max="29" width="11.28515625" style="143" customWidth="1"/>
    <col min="30" max="31" width="10.7109375" style="143" customWidth="1"/>
    <col min="32" max="16384" width="9.140625" style="143"/>
  </cols>
  <sheetData>
    <row r="1" spans="1:37" ht="15.75" hidden="1" x14ac:dyDescent="0.25">
      <c r="A1" s="143" t="s">
        <v>82</v>
      </c>
      <c r="S1" s="217" t="s">
        <v>363</v>
      </c>
      <c r="T1" s="217"/>
      <c r="AB1" s="261"/>
    </row>
    <row r="2" spans="1:37" ht="3" customHeight="1" x14ac:dyDescent="0.25">
      <c r="S2" s="221"/>
      <c r="AB2" s="261"/>
    </row>
    <row r="3" spans="1:37" s="15" customFormat="1" ht="20.25" x14ac:dyDescent="0.3">
      <c r="A3" s="37" t="s">
        <v>499</v>
      </c>
      <c r="B3" s="33"/>
      <c r="C3" s="33"/>
      <c r="D3" s="33"/>
      <c r="E3" s="33"/>
      <c r="F3" s="195"/>
      <c r="G3" s="195"/>
      <c r="H3" s="195"/>
      <c r="I3" s="195"/>
      <c r="J3" s="195"/>
      <c r="K3" s="195"/>
      <c r="L3" s="195"/>
      <c r="M3" s="33"/>
      <c r="N3" s="33"/>
      <c r="O3" s="33"/>
      <c r="P3" s="33"/>
      <c r="Q3" s="33"/>
      <c r="R3" s="33"/>
      <c r="S3" s="33"/>
      <c r="U3" s="345"/>
      <c r="AB3" s="133"/>
    </row>
    <row r="4" spans="1:37" ht="15.75" x14ac:dyDescent="0.25">
      <c r="A4" s="189"/>
      <c r="B4" s="189"/>
      <c r="C4" s="189"/>
      <c r="D4" s="189"/>
      <c r="E4" s="269"/>
      <c r="F4" s="269">
        <v>1993</v>
      </c>
      <c r="G4" s="269">
        <v>1994</v>
      </c>
      <c r="H4" s="269">
        <v>1995</v>
      </c>
      <c r="I4" s="269">
        <v>1996</v>
      </c>
      <c r="J4" s="269">
        <v>1997</v>
      </c>
      <c r="K4" s="269">
        <v>1998</v>
      </c>
      <c r="L4" s="269">
        <v>1999</v>
      </c>
      <c r="M4" s="269">
        <v>2000</v>
      </c>
      <c r="N4" s="269">
        <v>2001</v>
      </c>
      <c r="O4" s="269">
        <v>2002</v>
      </c>
      <c r="P4" s="269">
        <v>2003</v>
      </c>
      <c r="Q4" s="269">
        <v>2004</v>
      </c>
      <c r="R4" s="269">
        <v>2005</v>
      </c>
      <c r="S4" s="269">
        <v>2006</v>
      </c>
      <c r="T4" s="269">
        <v>2007</v>
      </c>
      <c r="U4" s="269">
        <v>2008</v>
      </c>
      <c r="V4" s="269">
        <v>2009</v>
      </c>
      <c r="W4" s="269">
        <v>2010</v>
      </c>
      <c r="X4" s="269">
        <v>2011</v>
      </c>
      <c r="Y4" s="269">
        <v>2012</v>
      </c>
      <c r="Z4" s="269">
        <v>2013</v>
      </c>
      <c r="AA4" s="269">
        <v>2014</v>
      </c>
      <c r="AB4" s="447">
        <v>2015</v>
      </c>
      <c r="AC4" s="269">
        <v>2016</v>
      </c>
      <c r="AD4" s="447">
        <v>2017</v>
      </c>
      <c r="AE4" s="269">
        <v>2018</v>
      </c>
    </row>
    <row r="5" spans="1:37" ht="3" customHeight="1" x14ac:dyDescent="0.25">
      <c r="E5" s="218"/>
      <c r="F5" s="368"/>
      <c r="G5" s="368"/>
      <c r="H5"/>
      <c r="I5" s="368"/>
      <c r="J5"/>
      <c r="K5"/>
      <c r="L5"/>
      <c r="R5" s="257"/>
      <c r="S5" s="257"/>
      <c r="AB5" s="261"/>
    </row>
    <row r="6" spans="1:37" ht="15.75" x14ac:dyDescent="0.25">
      <c r="A6" s="221"/>
      <c r="B6" s="221" t="s">
        <v>43</v>
      </c>
      <c r="C6" s="221"/>
      <c r="D6" s="221"/>
      <c r="E6" s="218"/>
      <c r="F6" s="368"/>
      <c r="G6" s="368"/>
      <c r="H6"/>
      <c r="I6" s="368"/>
      <c r="J6"/>
      <c r="K6"/>
      <c r="L6" s="144"/>
      <c r="N6" s="257"/>
      <c r="AB6" s="261"/>
    </row>
    <row r="7" spans="1:37" ht="3" customHeight="1" x14ac:dyDescent="0.25">
      <c r="A7" s="221"/>
      <c r="B7" s="221"/>
      <c r="C7" s="221"/>
      <c r="D7" s="221"/>
      <c r="E7" s="218"/>
      <c r="F7" s="368"/>
      <c r="G7" s="368"/>
      <c r="H7"/>
      <c r="I7" s="368"/>
      <c r="J7"/>
      <c r="K7"/>
      <c r="L7" s="144"/>
      <c r="N7" s="257"/>
      <c r="R7" s="258"/>
      <c r="S7" s="258"/>
      <c r="AB7" s="261"/>
    </row>
    <row r="8" spans="1:37" ht="15.75" x14ac:dyDescent="0.25">
      <c r="A8" s="221"/>
      <c r="B8" s="221"/>
      <c r="C8" s="221" t="s">
        <v>391</v>
      </c>
      <c r="E8" s="218"/>
      <c r="F8" s="368"/>
      <c r="G8" s="368"/>
      <c r="H8"/>
      <c r="I8" s="368"/>
      <c r="J8"/>
      <c r="K8"/>
      <c r="L8" s="144"/>
      <c r="N8" s="257"/>
      <c r="R8" s="258"/>
      <c r="T8" s="265"/>
      <c r="U8" s="265"/>
      <c r="V8" s="265"/>
      <c r="W8" s="265"/>
      <c r="X8" s="265"/>
      <c r="AE8" s="266" t="s">
        <v>389</v>
      </c>
    </row>
    <row r="9" spans="1:37" ht="15.75" x14ac:dyDescent="0.25">
      <c r="A9" s="221"/>
      <c r="B9" s="221"/>
      <c r="C9" s="221"/>
      <c r="D9" s="174" t="s">
        <v>388</v>
      </c>
      <c r="F9" s="371" t="s">
        <v>31</v>
      </c>
      <c r="G9" s="371" t="s">
        <v>31</v>
      </c>
      <c r="H9" s="371" t="s">
        <v>31</v>
      </c>
      <c r="I9" s="371" t="s">
        <v>31</v>
      </c>
      <c r="J9" s="259">
        <v>47701</v>
      </c>
      <c r="K9" s="259">
        <v>50798</v>
      </c>
      <c r="L9" s="259">
        <v>54254</v>
      </c>
      <c r="M9" s="259">
        <v>56770</v>
      </c>
      <c r="N9" s="259">
        <v>63694</v>
      </c>
      <c r="O9" s="259">
        <v>72104</v>
      </c>
      <c r="P9" s="259">
        <v>70112</v>
      </c>
      <c r="Q9" s="259">
        <v>76096</v>
      </c>
      <c r="R9" s="260">
        <v>82233</v>
      </c>
      <c r="S9" s="260">
        <v>79818</v>
      </c>
      <c r="T9" s="260">
        <v>75021</v>
      </c>
      <c r="U9" s="260">
        <v>72499</v>
      </c>
      <c r="V9" s="260">
        <v>64086</v>
      </c>
      <c r="W9" s="260">
        <v>58282</v>
      </c>
      <c r="X9" s="260">
        <v>58404</v>
      </c>
      <c r="Y9" s="260">
        <v>56926</v>
      </c>
      <c r="Z9" s="260">
        <v>55314</v>
      </c>
      <c r="AA9" s="260">
        <v>54580</v>
      </c>
      <c r="AB9" s="260">
        <v>58822</v>
      </c>
      <c r="AC9" s="260">
        <v>57931</v>
      </c>
      <c r="AD9" s="260">
        <v>58314</v>
      </c>
      <c r="AE9" s="260">
        <v>57117</v>
      </c>
    </row>
    <row r="10" spans="1:37" ht="18.75" x14ac:dyDescent="0.25">
      <c r="A10" s="221"/>
      <c r="B10" s="221"/>
      <c r="C10" s="221"/>
      <c r="D10" s="33" t="s">
        <v>470</v>
      </c>
      <c r="F10" s="371" t="s">
        <v>31</v>
      </c>
      <c r="G10" s="371" t="s">
        <v>31</v>
      </c>
      <c r="H10" s="371" t="s">
        <v>31</v>
      </c>
      <c r="I10" s="371" t="s">
        <v>31</v>
      </c>
      <c r="J10" s="259">
        <v>260</v>
      </c>
      <c r="K10" s="259">
        <v>175</v>
      </c>
      <c r="L10" s="259">
        <v>246</v>
      </c>
      <c r="M10" s="259">
        <v>236</v>
      </c>
      <c r="N10" s="259">
        <v>811</v>
      </c>
      <c r="O10" s="259">
        <v>438</v>
      </c>
      <c r="P10" s="259">
        <v>271</v>
      </c>
      <c r="Q10" s="259">
        <v>767</v>
      </c>
      <c r="R10" s="260">
        <v>318</v>
      </c>
      <c r="S10" s="260">
        <v>278</v>
      </c>
      <c r="T10" s="260">
        <v>308</v>
      </c>
      <c r="U10" s="260">
        <v>366</v>
      </c>
      <c r="V10" s="260">
        <v>193</v>
      </c>
      <c r="W10" s="260">
        <v>268</v>
      </c>
      <c r="X10" s="260">
        <v>106</v>
      </c>
      <c r="Y10" s="143">
        <v>82</v>
      </c>
      <c r="Z10" s="143">
        <v>83</v>
      </c>
      <c r="AA10" s="143">
        <v>71</v>
      </c>
      <c r="AB10" s="261">
        <v>71</v>
      </c>
      <c r="AC10" s="261">
        <v>20</v>
      </c>
      <c r="AD10" s="261">
        <v>0</v>
      </c>
      <c r="AE10" s="261">
        <v>2</v>
      </c>
    </row>
    <row r="11" spans="1:37" ht="18.75" x14ac:dyDescent="0.25">
      <c r="A11" s="221"/>
      <c r="B11" s="221"/>
      <c r="C11" s="221"/>
      <c r="D11" s="33" t="s">
        <v>471</v>
      </c>
      <c r="F11" s="371" t="s">
        <v>31</v>
      </c>
      <c r="G11" s="371" t="s">
        <v>31</v>
      </c>
      <c r="H11" s="371" t="s">
        <v>31</v>
      </c>
      <c r="I11" s="371" t="s">
        <v>31</v>
      </c>
      <c r="J11" s="259">
        <v>1876</v>
      </c>
      <c r="K11" s="259">
        <v>1669</v>
      </c>
      <c r="L11" s="259">
        <v>1487</v>
      </c>
      <c r="M11" s="259">
        <v>1751</v>
      </c>
      <c r="N11" s="259">
        <v>1232</v>
      </c>
      <c r="O11" s="259">
        <v>1149</v>
      </c>
      <c r="P11" s="259">
        <v>657</v>
      </c>
      <c r="Q11" s="259">
        <v>718</v>
      </c>
      <c r="R11" s="260">
        <v>1326</v>
      </c>
      <c r="S11" s="260">
        <v>932</v>
      </c>
      <c r="T11" s="260">
        <v>816</v>
      </c>
      <c r="U11" s="260">
        <v>517</v>
      </c>
      <c r="V11" s="260">
        <v>365</v>
      </c>
      <c r="W11" s="260">
        <v>1083</v>
      </c>
      <c r="X11" s="260">
        <v>274</v>
      </c>
      <c r="Y11" s="143">
        <v>257</v>
      </c>
      <c r="Z11" s="143">
        <v>224</v>
      </c>
      <c r="AA11" s="143">
        <v>212</v>
      </c>
      <c r="AB11" s="261">
        <v>285</v>
      </c>
      <c r="AC11" s="455">
        <v>0</v>
      </c>
      <c r="AD11" s="455">
        <v>0</v>
      </c>
      <c r="AE11" s="455">
        <v>0</v>
      </c>
    </row>
    <row r="12" spans="1:37" ht="3" customHeight="1" x14ac:dyDescent="0.25">
      <c r="A12" s="221"/>
      <c r="B12" s="221"/>
      <c r="C12" s="221"/>
      <c r="D12" s="221"/>
      <c r="E12" s="174"/>
      <c r="F12" s="371"/>
      <c r="G12" s="371"/>
      <c r="H12" s="371"/>
      <c r="I12" s="371"/>
      <c r="J12" s="259"/>
      <c r="K12" s="259"/>
      <c r="L12" s="259"/>
      <c r="M12" s="257"/>
      <c r="N12" s="257"/>
      <c r="R12" s="258"/>
      <c r="S12" s="258"/>
      <c r="T12" s="261"/>
      <c r="U12" s="261"/>
      <c r="V12" s="261"/>
      <c r="W12" s="261"/>
      <c r="X12" s="261"/>
      <c r="AB12" s="261"/>
      <c r="AE12" s="261"/>
    </row>
    <row r="13" spans="1:37" ht="18.75" x14ac:dyDescent="0.25">
      <c r="A13" s="221"/>
      <c r="B13" s="221"/>
      <c r="D13" s="143" t="s">
        <v>472</v>
      </c>
      <c r="E13" s="174"/>
      <c r="F13" s="371"/>
      <c r="G13" s="371"/>
      <c r="H13" s="371"/>
      <c r="I13" s="371"/>
      <c r="J13" s="259"/>
      <c r="K13" s="259"/>
      <c r="L13" s="259"/>
      <c r="M13" s="257"/>
      <c r="N13" s="257"/>
      <c r="R13" s="258"/>
      <c r="T13" s="266"/>
      <c r="U13" s="266"/>
      <c r="V13" s="266"/>
      <c r="W13" s="266"/>
      <c r="X13" s="266"/>
      <c r="AE13" s="266" t="s">
        <v>386</v>
      </c>
      <c r="AK13"/>
    </row>
    <row r="14" spans="1:37" ht="15.75" x14ac:dyDescent="0.25">
      <c r="A14" s="221"/>
      <c r="B14" s="221"/>
      <c r="C14" s="221"/>
      <c r="D14" s="143" t="s">
        <v>385</v>
      </c>
      <c r="E14" s="174"/>
      <c r="F14" s="371" t="s">
        <v>31</v>
      </c>
      <c r="G14" s="371" t="s">
        <v>31</v>
      </c>
      <c r="H14" s="371" t="s">
        <v>31</v>
      </c>
      <c r="I14" s="371" t="s">
        <v>31</v>
      </c>
      <c r="J14" s="259">
        <v>77</v>
      </c>
      <c r="K14" s="259">
        <v>77</v>
      </c>
      <c r="L14" s="259">
        <v>78</v>
      </c>
      <c r="M14" s="262">
        <v>81</v>
      </c>
      <c r="N14" s="259">
        <v>77</v>
      </c>
      <c r="O14" s="259">
        <v>76</v>
      </c>
      <c r="P14" s="259">
        <v>75</v>
      </c>
      <c r="Q14" s="259">
        <v>75</v>
      </c>
      <c r="R14" s="259">
        <v>74</v>
      </c>
      <c r="S14" s="259">
        <v>74</v>
      </c>
      <c r="T14" s="260">
        <v>73</v>
      </c>
      <c r="U14" s="260">
        <v>79</v>
      </c>
      <c r="V14" s="260">
        <v>84</v>
      </c>
      <c r="W14" s="260">
        <v>79</v>
      </c>
      <c r="X14" s="260">
        <v>84</v>
      </c>
      <c r="Y14" s="143">
        <v>84</v>
      </c>
      <c r="Z14" s="143">
        <v>85</v>
      </c>
      <c r="AA14" s="143">
        <v>82</v>
      </c>
      <c r="AB14" s="448">
        <v>79.61306993981843</v>
      </c>
      <c r="AC14" s="448">
        <v>74.504199999999997</v>
      </c>
      <c r="AD14" s="448">
        <v>75.167199999999994</v>
      </c>
      <c r="AE14" s="448">
        <v>74.899299999999997</v>
      </c>
      <c r="AG14"/>
      <c r="AH14" s="453"/>
      <c r="AK14"/>
    </row>
    <row r="15" spans="1:37" ht="15.75" x14ac:dyDescent="0.25">
      <c r="A15" s="221"/>
      <c r="B15" s="221"/>
      <c r="C15" s="221"/>
      <c r="D15" s="143" t="s">
        <v>384</v>
      </c>
      <c r="E15" s="174"/>
      <c r="F15" s="371" t="s">
        <v>31</v>
      </c>
      <c r="G15" s="371" t="s">
        <v>31</v>
      </c>
      <c r="H15" s="371" t="s">
        <v>31</v>
      </c>
      <c r="I15" s="371" t="s">
        <v>31</v>
      </c>
      <c r="J15" s="259">
        <v>13</v>
      </c>
      <c r="K15" s="259">
        <v>13</v>
      </c>
      <c r="L15" s="259">
        <v>12</v>
      </c>
      <c r="M15" s="262">
        <v>10</v>
      </c>
      <c r="N15" s="259">
        <v>11</v>
      </c>
      <c r="O15" s="259">
        <v>12</v>
      </c>
      <c r="P15" s="259">
        <v>12</v>
      </c>
      <c r="Q15" s="259">
        <v>13</v>
      </c>
      <c r="R15" s="259">
        <v>13</v>
      </c>
      <c r="S15" s="259">
        <v>13</v>
      </c>
      <c r="T15" s="260">
        <v>13</v>
      </c>
      <c r="U15" s="260">
        <v>10</v>
      </c>
      <c r="V15" s="260">
        <v>8</v>
      </c>
      <c r="W15" s="260">
        <v>9</v>
      </c>
      <c r="X15" s="260">
        <v>8</v>
      </c>
      <c r="Y15" s="143">
        <v>8</v>
      </c>
      <c r="Z15" s="143">
        <v>7</v>
      </c>
      <c r="AA15" s="143">
        <v>9</v>
      </c>
      <c r="AB15" s="448">
        <v>9.7667539356023294</v>
      </c>
      <c r="AC15" s="448">
        <v>11.3652</v>
      </c>
      <c r="AD15" s="448">
        <v>11.3506</v>
      </c>
      <c r="AE15" s="448">
        <v>9.6905000000000001</v>
      </c>
      <c r="AG15"/>
      <c r="AH15" s="453"/>
      <c r="AK15"/>
    </row>
    <row r="16" spans="1:37" ht="15.75" x14ac:dyDescent="0.25">
      <c r="A16" s="221"/>
      <c r="B16" s="221"/>
      <c r="C16" s="221"/>
      <c r="D16" s="143" t="s">
        <v>383</v>
      </c>
      <c r="E16" s="174"/>
      <c r="F16" s="371" t="s">
        <v>31</v>
      </c>
      <c r="G16" s="371" t="s">
        <v>31</v>
      </c>
      <c r="H16" s="371" t="s">
        <v>31</v>
      </c>
      <c r="I16" s="371" t="s">
        <v>31</v>
      </c>
      <c r="J16" s="259">
        <v>6</v>
      </c>
      <c r="K16" s="259">
        <v>6</v>
      </c>
      <c r="L16" s="259">
        <v>6</v>
      </c>
      <c r="M16" s="262">
        <v>6</v>
      </c>
      <c r="N16" s="259">
        <v>7</v>
      </c>
      <c r="O16" s="259">
        <v>7</v>
      </c>
      <c r="P16" s="259">
        <v>7</v>
      </c>
      <c r="Q16" s="259">
        <v>8</v>
      </c>
      <c r="R16" s="259">
        <v>8</v>
      </c>
      <c r="S16" s="259">
        <v>8</v>
      </c>
      <c r="T16" s="260">
        <v>8</v>
      </c>
      <c r="U16" s="260">
        <v>7</v>
      </c>
      <c r="V16" s="260">
        <v>5</v>
      </c>
      <c r="W16" s="260">
        <v>6</v>
      </c>
      <c r="X16" s="260">
        <v>5</v>
      </c>
      <c r="Y16" s="143">
        <v>5</v>
      </c>
      <c r="Z16" s="143">
        <v>5</v>
      </c>
      <c r="AA16" s="143">
        <v>5</v>
      </c>
      <c r="AB16" s="448">
        <v>6.1762605827751536</v>
      </c>
      <c r="AC16" s="448">
        <v>7.9318499999999998</v>
      </c>
      <c r="AD16" s="448">
        <v>7.8643200000000002</v>
      </c>
      <c r="AE16" s="448">
        <v>7.4717000000000002</v>
      </c>
      <c r="AG16"/>
      <c r="AH16" s="453"/>
      <c r="AK16"/>
    </row>
    <row r="17" spans="1:37" ht="15.75" x14ac:dyDescent="0.25">
      <c r="A17" s="221"/>
      <c r="B17" s="221"/>
      <c r="C17" s="221"/>
      <c r="D17" s="143" t="s">
        <v>382</v>
      </c>
      <c r="E17" s="174"/>
      <c r="F17" s="371" t="s">
        <v>31</v>
      </c>
      <c r="G17" s="371" t="s">
        <v>31</v>
      </c>
      <c r="H17" s="371" t="s">
        <v>31</v>
      </c>
      <c r="I17" s="371" t="s">
        <v>31</v>
      </c>
      <c r="J17" s="259">
        <v>3</v>
      </c>
      <c r="K17" s="259">
        <v>3</v>
      </c>
      <c r="L17" s="259">
        <v>3</v>
      </c>
      <c r="M17" s="262">
        <v>3</v>
      </c>
      <c r="N17" s="259">
        <v>4</v>
      </c>
      <c r="O17" s="259">
        <v>4</v>
      </c>
      <c r="P17" s="259">
        <v>4</v>
      </c>
      <c r="Q17" s="259">
        <v>4</v>
      </c>
      <c r="R17" s="259">
        <v>4</v>
      </c>
      <c r="S17" s="259">
        <v>5</v>
      </c>
      <c r="T17" s="260">
        <v>5</v>
      </c>
      <c r="U17" s="260">
        <v>4</v>
      </c>
      <c r="V17" s="260">
        <v>3</v>
      </c>
      <c r="W17" s="260">
        <v>5</v>
      </c>
      <c r="X17" s="260">
        <v>3</v>
      </c>
      <c r="Y17" s="143">
        <v>3</v>
      </c>
      <c r="Z17" s="143">
        <v>3</v>
      </c>
      <c r="AA17" s="143">
        <v>4</v>
      </c>
      <c r="AB17" s="448">
        <v>3.9985039611029913</v>
      </c>
      <c r="AC17" s="448">
        <v>5.68607</v>
      </c>
      <c r="AD17" s="448">
        <v>5.1394200000000003</v>
      </c>
      <c r="AE17" s="448">
        <v>5.6442300000000003</v>
      </c>
      <c r="AG17"/>
      <c r="AH17" s="453"/>
      <c r="AK17"/>
    </row>
    <row r="18" spans="1:37" ht="15.75" x14ac:dyDescent="0.25">
      <c r="A18" s="221"/>
      <c r="B18" s="221"/>
      <c r="C18" s="221"/>
      <c r="D18" s="143" t="s">
        <v>392</v>
      </c>
      <c r="E18" s="174"/>
      <c r="F18" s="371" t="s">
        <v>31</v>
      </c>
      <c r="G18" s="371" t="s">
        <v>31</v>
      </c>
      <c r="H18" s="371" t="s">
        <v>31</v>
      </c>
      <c r="I18" s="371" t="s">
        <v>31</v>
      </c>
      <c r="J18" s="259">
        <v>0</v>
      </c>
      <c r="K18" s="259">
        <v>0</v>
      </c>
      <c r="L18" s="259">
        <v>0</v>
      </c>
      <c r="M18" s="262">
        <v>0</v>
      </c>
      <c r="N18" s="259">
        <v>0</v>
      </c>
      <c r="O18" s="259">
        <v>0</v>
      </c>
      <c r="P18" s="259">
        <v>0</v>
      </c>
      <c r="Q18" s="259">
        <v>0</v>
      </c>
      <c r="R18" s="259">
        <v>0</v>
      </c>
      <c r="S18" s="259">
        <v>0</v>
      </c>
      <c r="T18" s="260">
        <v>0</v>
      </c>
      <c r="U18" s="260">
        <v>0</v>
      </c>
      <c r="V18" s="260">
        <v>0</v>
      </c>
      <c r="W18" s="260">
        <v>1</v>
      </c>
      <c r="X18" s="260">
        <v>0</v>
      </c>
      <c r="Y18" s="143">
        <v>0</v>
      </c>
      <c r="Z18" s="143">
        <v>0</v>
      </c>
      <c r="AA18" s="143">
        <v>0</v>
      </c>
      <c r="AB18" s="448">
        <v>0.41991091768385974</v>
      </c>
      <c r="AC18" s="448">
        <v>0</v>
      </c>
      <c r="AD18" s="448">
        <v>0.44757999999999998</v>
      </c>
      <c r="AE18" s="448">
        <v>0.46881</v>
      </c>
      <c r="AG18"/>
      <c r="AH18" s="453"/>
      <c r="AK18"/>
    </row>
    <row r="19" spans="1:37" ht="15.75" x14ac:dyDescent="0.25">
      <c r="A19" s="221"/>
      <c r="B19" s="221"/>
      <c r="C19" s="221"/>
      <c r="D19" s="143" t="s">
        <v>380</v>
      </c>
      <c r="E19" s="174"/>
      <c r="F19" s="371" t="s">
        <v>31</v>
      </c>
      <c r="G19" s="371" t="s">
        <v>31</v>
      </c>
      <c r="H19" s="371" t="s">
        <v>31</v>
      </c>
      <c r="I19" s="371" t="s">
        <v>31</v>
      </c>
      <c r="J19" s="259">
        <v>0</v>
      </c>
      <c r="K19" s="259">
        <v>0</v>
      </c>
      <c r="L19" s="259">
        <v>0</v>
      </c>
      <c r="M19" s="262">
        <v>0</v>
      </c>
      <c r="N19" s="259">
        <v>0</v>
      </c>
      <c r="O19" s="259">
        <v>0</v>
      </c>
      <c r="P19" s="259">
        <v>0</v>
      </c>
      <c r="Q19" s="259">
        <v>0</v>
      </c>
      <c r="R19" s="259">
        <v>0</v>
      </c>
      <c r="S19" s="259">
        <v>0</v>
      </c>
      <c r="T19" s="260">
        <v>0</v>
      </c>
      <c r="U19" s="260">
        <v>0</v>
      </c>
      <c r="V19" s="260">
        <v>0</v>
      </c>
      <c r="W19" s="260">
        <v>0</v>
      </c>
      <c r="X19" s="260">
        <v>0</v>
      </c>
      <c r="Y19" s="143">
        <v>0</v>
      </c>
      <c r="Z19" s="143">
        <v>0</v>
      </c>
      <c r="AA19" s="143">
        <v>0</v>
      </c>
      <c r="AB19" s="448">
        <v>2.5500663017238443E-2</v>
      </c>
      <c r="AC19" s="448">
        <v>0.48851</v>
      </c>
      <c r="AD19" s="448">
        <v>3.0866999999999999E-2</v>
      </c>
      <c r="AE19" s="448">
        <v>2.7570000000000001E-2</v>
      </c>
      <c r="AG19"/>
      <c r="AH19" s="453"/>
      <c r="AK19"/>
    </row>
    <row r="20" spans="1:37" ht="3" customHeight="1" x14ac:dyDescent="0.25">
      <c r="A20" s="221"/>
      <c r="B20" s="221"/>
      <c r="C20" s="221"/>
      <c r="E20" s="174"/>
      <c r="F20" s="371"/>
      <c r="G20" s="371"/>
      <c r="H20" s="371"/>
      <c r="I20" s="371"/>
      <c r="J20" s="259"/>
      <c r="K20" s="259"/>
      <c r="L20" s="259"/>
      <c r="M20" s="259"/>
      <c r="N20" s="259"/>
      <c r="O20" s="259"/>
      <c r="P20" s="259"/>
      <c r="Q20" s="259"/>
      <c r="R20" s="259"/>
      <c r="S20" s="259"/>
      <c r="T20" s="261"/>
      <c r="U20" s="261"/>
      <c r="V20" s="261"/>
      <c r="W20" s="261"/>
      <c r="X20" s="261"/>
      <c r="AB20" s="261"/>
      <c r="AE20" s="261"/>
      <c r="AG20"/>
      <c r="AH20" s="453"/>
      <c r="AK20"/>
    </row>
    <row r="21" spans="1:37" ht="15.75" x14ac:dyDescent="0.25">
      <c r="A21" s="221"/>
      <c r="B21" s="221"/>
      <c r="C21" s="221"/>
      <c r="E21" s="174"/>
      <c r="F21" s="371"/>
      <c r="G21" s="371"/>
      <c r="H21" s="371"/>
      <c r="I21" s="371"/>
      <c r="J21" s="259"/>
      <c r="K21" s="259"/>
      <c r="L21" s="259"/>
      <c r="M21" s="257"/>
      <c r="N21" s="257"/>
      <c r="R21" s="258"/>
      <c r="T21" s="266"/>
      <c r="U21" s="266"/>
      <c r="V21" s="266"/>
      <c r="W21" s="266"/>
      <c r="X21" s="266"/>
      <c r="AE21" s="266" t="s">
        <v>379</v>
      </c>
      <c r="AG21"/>
      <c r="AH21" s="453"/>
      <c r="AK21"/>
    </row>
    <row r="22" spans="1:37" ht="18.75" x14ac:dyDescent="0.25">
      <c r="A22" s="221"/>
      <c r="B22" s="221"/>
      <c r="D22" s="143" t="s">
        <v>525</v>
      </c>
      <c r="E22" s="174"/>
      <c r="F22" s="371" t="s">
        <v>31</v>
      </c>
      <c r="G22" s="371" t="s">
        <v>31</v>
      </c>
      <c r="H22" s="371" t="s">
        <v>31</v>
      </c>
      <c r="I22" s="371" t="s">
        <v>31</v>
      </c>
      <c r="J22" s="259">
        <v>12</v>
      </c>
      <c r="K22" s="259">
        <v>11</v>
      </c>
      <c r="L22" s="259">
        <v>11</v>
      </c>
      <c r="M22" s="262">
        <v>11</v>
      </c>
      <c r="N22" s="259">
        <v>13</v>
      </c>
      <c r="O22" s="259">
        <v>13</v>
      </c>
      <c r="P22" s="259">
        <v>14</v>
      </c>
      <c r="Q22" s="259">
        <v>13</v>
      </c>
      <c r="R22" s="259">
        <v>14</v>
      </c>
      <c r="S22" s="259">
        <v>15</v>
      </c>
      <c r="T22" s="260">
        <v>15</v>
      </c>
      <c r="U22" s="260">
        <v>12</v>
      </c>
      <c r="V22" s="260">
        <v>10</v>
      </c>
      <c r="W22" s="260">
        <v>13</v>
      </c>
      <c r="X22" s="260">
        <v>9</v>
      </c>
      <c r="Y22" s="143">
        <v>9</v>
      </c>
      <c r="Z22" s="143">
        <v>9</v>
      </c>
      <c r="AA22" s="143">
        <v>10</v>
      </c>
      <c r="AB22" s="448">
        <v>11.61</v>
      </c>
      <c r="AC22" s="448">
        <v>14.6533</v>
      </c>
      <c r="AD22" s="448">
        <v>14.2049</v>
      </c>
      <c r="AE22" s="448">
        <v>14.0792</v>
      </c>
      <c r="AG22"/>
      <c r="AH22" s="453"/>
      <c r="AK22"/>
    </row>
    <row r="23" spans="1:37" ht="3" customHeight="1" x14ac:dyDescent="0.25">
      <c r="A23" s="221"/>
      <c r="B23" s="221"/>
      <c r="E23" s="174"/>
      <c r="F23" s="371"/>
      <c r="G23" s="371"/>
      <c r="H23" s="371"/>
      <c r="I23" s="371"/>
      <c r="J23" s="259"/>
      <c r="K23" s="259"/>
      <c r="L23" s="259"/>
      <c r="M23" s="257"/>
      <c r="N23" s="257"/>
      <c r="R23" s="258"/>
      <c r="S23" s="258"/>
      <c r="T23" s="261"/>
      <c r="U23" s="261"/>
      <c r="V23" s="261"/>
      <c r="W23" s="261"/>
      <c r="X23" s="261"/>
      <c r="AB23" s="261"/>
      <c r="AE23" s="261"/>
      <c r="AG23" t="s">
        <v>676</v>
      </c>
      <c r="AH23" s="453">
        <v>14.6533</v>
      </c>
    </row>
    <row r="24" spans="1:37" ht="15.75" x14ac:dyDescent="0.25">
      <c r="A24" s="221"/>
      <c r="B24" s="221"/>
      <c r="C24" s="221" t="s">
        <v>390</v>
      </c>
      <c r="E24" s="174"/>
      <c r="F24" s="371"/>
      <c r="G24" s="371"/>
      <c r="H24" s="371"/>
      <c r="I24" s="371"/>
      <c r="J24" s="259"/>
      <c r="K24" s="259"/>
      <c r="L24" s="259"/>
      <c r="M24" s="257"/>
      <c r="N24" s="257"/>
      <c r="R24" s="258"/>
      <c r="T24" s="266"/>
      <c r="U24" s="266"/>
      <c r="V24" s="266"/>
      <c r="W24" s="266"/>
      <c r="X24" s="266"/>
      <c r="AE24" s="266" t="s">
        <v>389</v>
      </c>
    </row>
    <row r="25" spans="1:37" ht="15.75" x14ac:dyDescent="0.25">
      <c r="A25" s="221"/>
      <c r="B25" s="221"/>
      <c r="C25" s="221"/>
      <c r="D25" s="174" t="s">
        <v>388</v>
      </c>
      <c r="F25" s="371" t="s">
        <v>31</v>
      </c>
      <c r="G25" s="371" t="s">
        <v>31</v>
      </c>
      <c r="H25" s="371" t="s">
        <v>31</v>
      </c>
      <c r="I25" s="371" t="s">
        <v>31</v>
      </c>
      <c r="J25" s="259">
        <v>62681</v>
      </c>
      <c r="K25" s="259">
        <v>66001</v>
      </c>
      <c r="L25" s="259">
        <v>73664</v>
      </c>
      <c r="M25" s="259">
        <v>78269</v>
      </c>
      <c r="N25" s="259">
        <v>89499</v>
      </c>
      <c r="O25" s="259">
        <v>96257</v>
      </c>
      <c r="P25" s="259">
        <v>96141</v>
      </c>
      <c r="Q25" s="259">
        <v>102667</v>
      </c>
      <c r="R25" s="260">
        <v>108802</v>
      </c>
      <c r="S25" s="260">
        <v>109307</v>
      </c>
      <c r="T25" s="260">
        <v>109402</v>
      </c>
      <c r="U25" s="260">
        <v>107172</v>
      </c>
      <c r="V25" s="260">
        <v>100408</v>
      </c>
      <c r="W25" s="260">
        <v>94863</v>
      </c>
      <c r="X25" s="260">
        <v>99823</v>
      </c>
      <c r="Y25" s="260">
        <v>97645</v>
      </c>
      <c r="Z25" s="260">
        <v>98670</v>
      </c>
      <c r="AA25" s="260">
        <v>96292</v>
      </c>
      <c r="AB25" s="260">
        <v>102038</v>
      </c>
      <c r="AC25" s="260">
        <v>110276</v>
      </c>
      <c r="AD25" s="260">
        <v>116771</v>
      </c>
      <c r="AE25" s="260">
        <v>118725</v>
      </c>
    </row>
    <row r="26" spans="1:37" ht="18.75" x14ac:dyDescent="0.25">
      <c r="A26" s="221"/>
      <c r="B26" s="221"/>
      <c r="C26" s="221"/>
      <c r="D26" s="33" t="s">
        <v>470</v>
      </c>
      <c r="E26" s="174"/>
      <c r="F26" s="371" t="s">
        <v>31</v>
      </c>
      <c r="G26" s="371" t="s">
        <v>31</v>
      </c>
      <c r="H26" s="371" t="s">
        <v>31</v>
      </c>
      <c r="I26" s="371" t="s">
        <v>31</v>
      </c>
      <c r="J26" s="259">
        <v>379</v>
      </c>
      <c r="K26" s="259">
        <v>269</v>
      </c>
      <c r="L26" s="259">
        <v>373</v>
      </c>
      <c r="M26" s="259">
        <v>328</v>
      </c>
      <c r="N26" s="259">
        <v>996</v>
      </c>
      <c r="O26" s="259">
        <v>618</v>
      </c>
      <c r="P26" s="259">
        <v>526</v>
      </c>
      <c r="Q26" s="259">
        <v>1051</v>
      </c>
      <c r="R26" s="260">
        <v>526</v>
      </c>
      <c r="S26" s="260">
        <v>508</v>
      </c>
      <c r="T26" s="260">
        <v>613</v>
      </c>
      <c r="U26" s="260">
        <v>518</v>
      </c>
      <c r="V26" s="260">
        <v>387</v>
      </c>
      <c r="W26" s="260">
        <v>492</v>
      </c>
      <c r="X26" s="260">
        <v>276</v>
      </c>
      <c r="Y26" s="143">
        <v>188</v>
      </c>
      <c r="Z26" s="143">
        <v>150</v>
      </c>
      <c r="AA26" s="143">
        <v>113</v>
      </c>
      <c r="AB26" s="261">
        <v>134</v>
      </c>
      <c r="AC26" s="143">
        <v>36</v>
      </c>
      <c r="AD26" s="143">
        <v>1</v>
      </c>
      <c r="AE26" s="261">
        <v>2</v>
      </c>
    </row>
    <row r="27" spans="1:37" ht="18.75" x14ac:dyDescent="0.25">
      <c r="A27" s="221"/>
      <c r="B27" s="221"/>
      <c r="C27" s="221"/>
      <c r="D27" s="33" t="s">
        <v>471</v>
      </c>
      <c r="E27" s="174"/>
      <c r="F27" s="371" t="s">
        <v>31</v>
      </c>
      <c r="G27" s="371" t="s">
        <v>31</v>
      </c>
      <c r="H27" s="371" t="s">
        <v>31</v>
      </c>
      <c r="I27" s="371" t="s">
        <v>31</v>
      </c>
      <c r="J27" s="259">
        <v>2027</v>
      </c>
      <c r="K27" s="259">
        <v>1919</v>
      </c>
      <c r="L27" s="259">
        <v>1869</v>
      </c>
      <c r="M27" s="259">
        <v>2185</v>
      </c>
      <c r="N27" s="259">
        <v>1650</v>
      </c>
      <c r="O27" s="259">
        <v>1450</v>
      </c>
      <c r="P27" s="259">
        <v>934</v>
      </c>
      <c r="Q27" s="259">
        <v>837</v>
      </c>
      <c r="R27" s="260">
        <v>1536</v>
      </c>
      <c r="S27" s="260">
        <v>1107</v>
      </c>
      <c r="T27" s="260">
        <v>1074</v>
      </c>
      <c r="U27" s="260">
        <v>769</v>
      </c>
      <c r="V27" s="260">
        <v>575</v>
      </c>
      <c r="W27" s="260">
        <v>2061</v>
      </c>
      <c r="X27" s="260">
        <v>552</v>
      </c>
      <c r="Y27" s="143">
        <v>312</v>
      </c>
      <c r="Z27" s="143">
        <v>275</v>
      </c>
      <c r="AA27" s="143">
        <v>260</v>
      </c>
      <c r="AB27" s="261">
        <v>394</v>
      </c>
      <c r="AC27" s="455">
        <v>0</v>
      </c>
      <c r="AD27" s="455">
        <v>0</v>
      </c>
      <c r="AE27" s="455">
        <v>0</v>
      </c>
    </row>
    <row r="28" spans="1:37" ht="3" customHeight="1" x14ac:dyDescent="0.25">
      <c r="A28" s="221"/>
      <c r="B28" s="221"/>
      <c r="C28" s="221"/>
      <c r="D28" s="221"/>
      <c r="E28" s="174"/>
      <c r="F28" s="371"/>
      <c r="G28" s="371"/>
      <c r="H28" s="371"/>
      <c r="I28" s="371"/>
      <c r="J28" s="259"/>
      <c r="K28" s="259"/>
      <c r="L28" s="259"/>
      <c r="M28" s="257"/>
      <c r="N28" s="257"/>
      <c r="R28" s="258"/>
      <c r="S28" s="258"/>
      <c r="T28" s="261"/>
      <c r="U28" s="261"/>
      <c r="V28" s="261"/>
      <c r="W28" s="261"/>
      <c r="X28" s="261"/>
      <c r="AB28" s="261"/>
      <c r="AE28" s="261"/>
    </row>
    <row r="29" spans="1:37" ht="18.75" x14ac:dyDescent="0.25">
      <c r="A29" s="221"/>
      <c r="B29" s="221"/>
      <c r="D29" s="143" t="s">
        <v>472</v>
      </c>
      <c r="E29" s="174"/>
      <c r="F29" s="371"/>
      <c r="G29" s="371"/>
      <c r="H29" s="371"/>
      <c r="I29" s="371"/>
      <c r="J29" s="259"/>
      <c r="K29" s="259"/>
      <c r="L29" s="259"/>
      <c r="M29" s="257"/>
      <c r="N29" s="257"/>
      <c r="R29" s="258"/>
      <c r="T29" s="266"/>
      <c r="U29" s="266"/>
      <c r="V29" s="266"/>
      <c r="W29" s="266"/>
      <c r="X29" s="266"/>
      <c r="AE29" s="266" t="s">
        <v>386</v>
      </c>
    </row>
    <row r="30" spans="1:37" ht="15.75" x14ac:dyDescent="0.25">
      <c r="A30" s="221"/>
      <c r="B30" s="221"/>
      <c r="C30" s="221"/>
      <c r="D30" s="143" t="s">
        <v>385</v>
      </c>
      <c r="E30" s="174"/>
      <c r="F30" s="371" t="s">
        <v>31</v>
      </c>
      <c r="G30" s="371" t="s">
        <v>31</v>
      </c>
      <c r="H30" s="371" t="s">
        <v>31</v>
      </c>
      <c r="I30" s="371" t="s">
        <v>31</v>
      </c>
      <c r="J30" s="259">
        <v>76</v>
      </c>
      <c r="K30" s="259">
        <v>75</v>
      </c>
      <c r="L30" s="259">
        <v>74</v>
      </c>
      <c r="M30" s="262">
        <v>78</v>
      </c>
      <c r="N30" s="259">
        <v>75</v>
      </c>
      <c r="O30" s="259">
        <v>74</v>
      </c>
      <c r="P30" s="259">
        <v>75</v>
      </c>
      <c r="Q30" s="259">
        <v>74</v>
      </c>
      <c r="R30" s="259">
        <v>74</v>
      </c>
      <c r="S30" s="259">
        <v>74</v>
      </c>
      <c r="T30" s="260">
        <v>73</v>
      </c>
      <c r="U30" s="260">
        <v>77</v>
      </c>
      <c r="V30" s="260">
        <v>82</v>
      </c>
      <c r="W30" s="260">
        <v>77</v>
      </c>
      <c r="X30" s="260">
        <v>83</v>
      </c>
      <c r="Y30" s="143">
        <v>84</v>
      </c>
      <c r="Z30" s="400">
        <v>84</v>
      </c>
      <c r="AA30" s="143">
        <v>82</v>
      </c>
      <c r="AB30" s="261">
        <v>78</v>
      </c>
      <c r="AC30" s="448">
        <v>73.1066</v>
      </c>
      <c r="AD30" s="448">
        <v>72.689300000000003</v>
      </c>
      <c r="AE30" s="448">
        <v>72.818399999999997</v>
      </c>
    </row>
    <row r="31" spans="1:37" ht="15.75" x14ac:dyDescent="0.25">
      <c r="A31" s="221"/>
      <c r="B31" s="221"/>
      <c r="C31" s="221"/>
      <c r="D31" s="143" t="s">
        <v>384</v>
      </c>
      <c r="E31" s="174"/>
      <c r="F31" s="371" t="s">
        <v>31</v>
      </c>
      <c r="G31" s="371" t="s">
        <v>31</v>
      </c>
      <c r="H31" s="371" t="s">
        <v>31</v>
      </c>
      <c r="I31" s="371" t="s">
        <v>31</v>
      </c>
      <c r="J31" s="259">
        <v>14</v>
      </c>
      <c r="K31" s="259">
        <v>14</v>
      </c>
      <c r="L31" s="259">
        <v>14</v>
      </c>
      <c r="M31" s="262">
        <v>11</v>
      </c>
      <c r="N31" s="259">
        <v>12</v>
      </c>
      <c r="O31" s="259">
        <v>13</v>
      </c>
      <c r="P31" s="259">
        <v>12</v>
      </c>
      <c r="Q31" s="259">
        <v>13</v>
      </c>
      <c r="R31" s="259">
        <v>13</v>
      </c>
      <c r="S31" s="259">
        <v>13</v>
      </c>
      <c r="T31" s="260">
        <v>13</v>
      </c>
      <c r="U31" s="260">
        <v>11</v>
      </c>
      <c r="V31" s="260">
        <v>9</v>
      </c>
      <c r="W31" s="260">
        <v>10</v>
      </c>
      <c r="X31" s="260">
        <v>9</v>
      </c>
      <c r="Y31" s="143">
        <v>8</v>
      </c>
      <c r="Z31" s="400">
        <v>8</v>
      </c>
      <c r="AA31" s="143">
        <v>9</v>
      </c>
      <c r="AB31" s="261">
        <v>11</v>
      </c>
      <c r="AC31" s="448">
        <v>12.7616</v>
      </c>
      <c r="AD31" s="448">
        <v>13.6798</v>
      </c>
      <c r="AE31" s="448">
        <v>11.3996</v>
      </c>
    </row>
    <row r="32" spans="1:37" ht="15.75" x14ac:dyDescent="0.25">
      <c r="A32" s="221"/>
      <c r="B32" s="221"/>
      <c r="C32" s="221"/>
      <c r="D32" s="143" t="s">
        <v>383</v>
      </c>
      <c r="E32" s="174"/>
      <c r="F32" s="371" t="s">
        <v>31</v>
      </c>
      <c r="G32" s="371" t="s">
        <v>31</v>
      </c>
      <c r="H32" s="371" t="s">
        <v>31</v>
      </c>
      <c r="I32" s="371" t="s">
        <v>31</v>
      </c>
      <c r="J32" s="259">
        <v>7</v>
      </c>
      <c r="K32" s="259">
        <v>7</v>
      </c>
      <c r="L32" s="259">
        <v>8</v>
      </c>
      <c r="M32" s="262">
        <v>7</v>
      </c>
      <c r="N32" s="259">
        <v>8</v>
      </c>
      <c r="O32" s="259">
        <v>8</v>
      </c>
      <c r="P32" s="259">
        <v>7</v>
      </c>
      <c r="Q32" s="259">
        <v>8</v>
      </c>
      <c r="R32" s="259">
        <v>8</v>
      </c>
      <c r="S32" s="259">
        <v>8</v>
      </c>
      <c r="T32" s="260">
        <v>8</v>
      </c>
      <c r="U32" s="260">
        <v>7</v>
      </c>
      <c r="V32" s="260">
        <v>5</v>
      </c>
      <c r="W32" s="260">
        <v>7</v>
      </c>
      <c r="X32" s="260">
        <v>5</v>
      </c>
      <c r="Y32" s="143">
        <v>5</v>
      </c>
      <c r="Z32" s="400">
        <v>4</v>
      </c>
      <c r="AA32" s="143">
        <v>5</v>
      </c>
      <c r="AB32" s="261">
        <v>6</v>
      </c>
      <c r="AC32" s="448">
        <v>8.4941399999999998</v>
      </c>
      <c r="AD32" s="448">
        <v>8.6057299999999994</v>
      </c>
      <c r="AE32" s="448">
        <v>8.4038699999999995</v>
      </c>
    </row>
    <row r="33" spans="1:31" ht="15.75" x14ac:dyDescent="0.25">
      <c r="A33" s="221"/>
      <c r="B33" s="221"/>
      <c r="C33" s="221"/>
      <c r="D33" s="143" t="s">
        <v>382</v>
      </c>
      <c r="E33" s="174"/>
      <c r="F33" s="371" t="s">
        <v>31</v>
      </c>
      <c r="G33" s="371" t="s">
        <v>31</v>
      </c>
      <c r="H33" s="371" t="s">
        <v>31</v>
      </c>
      <c r="I33" s="371" t="s">
        <v>31</v>
      </c>
      <c r="J33" s="259">
        <v>3</v>
      </c>
      <c r="K33" s="259">
        <v>4</v>
      </c>
      <c r="L33" s="259">
        <v>4</v>
      </c>
      <c r="M33" s="262">
        <v>4</v>
      </c>
      <c r="N33" s="259">
        <v>5</v>
      </c>
      <c r="O33" s="259">
        <v>5</v>
      </c>
      <c r="P33" s="259">
        <v>4</v>
      </c>
      <c r="Q33" s="259">
        <v>4</v>
      </c>
      <c r="R33" s="259">
        <v>4</v>
      </c>
      <c r="S33" s="259">
        <v>5</v>
      </c>
      <c r="T33" s="260">
        <v>5</v>
      </c>
      <c r="U33" s="260">
        <v>4</v>
      </c>
      <c r="V33" s="260">
        <v>3</v>
      </c>
      <c r="W33" s="260">
        <v>5</v>
      </c>
      <c r="X33" s="260">
        <v>3</v>
      </c>
      <c r="Y33" s="143">
        <v>3</v>
      </c>
      <c r="Z33" s="400">
        <v>3</v>
      </c>
      <c r="AA33" s="143">
        <v>3</v>
      </c>
      <c r="AB33" s="261">
        <v>4</v>
      </c>
      <c r="AC33" s="448">
        <v>5.1588700000000003</v>
      </c>
      <c r="AD33" s="448">
        <v>4.5653499999999996</v>
      </c>
      <c r="AE33" s="448">
        <v>5.4810999999999996</v>
      </c>
    </row>
    <row r="34" spans="1:31" ht="15.75" x14ac:dyDescent="0.25">
      <c r="A34" s="221"/>
      <c r="B34" s="221"/>
      <c r="C34" s="221"/>
      <c r="D34" s="143" t="s">
        <v>381</v>
      </c>
      <c r="E34" s="174"/>
      <c r="F34" s="371" t="s">
        <v>31</v>
      </c>
      <c r="G34" s="371" t="s">
        <v>31</v>
      </c>
      <c r="H34" s="371" t="s">
        <v>31</v>
      </c>
      <c r="I34" s="371" t="s">
        <v>31</v>
      </c>
      <c r="J34" s="259">
        <v>0</v>
      </c>
      <c r="K34" s="259">
        <v>0</v>
      </c>
      <c r="L34" s="259">
        <v>0</v>
      </c>
      <c r="M34" s="262">
        <v>0</v>
      </c>
      <c r="N34" s="259">
        <v>0</v>
      </c>
      <c r="O34" s="259">
        <v>0</v>
      </c>
      <c r="P34" s="259">
        <v>0</v>
      </c>
      <c r="Q34" s="259">
        <v>0</v>
      </c>
      <c r="R34" s="259">
        <v>0</v>
      </c>
      <c r="S34" s="259">
        <v>0</v>
      </c>
      <c r="T34" s="260">
        <v>1</v>
      </c>
      <c r="U34" s="260">
        <v>0</v>
      </c>
      <c r="V34" s="260">
        <v>0</v>
      </c>
      <c r="W34" s="260">
        <v>1</v>
      </c>
      <c r="X34" s="260">
        <v>0</v>
      </c>
      <c r="Y34" s="143">
        <v>0</v>
      </c>
      <c r="Z34" s="400">
        <v>0</v>
      </c>
      <c r="AA34" s="143">
        <v>0</v>
      </c>
      <c r="AB34" s="261">
        <v>0</v>
      </c>
      <c r="AC34" s="261">
        <v>0</v>
      </c>
      <c r="AD34" s="448">
        <v>0.41620000000000001</v>
      </c>
      <c r="AE34" s="448">
        <v>0.46185999999999999</v>
      </c>
    </row>
    <row r="35" spans="1:31" ht="15.75" x14ac:dyDescent="0.25">
      <c r="A35" s="221"/>
      <c r="B35" s="221"/>
      <c r="C35" s="221"/>
      <c r="D35" s="143" t="s">
        <v>380</v>
      </c>
      <c r="E35" s="174"/>
      <c r="F35" s="371" t="s">
        <v>31</v>
      </c>
      <c r="G35" s="371" t="s">
        <v>31</v>
      </c>
      <c r="H35" s="371" t="s">
        <v>31</v>
      </c>
      <c r="I35" s="371" t="s">
        <v>31</v>
      </c>
      <c r="J35" s="259">
        <v>0</v>
      </c>
      <c r="K35" s="259">
        <v>0</v>
      </c>
      <c r="L35" s="259">
        <v>0</v>
      </c>
      <c r="M35" s="262">
        <v>0</v>
      </c>
      <c r="N35" s="259">
        <v>0</v>
      </c>
      <c r="O35" s="259">
        <v>0</v>
      </c>
      <c r="P35" s="259">
        <v>0</v>
      </c>
      <c r="Q35" s="259">
        <v>0</v>
      </c>
      <c r="R35" s="259">
        <v>0</v>
      </c>
      <c r="S35" s="259">
        <v>0</v>
      </c>
      <c r="T35" s="260">
        <v>0</v>
      </c>
      <c r="U35" s="260">
        <v>0</v>
      </c>
      <c r="V35" s="260">
        <v>0</v>
      </c>
      <c r="W35" s="260">
        <v>0</v>
      </c>
      <c r="X35" s="260">
        <v>0</v>
      </c>
      <c r="Y35" s="143">
        <v>0</v>
      </c>
      <c r="Z35" s="400">
        <v>0</v>
      </c>
      <c r="AA35" s="143">
        <v>0</v>
      </c>
      <c r="AB35" s="261">
        <v>0</v>
      </c>
      <c r="AC35" s="261">
        <v>0</v>
      </c>
      <c r="AD35" s="448">
        <v>4.3674999999999999E-2</v>
      </c>
      <c r="AE35" s="448">
        <v>7.3192999999999994E-2</v>
      </c>
    </row>
    <row r="36" spans="1:31" ht="3" customHeight="1" x14ac:dyDescent="0.25">
      <c r="A36" s="221"/>
      <c r="B36" s="221"/>
      <c r="C36" s="221"/>
      <c r="E36" s="174"/>
      <c r="F36" s="371"/>
      <c r="G36" s="371"/>
      <c r="H36" s="371"/>
      <c r="I36" s="371"/>
      <c r="J36" s="259"/>
      <c r="K36" s="259"/>
      <c r="L36" s="259"/>
      <c r="M36" s="259"/>
      <c r="N36" s="259"/>
      <c r="O36" s="259"/>
      <c r="P36" s="259"/>
      <c r="Q36" s="259"/>
      <c r="R36" s="259"/>
      <c r="S36" s="259"/>
      <c r="T36" s="261"/>
      <c r="U36" s="261"/>
      <c r="V36" s="261"/>
      <c r="W36" s="261"/>
      <c r="X36" s="261"/>
      <c r="AB36" s="261"/>
      <c r="AE36" s="261"/>
    </row>
    <row r="37" spans="1:31" ht="15.75" x14ac:dyDescent="0.25">
      <c r="A37" s="221"/>
      <c r="B37" s="221"/>
      <c r="C37" s="221"/>
      <c r="E37" s="174"/>
      <c r="F37" s="371"/>
      <c r="G37" s="371"/>
      <c r="H37" s="371"/>
      <c r="I37" s="371"/>
      <c r="J37" s="259"/>
      <c r="K37" s="259"/>
      <c r="L37" s="259"/>
      <c r="M37" s="257"/>
      <c r="N37" s="257"/>
      <c r="R37" s="258"/>
      <c r="T37" s="266"/>
      <c r="U37" s="266"/>
      <c r="V37" s="266"/>
      <c r="W37" s="266"/>
      <c r="X37" s="266"/>
      <c r="AE37" s="266" t="s">
        <v>379</v>
      </c>
    </row>
    <row r="38" spans="1:31" ht="18.75" x14ac:dyDescent="0.25">
      <c r="A38" s="221"/>
      <c r="B38" s="221"/>
      <c r="D38" s="143" t="s">
        <v>525</v>
      </c>
      <c r="E38" s="174"/>
      <c r="F38" s="371" t="s">
        <v>31</v>
      </c>
      <c r="G38" s="371" t="s">
        <v>31</v>
      </c>
      <c r="H38" s="371" t="s">
        <v>31</v>
      </c>
      <c r="I38" s="371" t="s">
        <v>31</v>
      </c>
      <c r="J38" s="259">
        <v>12</v>
      </c>
      <c r="K38" s="259">
        <v>12</v>
      </c>
      <c r="L38" s="259">
        <v>13</v>
      </c>
      <c r="M38" s="262">
        <v>13</v>
      </c>
      <c r="N38" s="259">
        <v>14</v>
      </c>
      <c r="O38" s="259">
        <v>14</v>
      </c>
      <c r="P38" s="259">
        <v>14</v>
      </c>
      <c r="Q38" s="259">
        <v>14</v>
      </c>
      <c r="R38" s="259">
        <v>14</v>
      </c>
      <c r="S38" s="259">
        <v>15</v>
      </c>
      <c r="T38" s="260">
        <v>16</v>
      </c>
      <c r="U38" s="260">
        <v>13</v>
      </c>
      <c r="V38" s="260">
        <v>11</v>
      </c>
      <c r="W38" s="260">
        <v>15</v>
      </c>
      <c r="X38" s="260">
        <v>10</v>
      </c>
      <c r="Y38" s="143">
        <v>9</v>
      </c>
      <c r="Z38" s="143">
        <v>9</v>
      </c>
      <c r="AA38" s="143">
        <v>9</v>
      </c>
      <c r="AB38" s="261">
        <v>12</v>
      </c>
      <c r="AC38" s="448">
        <v>14.788</v>
      </c>
      <c r="AD38" s="448">
        <v>14.651999999999999</v>
      </c>
      <c r="AE38" s="448">
        <v>15.016299999999999</v>
      </c>
    </row>
    <row r="39" spans="1:31" ht="4.5" customHeight="1" x14ac:dyDescent="0.25">
      <c r="A39" s="221"/>
      <c r="B39" s="221"/>
      <c r="E39" s="174"/>
      <c r="F39" s="259"/>
      <c r="G39" s="259"/>
      <c r="H39" s="259"/>
      <c r="I39" s="259"/>
      <c r="J39" s="259"/>
      <c r="K39" s="259"/>
      <c r="L39" s="259"/>
      <c r="M39" s="257"/>
      <c r="N39" s="257"/>
      <c r="R39" s="258"/>
      <c r="S39" s="258"/>
      <c r="T39" s="261"/>
      <c r="U39" s="261"/>
      <c r="V39" s="261"/>
      <c r="W39" s="261"/>
      <c r="X39" s="261"/>
      <c r="AB39" s="261"/>
      <c r="AE39" s="261"/>
    </row>
    <row r="40" spans="1:31" ht="15.75" x14ac:dyDescent="0.25">
      <c r="A40" s="221"/>
      <c r="B40" s="221" t="s">
        <v>44</v>
      </c>
      <c r="C40" s="221"/>
      <c r="D40" s="221"/>
      <c r="E40" s="218"/>
      <c r="F40" s="259"/>
      <c r="G40" s="259"/>
      <c r="H40" s="259"/>
      <c r="I40" s="259"/>
      <c r="J40" s="259"/>
      <c r="K40" s="259"/>
      <c r="L40" s="259"/>
      <c r="M40" s="257"/>
      <c r="N40" s="257"/>
      <c r="R40" s="258"/>
      <c r="S40" s="258"/>
      <c r="T40" s="261"/>
      <c r="U40" s="261"/>
      <c r="V40" s="261"/>
      <c r="W40" s="261"/>
      <c r="X40" s="261"/>
      <c r="AB40" s="261"/>
      <c r="AE40" s="261"/>
    </row>
    <row r="41" spans="1:31" ht="3" customHeight="1" x14ac:dyDescent="0.25">
      <c r="A41" s="221"/>
      <c r="B41" s="221"/>
      <c r="E41" s="174"/>
      <c r="F41" s="259"/>
      <c r="G41" s="259"/>
      <c r="H41" s="259"/>
      <c r="I41" s="259"/>
      <c r="J41" s="259"/>
      <c r="K41" s="259"/>
      <c r="L41" s="259"/>
      <c r="M41" s="257"/>
      <c r="N41" s="257"/>
      <c r="R41" s="258"/>
      <c r="S41" s="258"/>
      <c r="T41" s="261"/>
      <c r="U41" s="261"/>
      <c r="V41" s="261"/>
      <c r="W41" s="261"/>
      <c r="X41" s="261"/>
      <c r="AB41" s="261"/>
      <c r="AE41" s="261"/>
    </row>
    <row r="42" spans="1:31" ht="15.75" x14ac:dyDescent="0.25">
      <c r="A42" s="221"/>
      <c r="B42" s="221"/>
      <c r="C42" s="221" t="s">
        <v>391</v>
      </c>
      <c r="D42" s="174"/>
      <c r="F42" s="259"/>
      <c r="G42" s="259"/>
      <c r="H42" s="259"/>
      <c r="I42" s="259"/>
      <c r="J42" s="259"/>
      <c r="K42" s="259"/>
      <c r="L42" s="259"/>
      <c r="M42" s="257"/>
      <c r="N42" s="257"/>
      <c r="R42" s="258"/>
      <c r="T42" s="266"/>
      <c r="U42" s="266"/>
      <c r="V42" s="266"/>
      <c r="W42" s="266"/>
      <c r="X42" s="266"/>
      <c r="AE42" s="266" t="s">
        <v>389</v>
      </c>
    </row>
    <row r="43" spans="1:31" ht="15.75" x14ac:dyDescent="0.25">
      <c r="A43" s="221"/>
      <c r="B43" s="221"/>
      <c r="C43" s="221"/>
      <c r="D43" s="174" t="s">
        <v>388</v>
      </c>
      <c r="F43" s="259">
        <v>46531</v>
      </c>
      <c r="G43" s="259">
        <v>44657</v>
      </c>
      <c r="H43" s="259">
        <v>48889</v>
      </c>
      <c r="I43" s="259">
        <v>52692</v>
      </c>
      <c r="J43" s="259">
        <v>55671</v>
      </c>
      <c r="K43" s="259">
        <v>58229</v>
      </c>
      <c r="L43" s="259">
        <v>57917</v>
      </c>
      <c r="M43" s="259">
        <v>57905</v>
      </c>
      <c r="N43" s="259">
        <v>62213</v>
      </c>
      <c r="O43" s="259">
        <v>60165</v>
      </c>
      <c r="P43" s="259">
        <v>60771</v>
      </c>
      <c r="Q43" s="259">
        <v>63046</v>
      </c>
      <c r="R43" s="260">
        <v>66243</v>
      </c>
      <c r="S43" s="260">
        <v>66121</v>
      </c>
      <c r="T43" s="260">
        <v>65538</v>
      </c>
      <c r="U43" s="260">
        <v>60243</v>
      </c>
      <c r="V43" s="260">
        <v>51934</v>
      </c>
      <c r="W43" s="260">
        <v>47933</v>
      </c>
      <c r="X43" s="260">
        <v>46214</v>
      </c>
      <c r="Y43" s="260">
        <v>47010</v>
      </c>
      <c r="Z43" s="260">
        <v>46137</v>
      </c>
      <c r="AA43" s="260">
        <v>47175</v>
      </c>
      <c r="AB43" s="260">
        <v>50524</v>
      </c>
      <c r="AC43" s="260">
        <v>51293</v>
      </c>
      <c r="AD43" s="260">
        <v>52683</v>
      </c>
      <c r="AE43" s="260">
        <v>49193</v>
      </c>
    </row>
    <row r="44" spans="1:31" ht="18.75" x14ac:dyDescent="0.25">
      <c r="A44" s="221"/>
      <c r="B44" s="221"/>
      <c r="C44" s="221"/>
      <c r="D44" s="33" t="s">
        <v>470</v>
      </c>
      <c r="E44" s="174"/>
      <c r="F44" s="259">
        <v>440</v>
      </c>
      <c r="G44" s="259">
        <v>397</v>
      </c>
      <c r="H44" s="259">
        <v>443</v>
      </c>
      <c r="I44" s="259">
        <v>356</v>
      </c>
      <c r="J44" s="259">
        <v>225</v>
      </c>
      <c r="K44" s="259">
        <v>329</v>
      </c>
      <c r="L44" s="259">
        <v>573</v>
      </c>
      <c r="M44" s="259">
        <v>690</v>
      </c>
      <c r="N44" s="259">
        <v>661</v>
      </c>
      <c r="O44" s="259">
        <v>884</v>
      </c>
      <c r="P44" s="259">
        <v>551</v>
      </c>
      <c r="Q44" s="259">
        <v>496</v>
      </c>
      <c r="R44" s="259">
        <v>308</v>
      </c>
      <c r="S44" s="259">
        <v>466</v>
      </c>
      <c r="T44" s="260">
        <v>906</v>
      </c>
      <c r="U44" s="260">
        <v>636</v>
      </c>
      <c r="V44" s="260">
        <v>198</v>
      </c>
      <c r="W44" s="260">
        <v>233</v>
      </c>
      <c r="X44" s="260">
        <v>118</v>
      </c>
      <c r="Y44" s="143">
        <v>88</v>
      </c>
      <c r="Z44" s="143">
        <v>70</v>
      </c>
      <c r="AA44" s="143">
        <v>77</v>
      </c>
      <c r="AB44" s="261">
        <v>132</v>
      </c>
      <c r="AC44" s="261">
        <v>16</v>
      </c>
      <c r="AD44" s="261">
        <v>6</v>
      </c>
      <c r="AE44" s="261">
        <v>14</v>
      </c>
    </row>
    <row r="45" spans="1:31" ht="18.75" x14ac:dyDescent="0.25">
      <c r="A45" s="221"/>
      <c r="B45" s="221"/>
      <c r="C45" s="221"/>
      <c r="D45" s="33" t="s">
        <v>471</v>
      </c>
      <c r="E45" s="174"/>
      <c r="F45" s="259">
        <v>1131</v>
      </c>
      <c r="G45" s="259">
        <v>1018</v>
      </c>
      <c r="H45" s="259">
        <v>946</v>
      </c>
      <c r="I45" s="259">
        <v>935</v>
      </c>
      <c r="J45" s="259">
        <v>1137</v>
      </c>
      <c r="K45" s="259">
        <v>1461</v>
      </c>
      <c r="L45" s="259">
        <v>1753</v>
      </c>
      <c r="M45" s="259">
        <v>752</v>
      </c>
      <c r="N45" s="259">
        <v>756</v>
      </c>
      <c r="O45" s="259">
        <v>441</v>
      </c>
      <c r="P45" s="259">
        <v>345</v>
      </c>
      <c r="Q45" s="259">
        <v>296</v>
      </c>
      <c r="R45" s="259">
        <v>390</v>
      </c>
      <c r="S45" s="259">
        <v>778</v>
      </c>
      <c r="T45" s="260">
        <v>726</v>
      </c>
      <c r="U45" s="260">
        <v>375</v>
      </c>
      <c r="V45" s="260">
        <v>274</v>
      </c>
      <c r="W45" s="260">
        <v>763</v>
      </c>
      <c r="X45" s="260">
        <v>305</v>
      </c>
      <c r="Y45" s="143">
        <v>240</v>
      </c>
      <c r="Z45" s="143">
        <v>205</v>
      </c>
      <c r="AA45" s="143">
        <v>229</v>
      </c>
      <c r="AB45" s="261">
        <v>247</v>
      </c>
      <c r="AC45" s="455">
        <v>0</v>
      </c>
      <c r="AD45" s="455">
        <v>0</v>
      </c>
      <c r="AE45" s="455">
        <v>0</v>
      </c>
    </row>
    <row r="46" spans="1:31" ht="3" customHeight="1" x14ac:dyDescent="0.25">
      <c r="A46" s="221"/>
      <c r="B46" s="221"/>
      <c r="C46" s="221"/>
      <c r="D46" s="221"/>
      <c r="E46" s="174"/>
      <c r="F46" s="259"/>
      <c r="G46" s="259"/>
      <c r="H46" s="259"/>
      <c r="I46" s="259"/>
      <c r="J46" s="259"/>
      <c r="K46" s="259"/>
      <c r="L46" s="259"/>
      <c r="M46" s="257"/>
      <c r="N46" s="257"/>
      <c r="R46" s="258"/>
      <c r="S46" s="258"/>
      <c r="T46" s="261"/>
      <c r="U46" s="261"/>
      <c r="V46" s="261"/>
      <c r="W46" s="261"/>
      <c r="X46" s="261"/>
      <c r="AB46" s="261"/>
      <c r="AE46" s="261"/>
    </row>
    <row r="47" spans="1:31" ht="15.75" x14ac:dyDescent="0.25">
      <c r="A47" s="221"/>
      <c r="B47" s="221"/>
      <c r="D47" s="143" t="s">
        <v>387</v>
      </c>
      <c r="E47" s="174"/>
      <c r="F47" s="259"/>
      <c r="G47" s="259"/>
      <c r="H47" s="259"/>
      <c r="I47" s="259"/>
      <c r="J47" s="259"/>
      <c r="K47" s="259"/>
      <c r="L47" s="259"/>
      <c r="M47" s="257"/>
      <c r="N47" s="257"/>
      <c r="R47" s="258"/>
      <c r="T47" s="266"/>
      <c r="U47" s="266"/>
      <c r="V47" s="266"/>
      <c r="W47" s="266"/>
      <c r="X47" s="266"/>
      <c r="AE47" s="266" t="s">
        <v>386</v>
      </c>
    </row>
    <row r="48" spans="1:31" ht="15.75" x14ac:dyDescent="0.25">
      <c r="A48" s="221"/>
      <c r="B48" s="221"/>
      <c r="C48" s="221"/>
      <c r="D48" s="143" t="s">
        <v>385</v>
      </c>
      <c r="E48" s="174"/>
      <c r="F48" s="259">
        <v>86</v>
      </c>
      <c r="G48" s="259">
        <v>86</v>
      </c>
      <c r="H48" s="259">
        <v>86</v>
      </c>
      <c r="I48" s="259">
        <v>84</v>
      </c>
      <c r="J48" s="259">
        <v>79</v>
      </c>
      <c r="K48" s="259">
        <v>79</v>
      </c>
      <c r="L48" s="259">
        <v>79</v>
      </c>
      <c r="M48" s="259">
        <v>79</v>
      </c>
      <c r="N48" s="259">
        <v>78</v>
      </c>
      <c r="O48" s="259">
        <v>76</v>
      </c>
      <c r="P48" s="259">
        <v>78</v>
      </c>
      <c r="Q48" s="259">
        <v>80</v>
      </c>
      <c r="R48" s="259">
        <v>79</v>
      </c>
      <c r="S48" s="259">
        <v>76</v>
      </c>
      <c r="T48" s="260">
        <v>77</v>
      </c>
      <c r="U48" s="260">
        <v>79</v>
      </c>
      <c r="V48" s="260">
        <v>85</v>
      </c>
      <c r="W48" s="260">
        <v>80</v>
      </c>
      <c r="X48" s="260">
        <v>85</v>
      </c>
      <c r="Y48" s="143">
        <v>85</v>
      </c>
      <c r="Z48" s="143">
        <v>84</v>
      </c>
      <c r="AA48" s="143">
        <v>83</v>
      </c>
      <c r="AB48" s="448">
        <v>76.858522682289589</v>
      </c>
      <c r="AC48" s="448">
        <v>77.051400000000001</v>
      </c>
      <c r="AD48" s="448">
        <v>77.060900000000004</v>
      </c>
      <c r="AE48" s="448">
        <v>75.464699999999993</v>
      </c>
    </row>
    <row r="49" spans="1:31" ht="15.75" x14ac:dyDescent="0.25">
      <c r="A49" s="221"/>
      <c r="B49" s="221"/>
      <c r="C49" s="221"/>
      <c r="D49" s="143" t="s">
        <v>384</v>
      </c>
      <c r="E49" s="174"/>
      <c r="F49" s="259">
        <v>7</v>
      </c>
      <c r="G49" s="259">
        <v>8</v>
      </c>
      <c r="H49" s="259">
        <v>8</v>
      </c>
      <c r="I49" s="259">
        <v>8</v>
      </c>
      <c r="J49" s="259">
        <v>11</v>
      </c>
      <c r="K49" s="259">
        <v>11</v>
      </c>
      <c r="L49" s="259">
        <v>11</v>
      </c>
      <c r="M49" s="259">
        <v>11</v>
      </c>
      <c r="N49" s="259">
        <v>11</v>
      </c>
      <c r="O49" s="259">
        <v>12</v>
      </c>
      <c r="P49" s="259">
        <v>11</v>
      </c>
      <c r="Q49" s="259">
        <v>10</v>
      </c>
      <c r="R49" s="259">
        <v>10</v>
      </c>
      <c r="S49" s="259">
        <v>11</v>
      </c>
      <c r="T49" s="260">
        <v>11</v>
      </c>
      <c r="U49" s="260">
        <v>10</v>
      </c>
      <c r="V49" s="260">
        <v>7</v>
      </c>
      <c r="W49" s="260">
        <v>8</v>
      </c>
      <c r="X49" s="260">
        <v>7</v>
      </c>
      <c r="Y49" s="143">
        <v>7</v>
      </c>
      <c r="Z49" s="143">
        <v>7</v>
      </c>
      <c r="AA49" s="143">
        <v>8</v>
      </c>
      <c r="AB49" s="448">
        <v>10.013063098725354</v>
      </c>
      <c r="AC49" s="448">
        <v>9.6660400000000006</v>
      </c>
      <c r="AD49" s="448">
        <v>10.020300000000001</v>
      </c>
      <c r="AE49" s="448">
        <v>8.4063999999999997</v>
      </c>
    </row>
    <row r="50" spans="1:31" ht="15.75" x14ac:dyDescent="0.25">
      <c r="A50" s="221"/>
      <c r="B50" s="221"/>
      <c r="C50" s="221"/>
      <c r="D50" s="143" t="s">
        <v>383</v>
      </c>
      <c r="E50" s="174"/>
      <c r="F50" s="259">
        <v>4</v>
      </c>
      <c r="G50" s="259">
        <v>4</v>
      </c>
      <c r="H50" s="259">
        <v>4</v>
      </c>
      <c r="I50" s="259">
        <v>4</v>
      </c>
      <c r="J50" s="259">
        <v>6</v>
      </c>
      <c r="K50" s="259">
        <v>6</v>
      </c>
      <c r="L50" s="259">
        <v>6</v>
      </c>
      <c r="M50" s="259">
        <v>6</v>
      </c>
      <c r="N50" s="259">
        <v>7</v>
      </c>
      <c r="O50" s="259">
        <v>7</v>
      </c>
      <c r="P50" s="259">
        <v>7</v>
      </c>
      <c r="Q50" s="259">
        <v>6</v>
      </c>
      <c r="R50" s="259">
        <v>6</v>
      </c>
      <c r="S50" s="259">
        <v>7</v>
      </c>
      <c r="T50" s="260">
        <v>7</v>
      </c>
      <c r="U50" s="260">
        <v>7</v>
      </c>
      <c r="V50" s="260">
        <v>4</v>
      </c>
      <c r="W50" s="260">
        <v>6</v>
      </c>
      <c r="X50" s="260">
        <v>4</v>
      </c>
      <c r="Y50" s="143">
        <v>4</v>
      </c>
      <c r="Z50" s="143">
        <v>5</v>
      </c>
      <c r="AA50" s="143">
        <v>5</v>
      </c>
      <c r="AB50" s="448">
        <v>6.9491726704140619</v>
      </c>
      <c r="AC50" s="448">
        <v>7.3265399999999996</v>
      </c>
      <c r="AD50" s="448">
        <v>7.2338300000000002</v>
      </c>
      <c r="AE50" s="448">
        <v>6.6694699999999996</v>
      </c>
    </row>
    <row r="51" spans="1:31" ht="15.75" x14ac:dyDescent="0.25">
      <c r="A51" s="221"/>
      <c r="B51" s="221"/>
      <c r="C51" s="221"/>
      <c r="D51" s="143" t="s">
        <v>382</v>
      </c>
      <c r="E51" s="174"/>
      <c r="F51" s="259">
        <v>2</v>
      </c>
      <c r="G51" s="259">
        <v>2</v>
      </c>
      <c r="H51" s="259">
        <v>2</v>
      </c>
      <c r="I51" s="259">
        <v>3</v>
      </c>
      <c r="J51" s="259">
        <v>4</v>
      </c>
      <c r="K51" s="259">
        <v>4</v>
      </c>
      <c r="L51" s="259">
        <v>3</v>
      </c>
      <c r="M51" s="259">
        <v>4</v>
      </c>
      <c r="N51" s="259">
        <v>4</v>
      </c>
      <c r="O51" s="259">
        <v>4</v>
      </c>
      <c r="P51" s="259">
        <v>4</v>
      </c>
      <c r="Q51" s="259">
        <v>4</v>
      </c>
      <c r="R51" s="259">
        <v>4</v>
      </c>
      <c r="S51" s="259">
        <v>4</v>
      </c>
      <c r="T51" s="260">
        <v>5</v>
      </c>
      <c r="U51" s="260">
        <v>4</v>
      </c>
      <c r="V51" s="260">
        <v>3</v>
      </c>
      <c r="W51" s="260">
        <v>5</v>
      </c>
      <c r="X51" s="260">
        <v>3</v>
      </c>
      <c r="Y51" s="143">
        <v>3</v>
      </c>
      <c r="Z51" s="143">
        <v>3</v>
      </c>
      <c r="AA51" s="143">
        <v>3</v>
      </c>
      <c r="AB51" s="448">
        <v>5.4944184941809837</v>
      </c>
      <c r="AC51" s="448">
        <v>5.4978300000000004</v>
      </c>
      <c r="AD51" s="448">
        <v>5.1079100000000004</v>
      </c>
      <c r="AE51" s="448">
        <v>5.8163600000000004</v>
      </c>
    </row>
    <row r="52" spans="1:31" ht="15.75" x14ac:dyDescent="0.25">
      <c r="A52" s="221"/>
      <c r="B52" s="221"/>
      <c r="C52" s="221"/>
      <c r="D52" s="143" t="s">
        <v>392</v>
      </c>
      <c r="E52" s="174"/>
      <c r="F52" s="259">
        <v>0</v>
      </c>
      <c r="G52" s="259">
        <v>0</v>
      </c>
      <c r="H52" s="259">
        <v>0</v>
      </c>
      <c r="I52" s="259">
        <v>0</v>
      </c>
      <c r="J52" s="259">
        <v>0</v>
      </c>
      <c r="K52" s="259">
        <v>0</v>
      </c>
      <c r="L52" s="259">
        <v>0</v>
      </c>
      <c r="M52" s="259">
        <v>0</v>
      </c>
      <c r="N52" s="259">
        <v>0</v>
      </c>
      <c r="O52" s="259">
        <v>0</v>
      </c>
      <c r="P52" s="259">
        <v>0</v>
      </c>
      <c r="Q52" s="259">
        <v>0</v>
      </c>
      <c r="R52" s="259">
        <v>0</v>
      </c>
      <c r="S52" s="259">
        <v>0</v>
      </c>
      <c r="T52" s="260">
        <v>0</v>
      </c>
      <c r="U52" s="260">
        <v>0</v>
      </c>
      <c r="V52" s="260">
        <v>0</v>
      </c>
      <c r="W52" s="260">
        <v>1</v>
      </c>
      <c r="X52" s="260">
        <v>0</v>
      </c>
      <c r="Y52" s="143">
        <v>0</v>
      </c>
      <c r="Z52" s="143">
        <v>0</v>
      </c>
      <c r="AA52" s="143">
        <v>0</v>
      </c>
      <c r="AB52" s="448">
        <v>0.65315493626791232</v>
      </c>
      <c r="AC52" s="448">
        <v>0</v>
      </c>
      <c r="AD52" s="448">
        <v>0.53717999999999999</v>
      </c>
      <c r="AE52" s="448">
        <v>0.57130999999999998</v>
      </c>
    </row>
    <row r="53" spans="1:31" ht="15.75" x14ac:dyDescent="0.25">
      <c r="A53" s="221"/>
      <c r="B53" s="221"/>
      <c r="C53" s="221"/>
      <c r="D53" s="143" t="s">
        <v>380</v>
      </c>
      <c r="E53" s="174"/>
      <c r="F53" s="259">
        <v>0</v>
      </c>
      <c r="G53" s="259">
        <v>0</v>
      </c>
      <c r="H53" s="259">
        <v>0</v>
      </c>
      <c r="I53" s="259">
        <v>0</v>
      </c>
      <c r="J53" s="259">
        <v>0</v>
      </c>
      <c r="K53" s="259">
        <v>0</v>
      </c>
      <c r="L53" s="259">
        <v>0</v>
      </c>
      <c r="M53" s="259">
        <v>0</v>
      </c>
      <c r="N53" s="259">
        <v>0</v>
      </c>
      <c r="O53" s="259">
        <v>0</v>
      </c>
      <c r="P53" s="259">
        <v>0</v>
      </c>
      <c r="Q53" s="259">
        <v>0</v>
      </c>
      <c r="R53" s="259">
        <v>0</v>
      </c>
      <c r="S53" s="259">
        <v>0</v>
      </c>
      <c r="T53" s="260">
        <v>0</v>
      </c>
      <c r="U53" s="260">
        <v>0</v>
      </c>
      <c r="V53" s="260">
        <v>0</v>
      </c>
      <c r="W53" s="260">
        <v>0</v>
      </c>
      <c r="X53" s="260">
        <v>0</v>
      </c>
      <c r="Y53" s="143">
        <v>0</v>
      </c>
      <c r="Z53" s="143">
        <v>0</v>
      </c>
      <c r="AA53" s="143">
        <v>0</v>
      </c>
      <c r="AB53" s="448">
        <v>3.1668118122080598E-2</v>
      </c>
      <c r="AC53" s="448">
        <v>0.43670999999999999</v>
      </c>
      <c r="AD53" s="448">
        <v>3.9861000000000001E-2</v>
      </c>
      <c r="AE53" s="448">
        <v>4.6973000000000001E-2</v>
      </c>
    </row>
    <row r="54" spans="1:31" ht="3" customHeight="1" x14ac:dyDescent="0.25">
      <c r="A54" s="221"/>
      <c r="B54" s="221"/>
      <c r="C54" s="221"/>
      <c r="E54" s="174"/>
      <c r="F54" s="259"/>
      <c r="G54" s="259"/>
      <c r="H54" s="259"/>
      <c r="I54" s="259"/>
      <c r="J54" s="259"/>
      <c r="K54" s="259"/>
      <c r="L54" s="259"/>
      <c r="M54" s="259"/>
      <c r="N54" s="259"/>
      <c r="O54" s="259"/>
      <c r="P54" s="259"/>
      <c r="Q54" s="259"/>
      <c r="R54" s="259"/>
      <c r="S54" s="259"/>
      <c r="T54" s="261"/>
      <c r="U54" s="261"/>
      <c r="V54" s="261"/>
      <c r="W54" s="261"/>
      <c r="X54" s="261"/>
      <c r="AB54" s="261"/>
      <c r="AE54" s="261"/>
    </row>
    <row r="55" spans="1:31" ht="15.75" x14ac:dyDescent="0.25">
      <c r="A55" s="221"/>
      <c r="B55" s="221"/>
      <c r="C55" s="221"/>
      <c r="E55" s="174"/>
      <c r="F55" s="259"/>
      <c r="G55" s="259"/>
      <c r="H55" s="259"/>
      <c r="I55" s="259"/>
      <c r="J55" s="259"/>
      <c r="K55" s="259"/>
      <c r="L55" s="259"/>
      <c r="M55" s="257"/>
      <c r="N55" s="257"/>
      <c r="R55" s="258"/>
      <c r="T55" s="266"/>
      <c r="U55" s="266"/>
      <c r="V55" s="266"/>
      <c r="W55" s="266"/>
      <c r="X55" s="266"/>
      <c r="AE55" s="266" t="s">
        <v>379</v>
      </c>
    </row>
    <row r="56" spans="1:31" ht="18.75" x14ac:dyDescent="0.25">
      <c r="A56" s="221"/>
      <c r="B56" s="221"/>
      <c r="D56" s="174" t="s">
        <v>523</v>
      </c>
      <c r="E56" s="174"/>
      <c r="F56" s="259">
        <v>7</v>
      </c>
      <c r="G56" s="259">
        <v>9</v>
      </c>
      <c r="H56" s="259">
        <v>7</v>
      </c>
      <c r="I56" s="259">
        <v>7</v>
      </c>
      <c r="J56" s="259">
        <v>11</v>
      </c>
      <c r="K56" s="259">
        <v>11</v>
      </c>
      <c r="L56" s="259">
        <v>10</v>
      </c>
      <c r="M56" s="259">
        <v>12</v>
      </c>
      <c r="N56" s="259">
        <v>12</v>
      </c>
      <c r="O56" s="259">
        <v>13</v>
      </c>
      <c r="P56" s="259">
        <v>12</v>
      </c>
      <c r="Q56" s="259">
        <v>12</v>
      </c>
      <c r="R56" s="259">
        <v>12</v>
      </c>
      <c r="S56" s="259">
        <v>13</v>
      </c>
      <c r="T56" s="259">
        <v>13</v>
      </c>
      <c r="U56" s="260">
        <v>12</v>
      </c>
      <c r="V56" s="260">
        <v>10</v>
      </c>
      <c r="W56" s="260">
        <v>12</v>
      </c>
      <c r="X56" s="260">
        <v>9</v>
      </c>
      <c r="Y56" s="143">
        <v>9</v>
      </c>
      <c r="Z56" s="143">
        <v>10</v>
      </c>
      <c r="AA56" s="143">
        <v>10</v>
      </c>
      <c r="AB56" s="448">
        <v>14.308999999999999</v>
      </c>
      <c r="AC56" s="448">
        <v>13.6867</v>
      </c>
      <c r="AD56" s="448">
        <v>13.815200000000001</v>
      </c>
      <c r="AE56" s="448">
        <v>14.0486</v>
      </c>
    </row>
    <row r="57" spans="1:31" ht="3" customHeight="1" x14ac:dyDescent="0.25">
      <c r="A57" s="221"/>
      <c r="B57" s="221"/>
      <c r="E57" s="174"/>
      <c r="F57" s="259"/>
      <c r="G57" s="259"/>
      <c r="H57" s="259"/>
      <c r="I57" s="259"/>
      <c r="J57" s="259"/>
      <c r="K57" s="259"/>
      <c r="L57" s="259"/>
      <c r="M57" s="257"/>
      <c r="N57" s="257"/>
      <c r="R57" s="258"/>
      <c r="S57" s="258"/>
      <c r="T57" s="261" t="s">
        <v>82</v>
      </c>
      <c r="U57" s="261" t="s">
        <v>82</v>
      </c>
      <c r="V57" s="261" t="s">
        <v>82</v>
      </c>
      <c r="W57" s="261" t="s">
        <v>82</v>
      </c>
      <c r="X57" s="261" t="s">
        <v>82</v>
      </c>
      <c r="AB57" s="261"/>
      <c r="AE57" s="261"/>
    </row>
    <row r="58" spans="1:31" ht="15.75" x14ac:dyDescent="0.25">
      <c r="A58" s="221"/>
      <c r="B58" s="221"/>
      <c r="C58" s="221" t="s">
        <v>390</v>
      </c>
      <c r="D58" s="174"/>
      <c r="F58" s="259"/>
      <c r="G58" s="259"/>
      <c r="H58" s="259"/>
      <c r="I58" s="259"/>
      <c r="J58" s="259"/>
      <c r="K58" s="259"/>
      <c r="L58" s="259"/>
      <c r="M58" s="257"/>
      <c r="N58" s="257"/>
      <c r="R58" s="258"/>
      <c r="T58" s="266"/>
      <c r="U58" s="266"/>
      <c r="V58" s="266"/>
      <c r="W58" s="266"/>
      <c r="X58" s="266"/>
      <c r="AE58" s="266" t="s">
        <v>389</v>
      </c>
    </row>
    <row r="59" spans="1:31" ht="15.75" x14ac:dyDescent="0.25">
      <c r="A59" s="221"/>
      <c r="B59" s="221"/>
      <c r="C59" s="221"/>
      <c r="D59" s="174" t="s">
        <v>388</v>
      </c>
      <c r="F59" s="259">
        <v>73034</v>
      </c>
      <c r="G59" s="259">
        <v>72177</v>
      </c>
      <c r="H59" s="259">
        <v>72000</v>
      </c>
      <c r="I59" s="259">
        <v>73174</v>
      </c>
      <c r="J59" s="259">
        <v>78225</v>
      </c>
      <c r="K59" s="259">
        <v>82517</v>
      </c>
      <c r="L59" s="259">
        <v>84535</v>
      </c>
      <c r="M59" s="259">
        <v>86647</v>
      </c>
      <c r="N59" s="259">
        <v>90245</v>
      </c>
      <c r="O59" s="259">
        <v>86004</v>
      </c>
      <c r="P59" s="259">
        <v>86500</v>
      </c>
      <c r="Q59" s="259">
        <v>90093</v>
      </c>
      <c r="R59" s="260">
        <v>95198</v>
      </c>
      <c r="S59" s="260">
        <v>95383</v>
      </c>
      <c r="T59" s="260">
        <v>91886</v>
      </c>
      <c r="U59" s="260">
        <v>85274</v>
      </c>
      <c r="V59" s="260">
        <v>73262</v>
      </c>
      <c r="W59" s="260">
        <v>68291</v>
      </c>
      <c r="X59" s="260">
        <v>69507</v>
      </c>
      <c r="Y59" s="260">
        <v>71637</v>
      </c>
      <c r="Z59" s="260">
        <v>71901</v>
      </c>
      <c r="AA59" s="260">
        <v>73396</v>
      </c>
      <c r="AB59" s="260">
        <v>79618</v>
      </c>
      <c r="AC59" s="260">
        <v>83691</v>
      </c>
      <c r="AD59" s="260">
        <v>88246</v>
      </c>
      <c r="AE59" s="260">
        <v>83312</v>
      </c>
    </row>
    <row r="60" spans="1:31" ht="18.75" x14ac:dyDescent="0.25">
      <c r="A60" s="221"/>
      <c r="B60" s="221"/>
      <c r="C60" s="221"/>
      <c r="D60" s="33" t="s">
        <v>470</v>
      </c>
      <c r="E60" s="174"/>
      <c r="F60" s="259">
        <v>696</v>
      </c>
      <c r="G60" s="259">
        <v>618</v>
      </c>
      <c r="H60" s="259">
        <v>774</v>
      </c>
      <c r="I60" s="259">
        <v>634</v>
      </c>
      <c r="J60" s="259">
        <v>417</v>
      </c>
      <c r="K60" s="259">
        <v>522</v>
      </c>
      <c r="L60" s="259">
        <v>767</v>
      </c>
      <c r="M60" s="259">
        <v>841</v>
      </c>
      <c r="N60" s="259">
        <v>851</v>
      </c>
      <c r="O60" s="259">
        <v>1119</v>
      </c>
      <c r="P60" s="259">
        <v>834</v>
      </c>
      <c r="Q60" s="259">
        <v>916</v>
      </c>
      <c r="R60" s="259">
        <v>522</v>
      </c>
      <c r="S60" s="259">
        <v>730</v>
      </c>
      <c r="T60" s="260">
        <v>1146</v>
      </c>
      <c r="U60" s="260">
        <v>814</v>
      </c>
      <c r="V60" s="260">
        <v>294</v>
      </c>
      <c r="W60" s="260">
        <v>482</v>
      </c>
      <c r="X60" s="260">
        <v>176</v>
      </c>
      <c r="Y60" s="143">
        <v>160</v>
      </c>
      <c r="Z60" s="143">
        <v>136</v>
      </c>
      <c r="AA60" s="143">
        <v>152</v>
      </c>
      <c r="AB60" s="261">
        <v>238</v>
      </c>
      <c r="AC60" s="261">
        <v>41</v>
      </c>
      <c r="AD60" s="261">
        <v>6</v>
      </c>
      <c r="AE60" s="261">
        <v>16</v>
      </c>
    </row>
    <row r="61" spans="1:31" ht="18.75" x14ac:dyDescent="0.25">
      <c r="A61" s="221"/>
      <c r="B61" s="221"/>
      <c r="C61" s="221"/>
      <c r="D61" s="33" t="s">
        <v>471</v>
      </c>
      <c r="E61" s="174"/>
      <c r="F61" s="259">
        <v>1747</v>
      </c>
      <c r="G61" s="259">
        <v>1310</v>
      </c>
      <c r="H61" s="259">
        <v>1467</v>
      </c>
      <c r="I61" s="259">
        <v>1359</v>
      </c>
      <c r="J61" s="259">
        <v>1708</v>
      </c>
      <c r="K61" s="259">
        <v>2031</v>
      </c>
      <c r="L61" s="259">
        <v>2384</v>
      </c>
      <c r="M61" s="259">
        <v>1313</v>
      </c>
      <c r="N61" s="259">
        <v>1042</v>
      </c>
      <c r="O61" s="259">
        <v>637</v>
      </c>
      <c r="P61" s="259">
        <v>559</v>
      </c>
      <c r="Q61" s="259">
        <v>763</v>
      </c>
      <c r="R61" s="259">
        <v>568</v>
      </c>
      <c r="S61" s="259">
        <v>966</v>
      </c>
      <c r="T61" s="260">
        <v>908</v>
      </c>
      <c r="U61" s="260">
        <v>526</v>
      </c>
      <c r="V61" s="260">
        <v>330</v>
      </c>
      <c r="W61" s="260">
        <v>1175</v>
      </c>
      <c r="X61" s="260">
        <v>393</v>
      </c>
      <c r="Y61" s="143">
        <v>297</v>
      </c>
      <c r="Z61" s="143">
        <v>252</v>
      </c>
      <c r="AA61" s="143">
        <v>262</v>
      </c>
      <c r="AB61" s="261">
        <v>314</v>
      </c>
      <c r="AC61" s="455">
        <v>0</v>
      </c>
      <c r="AD61" s="455">
        <v>0</v>
      </c>
      <c r="AE61" s="455">
        <v>0</v>
      </c>
    </row>
    <row r="62" spans="1:31" ht="3" customHeight="1" x14ac:dyDescent="0.25">
      <c r="A62" s="221"/>
      <c r="B62" s="221"/>
      <c r="C62" s="221"/>
      <c r="D62" s="221"/>
      <c r="E62" s="174"/>
      <c r="F62" s="259"/>
      <c r="G62" s="259"/>
      <c r="H62" s="259"/>
      <c r="I62" s="259"/>
      <c r="J62" s="259"/>
      <c r="K62" s="259"/>
      <c r="L62" s="259"/>
      <c r="M62" s="257"/>
      <c r="N62" s="257"/>
      <c r="R62" s="258"/>
      <c r="S62" s="258"/>
      <c r="T62" s="261"/>
      <c r="U62" s="261">
        <v>75</v>
      </c>
      <c r="V62" s="261">
        <v>75</v>
      </c>
      <c r="W62" s="261">
        <v>75</v>
      </c>
      <c r="X62" s="261">
        <v>75</v>
      </c>
      <c r="AB62" s="261"/>
      <c r="AE62" s="261"/>
    </row>
    <row r="63" spans="1:31" ht="15.75" x14ac:dyDescent="0.25">
      <c r="A63" s="221"/>
      <c r="B63" s="221"/>
      <c r="D63" s="143" t="s">
        <v>387</v>
      </c>
      <c r="E63" s="174"/>
      <c r="F63" s="259"/>
      <c r="G63" s="259"/>
      <c r="H63" s="259"/>
      <c r="I63" s="259"/>
      <c r="J63" s="259"/>
      <c r="K63" s="259"/>
      <c r="L63" s="259"/>
      <c r="M63" s="257"/>
      <c r="N63" s="257"/>
      <c r="R63" s="258"/>
      <c r="T63" s="266"/>
      <c r="U63" s="266"/>
      <c r="V63" s="266"/>
      <c r="W63" s="266"/>
      <c r="X63" s="266"/>
      <c r="AE63" s="266" t="s">
        <v>386</v>
      </c>
    </row>
    <row r="64" spans="1:31" ht="15.75" x14ac:dyDescent="0.25">
      <c r="A64" s="221"/>
      <c r="B64" s="221"/>
      <c r="C64" s="221"/>
      <c r="D64" s="143" t="s">
        <v>385</v>
      </c>
      <c r="E64" s="174"/>
      <c r="F64" s="259">
        <v>82</v>
      </c>
      <c r="G64" s="259">
        <v>81</v>
      </c>
      <c r="H64" s="259">
        <v>80</v>
      </c>
      <c r="I64" s="259">
        <v>81</v>
      </c>
      <c r="J64" s="259">
        <v>76</v>
      </c>
      <c r="K64" s="259">
        <v>75</v>
      </c>
      <c r="L64" s="259">
        <v>74</v>
      </c>
      <c r="M64" s="259">
        <v>75</v>
      </c>
      <c r="N64" s="259">
        <v>75</v>
      </c>
      <c r="O64" s="259">
        <v>76</v>
      </c>
      <c r="P64" s="259">
        <v>77</v>
      </c>
      <c r="Q64" s="259">
        <v>78</v>
      </c>
      <c r="R64" s="259">
        <v>78</v>
      </c>
      <c r="S64" s="259">
        <v>75</v>
      </c>
      <c r="T64" s="260">
        <v>74</v>
      </c>
      <c r="U64" s="260">
        <v>75</v>
      </c>
      <c r="V64" s="260">
        <v>82</v>
      </c>
      <c r="W64" s="260">
        <v>77</v>
      </c>
      <c r="X64" s="260">
        <v>83</v>
      </c>
      <c r="Y64" s="143">
        <v>83</v>
      </c>
      <c r="Z64" s="400">
        <v>83</v>
      </c>
      <c r="AA64" s="143">
        <v>82</v>
      </c>
      <c r="AB64" s="261">
        <v>76</v>
      </c>
      <c r="AC64" s="448">
        <v>75.233900000000006</v>
      </c>
      <c r="AD64" s="448">
        <v>74.908799999999999</v>
      </c>
      <c r="AE64" s="448">
        <v>74.751900000000006</v>
      </c>
    </row>
    <row r="65" spans="1:31" ht="15.75" x14ac:dyDescent="0.25">
      <c r="A65" s="221"/>
      <c r="B65" s="221"/>
      <c r="C65" s="221"/>
      <c r="D65" s="143" t="s">
        <v>384</v>
      </c>
      <c r="E65" s="174"/>
      <c r="F65" s="259">
        <v>8</v>
      </c>
      <c r="G65" s="259">
        <v>9</v>
      </c>
      <c r="H65" s="259">
        <v>9</v>
      </c>
      <c r="I65" s="259">
        <v>9</v>
      </c>
      <c r="J65" s="259">
        <v>11</v>
      </c>
      <c r="K65" s="259">
        <v>12</v>
      </c>
      <c r="L65" s="259">
        <v>12</v>
      </c>
      <c r="M65" s="259">
        <v>11</v>
      </c>
      <c r="N65" s="259">
        <v>11</v>
      </c>
      <c r="O65" s="259">
        <v>12</v>
      </c>
      <c r="P65" s="259">
        <v>11</v>
      </c>
      <c r="Q65" s="259">
        <v>10</v>
      </c>
      <c r="R65" s="259">
        <v>11</v>
      </c>
      <c r="S65" s="259">
        <v>12</v>
      </c>
      <c r="T65" s="260">
        <v>11</v>
      </c>
      <c r="U65" s="260">
        <v>11</v>
      </c>
      <c r="V65" s="260">
        <v>8</v>
      </c>
      <c r="W65" s="260">
        <v>9</v>
      </c>
      <c r="X65" s="260">
        <v>8</v>
      </c>
      <c r="Y65" s="143">
        <v>8</v>
      </c>
      <c r="Z65" s="400">
        <v>8</v>
      </c>
      <c r="AA65" s="143">
        <v>9</v>
      </c>
      <c r="AB65" s="261">
        <v>11</v>
      </c>
      <c r="AC65" s="448">
        <v>11.4899</v>
      </c>
      <c r="AD65" s="448">
        <v>11.804500000000001</v>
      </c>
      <c r="AE65" s="448">
        <v>9.8015000000000008</v>
      </c>
    </row>
    <row r="66" spans="1:31" ht="15.75" x14ac:dyDescent="0.25">
      <c r="A66" s="221"/>
      <c r="B66" s="221"/>
      <c r="C66" s="221"/>
      <c r="D66" s="143" t="s">
        <v>383</v>
      </c>
      <c r="E66" s="174"/>
      <c r="F66" s="259">
        <v>5</v>
      </c>
      <c r="G66" s="259">
        <v>5</v>
      </c>
      <c r="H66" s="259">
        <v>6</v>
      </c>
      <c r="I66" s="259">
        <v>6</v>
      </c>
      <c r="J66" s="259">
        <v>7</v>
      </c>
      <c r="K66" s="259">
        <v>8</v>
      </c>
      <c r="L66" s="259">
        <v>8</v>
      </c>
      <c r="M66" s="259">
        <v>7</v>
      </c>
      <c r="N66" s="259">
        <v>7</v>
      </c>
      <c r="O66" s="259">
        <v>7</v>
      </c>
      <c r="P66" s="259">
        <v>7</v>
      </c>
      <c r="Q66" s="259">
        <v>7</v>
      </c>
      <c r="R66" s="259">
        <v>7</v>
      </c>
      <c r="S66" s="259">
        <v>8</v>
      </c>
      <c r="T66" s="260">
        <v>8</v>
      </c>
      <c r="U66" s="260">
        <v>8</v>
      </c>
      <c r="V66" s="260">
        <v>5</v>
      </c>
      <c r="W66" s="260">
        <v>7</v>
      </c>
      <c r="X66" s="260">
        <v>5</v>
      </c>
      <c r="Y66" s="143">
        <v>5</v>
      </c>
      <c r="Z66" s="400">
        <v>5</v>
      </c>
      <c r="AA66" s="143">
        <v>5</v>
      </c>
      <c r="AB66" s="261">
        <v>7</v>
      </c>
      <c r="AC66" s="448">
        <v>7.6770500000000004</v>
      </c>
      <c r="AD66" s="448">
        <v>7.9607000000000001</v>
      </c>
      <c r="AE66" s="448">
        <v>7.2570800000000002</v>
      </c>
    </row>
    <row r="67" spans="1:31" ht="15.75" x14ac:dyDescent="0.25">
      <c r="A67" s="221"/>
      <c r="B67" s="221"/>
      <c r="C67" s="221"/>
      <c r="D67" s="143" t="s">
        <v>382</v>
      </c>
      <c r="E67" s="174"/>
      <c r="F67" s="259">
        <v>4</v>
      </c>
      <c r="G67" s="259">
        <v>4</v>
      </c>
      <c r="H67" s="259">
        <v>4</v>
      </c>
      <c r="I67" s="259">
        <v>4</v>
      </c>
      <c r="J67" s="259">
        <v>5</v>
      </c>
      <c r="K67" s="259">
        <v>5</v>
      </c>
      <c r="L67" s="259">
        <v>5</v>
      </c>
      <c r="M67" s="259">
        <v>5</v>
      </c>
      <c r="N67" s="259">
        <v>5</v>
      </c>
      <c r="O67" s="259">
        <v>5</v>
      </c>
      <c r="P67" s="259">
        <v>4</v>
      </c>
      <c r="Q67" s="259">
        <v>4</v>
      </c>
      <c r="R67" s="259">
        <v>4</v>
      </c>
      <c r="S67" s="259">
        <v>5</v>
      </c>
      <c r="T67" s="260">
        <v>5</v>
      </c>
      <c r="U67" s="260">
        <v>5</v>
      </c>
      <c r="V67" s="260">
        <v>4</v>
      </c>
      <c r="W67" s="260">
        <v>6</v>
      </c>
      <c r="X67" s="260">
        <v>4</v>
      </c>
      <c r="Y67" s="143">
        <v>4</v>
      </c>
      <c r="Z67" s="400">
        <v>3</v>
      </c>
      <c r="AA67" s="143">
        <v>3</v>
      </c>
      <c r="AB67" s="143">
        <v>5</v>
      </c>
      <c r="AC67" s="400">
        <v>5.1128600000000004</v>
      </c>
      <c r="AD67" s="400">
        <v>4.7446900000000003</v>
      </c>
      <c r="AE67" s="448">
        <v>5.4516799999999996</v>
      </c>
    </row>
    <row r="68" spans="1:31" ht="15.75" x14ac:dyDescent="0.25">
      <c r="A68" s="221"/>
      <c r="B68" s="221"/>
      <c r="C68" s="221"/>
      <c r="D68" s="143" t="s">
        <v>392</v>
      </c>
      <c r="E68" s="174"/>
      <c r="F68" s="259">
        <v>1</v>
      </c>
      <c r="G68" s="259">
        <v>1</v>
      </c>
      <c r="H68" s="259">
        <v>1</v>
      </c>
      <c r="I68" s="259">
        <v>1</v>
      </c>
      <c r="J68" s="259">
        <v>1</v>
      </c>
      <c r="K68" s="259">
        <v>1</v>
      </c>
      <c r="L68" s="259">
        <v>1</v>
      </c>
      <c r="M68" s="259">
        <v>1</v>
      </c>
      <c r="N68" s="259">
        <v>1</v>
      </c>
      <c r="O68" s="259">
        <v>1</v>
      </c>
      <c r="P68" s="259">
        <v>1</v>
      </c>
      <c r="Q68" s="259">
        <v>1</v>
      </c>
      <c r="R68" s="259">
        <v>1</v>
      </c>
      <c r="S68" s="259">
        <v>1</v>
      </c>
      <c r="T68" s="260">
        <v>1</v>
      </c>
      <c r="U68" s="260">
        <v>1</v>
      </c>
      <c r="V68" s="260">
        <v>1</v>
      </c>
      <c r="W68" s="260">
        <v>1</v>
      </c>
      <c r="X68" s="260">
        <v>1</v>
      </c>
      <c r="Y68" s="143">
        <v>1</v>
      </c>
      <c r="Z68" s="400">
        <v>1</v>
      </c>
      <c r="AA68" s="143">
        <v>0</v>
      </c>
      <c r="AB68" s="143">
        <v>1</v>
      </c>
      <c r="AC68" s="400">
        <v>0</v>
      </c>
      <c r="AD68" s="400">
        <v>0.51334000000000002</v>
      </c>
      <c r="AE68" s="448">
        <v>0.54183999999999999</v>
      </c>
    </row>
    <row r="69" spans="1:31" ht="15.75" x14ac:dyDescent="0.25">
      <c r="A69" s="221"/>
      <c r="B69" s="221"/>
      <c r="C69" s="221"/>
      <c r="D69" s="143" t="s">
        <v>380</v>
      </c>
      <c r="E69" s="174"/>
      <c r="F69" s="259">
        <v>0</v>
      </c>
      <c r="G69" s="259">
        <v>0</v>
      </c>
      <c r="H69" s="259">
        <v>0</v>
      </c>
      <c r="I69" s="259">
        <v>0</v>
      </c>
      <c r="J69" s="259">
        <v>0</v>
      </c>
      <c r="K69" s="259">
        <v>0</v>
      </c>
      <c r="L69" s="259">
        <v>0</v>
      </c>
      <c r="M69" s="259">
        <v>0</v>
      </c>
      <c r="N69" s="259">
        <v>0</v>
      </c>
      <c r="O69" s="259">
        <v>0</v>
      </c>
      <c r="P69" s="259">
        <v>0</v>
      </c>
      <c r="Q69" s="259">
        <v>0</v>
      </c>
      <c r="R69" s="259">
        <v>0</v>
      </c>
      <c r="S69" s="259">
        <v>0</v>
      </c>
      <c r="T69" s="260">
        <v>0</v>
      </c>
      <c r="U69" s="260">
        <v>0</v>
      </c>
      <c r="V69" s="260">
        <v>0</v>
      </c>
      <c r="W69" s="260">
        <v>0</v>
      </c>
      <c r="X69" s="260">
        <v>0</v>
      </c>
      <c r="Y69" s="143">
        <v>0</v>
      </c>
      <c r="Z69" s="400">
        <v>0</v>
      </c>
      <c r="AA69" s="143">
        <v>0</v>
      </c>
      <c r="AB69" s="143">
        <v>0</v>
      </c>
      <c r="AC69" s="400">
        <v>0.43970999999999999</v>
      </c>
      <c r="AD69" s="400">
        <v>6.7991999999999997E-2</v>
      </c>
      <c r="AE69" s="448">
        <v>8.2681000000000004E-2</v>
      </c>
    </row>
    <row r="70" spans="1:31" ht="3" customHeight="1" x14ac:dyDescent="0.25">
      <c r="A70" s="221"/>
      <c r="B70" s="221"/>
      <c r="C70" s="221"/>
      <c r="E70" s="174"/>
      <c r="F70" s="259"/>
      <c r="G70" s="259"/>
      <c r="H70" s="259"/>
      <c r="I70" s="259"/>
      <c r="J70" s="259"/>
      <c r="K70" s="259"/>
      <c r="L70" s="259"/>
      <c r="M70" s="259"/>
      <c r="N70" s="259"/>
      <c r="O70" s="259"/>
      <c r="P70" s="259"/>
      <c r="Q70" s="259"/>
      <c r="R70" s="259"/>
      <c r="S70" s="259"/>
      <c r="T70" s="261"/>
      <c r="U70" s="261"/>
      <c r="V70" s="261"/>
      <c r="W70" s="261"/>
      <c r="X70" s="261"/>
      <c r="AE70" s="261"/>
    </row>
    <row r="71" spans="1:31" ht="15.75" x14ac:dyDescent="0.25">
      <c r="A71" s="221"/>
      <c r="B71" s="221"/>
      <c r="C71" s="221"/>
      <c r="E71" s="174"/>
      <c r="F71" s="259"/>
      <c r="G71" s="259"/>
      <c r="H71" s="259"/>
      <c r="I71" s="259"/>
      <c r="J71" s="259"/>
      <c r="K71" s="259"/>
      <c r="L71" s="259"/>
      <c r="M71" s="257"/>
      <c r="N71" s="257"/>
      <c r="R71" s="258"/>
      <c r="T71" s="266"/>
      <c r="U71" s="266"/>
      <c r="V71" s="266"/>
      <c r="W71" s="266"/>
      <c r="X71" s="266"/>
      <c r="AE71" s="266" t="s">
        <v>379</v>
      </c>
    </row>
    <row r="72" spans="1:31" ht="18.75" x14ac:dyDescent="0.25">
      <c r="A72" s="234"/>
      <c r="B72" s="234"/>
      <c r="C72" s="182"/>
      <c r="D72" s="182" t="s">
        <v>523</v>
      </c>
      <c r="E72" s="182"/>
      <c r="F72" s="267">
        <v>10</v>
      </c>
      <c r="G72" s="267">
        <v>13</v>
      </c>
      <c r="H72" s="267">
        <v>11</v>
      </c>
      <c r="I72" s="267">
        <v>10</v>
      </c>
      <c r="J72" s="267">
        <v>14</v>
      </c>
      <c r="K72" s="267">
        <v>14</v>
      </c>
      <c r="L72" s="267">
        <v>14</v>
      </c>
      <c r="M72" s="267">
        <v>16</v>
      </c>
      <c r="N72" s="267">
        <v>16</v>
      </c>
      <c r="O72" s="267">
        <v>15</v>
      </c>
      <c r="P72" s="267">
        <v>14</v>
      </c>
      <c r="Q72" s="267">
        <v>14</v>
      </c>
      <c r="R72" s="267">
        <v>14</v>
      </c>
      <c r="S72" s="267">
        <v>15</v>
      </c>
      <c r="T72" s="268">
        <v>17</v>
      </c>
      <c r="U72" s="268">
        <v>16</v>
      </c>
      <c r="V72" s="268">
        <v>12</v>
      </c>
      <c r="W72" s="268">
        <v>16</v>
      </c>
      <c r="X72" s="268">
        <v>11</v>
      </c>
      <c r="Y72" s="182">
        <v>11</v>
      </c>
      <c r="Z72" s="182">
        <v>11</v>
      </c>
      <c r="AA72" s="182">
        <v>11</v>
      </c>
      <c r="AB72" s="182">
        <v>14</v>
      </c>
      <c r="AC72" s="454">
        <v>14.1693</v>
      </c>
      <c r="AD72" s="454">
        <v>14.4504</v>
      </c>
      <c r="AE72" s="465">
        <v>14.425800000000001</v>
      </c>
    </row>
    <row r="73" spans="1:31" ht="6" customHeight="1" x14ac:dyDescent="0.2">
      <c r="A73" s="174"/>
      <c r="B73" s="174"/>
      <c r="C73" s="174"/>
      <c r="D73" s="174"/>
      <c r="E73" s="174"/>
      <c r="F73" s="369"/>
      <c r="G73" s="369"/>
      <c r="H73" s="369"/>
      <c r="I73" s="369"/>
      <c r="J73" s="369"/>
      <c r="K73" s="369"/>
      <c r="L73" s="369"/>
      <c r="M73" s="259"/>
      <c r="N73" s="259"/>
      <c r="O73" s="259"/>
      <c r="P73" s="259"/>
      <c r="Q73" s="174"/>
    </row>
    <row r="74" spans="1:31" s="178" customFormat="1" ht="15" customHeight="1" x14ac:dyDescent="0.2">
      <c r="A74" s="270"/>
      <c r="B74" s="271" t="s">
        <v>466</v>
      </c>
      <c r="C74" s="270"/>
      <c r="D74" s="270"/>
      <c r="E74" s="270"/>
      <c r="F74" s="270"/>
      <c r="G74" s="270"/>
      <c r="H74" s="270"/>
      <c r="I74" s="270"/>
      <c r="J74" s="270"/>
      <c r="K74" s="270"/>
      <c r="L74" s="270"/>
      <c r="M74" s="272"/>
      <c r="N74" s="272"/>
      <c r="O74" s="272"/>
      <c r="P74" s="272"/>
      <c r="Q74" s="270"/>
    </row>
    <row r="75" spans="1:31" s="178" customFormat="1" ht="12.75" x14ac:dyDescent="0.2">
      <c r="B75" s="273" t="s">
        <v>378</v>
      </c>
      <c r="C75" s="270" t="s">
        <v>377</v>
      </c>
      <c r="F75" s="270"/>
      <c r="G75" s="270"/>
      <c r="H75" s="270"/>
      <c r="I75" s="270"/>
      <c r="J75" s="270"/>
      <c r="K75" s="270"/>
      <c r="L75" s="270"/>
    </row>
    <row r="76" spans="1:31" s="178" customFormat="1" ht="12.75" x14ac:dyDescent="0.2">
      <c r="B76" s="274" t="s">
        <v>376</v>
      </c>
      <c r="C76" s="55" t="s">
        <v>677</v>
      </c>
      <c r="F76" s="270"/>
      <c r="G76" s="270"/>
      <c r="H76" s="270"/>
      <c r="I76" s="270"/>
      <c r="J76" s="270"/>
      <c r="K76" s="270"/>
      <c r="L76" s="270"/>
    </row>
    <row r="77" spans="1:31" s="178" customFormat="1" ht="12.75" x14ac:dyDescent="0.2">
      <c r="B77" s="274"/>
      <c r="C77" s="55" t="s">
        <v>678</v>
      </c>
      <c r="F77" s="270"/>
      <c r="G77" s="270"/>
      <c r="H77" s="270"/>
      <c r="I77" s="270"/>
      <c r="J77" s="270"/>
      <c r="K77" s="270"/>
      <c r="L77" s="270"/>
    </row>
    <row r="78" spans="1:31" s="178" customFormat="1" ht="12.75" x14ac:dyDescent="0.2">
      <c r="B78" s="274" t="s">
        <v>375</v>
      </c>
      <c r="C78" s="270" t="s">
        <v>524</v>
      </c>
      <c r="F78" s="270"/>
      <c r="G78" s="270"/>
      <c r="H78" s="270"/>
      <c r="I78" s="270"/>
      <c r="J78" s="270"/>
      <c r="K78" s="270"/>
      <c r="L78" s="270"/>
    </row>
    <row r="79" spans="1:31" s="178" customFormat="1" ht="12.75" x14ac:dyDescent="0.2">
      <c r="B79" s="274"/>
      <c r="C79" s="270" t="s">
        <v>703</v>
      </c>
      <c r="F79" s="270"/>
      <c r="G79" s="270"/>
      <c r="H79" s="270"/>
      <c r="I79" s="270"/>
      <c r="J79" s="270"/>
      <c r="K79" s="270"/>
      <c r="L79" s="270"/>
    </row>
    <row r="80" spans="1:31" s="178" customFormat="1" ht="12" customHeight="1" x14ac:dyDescent="0.2">
      <c r="B80" s="370" t="s">
        <v>520</v>
      </c>
      <c r="C80" s="270" t="s">
        <v>521</v>
      </c>
      <c r="M80" s="329"/>
      <c r="N80" s="329"/>
      <c r="O80" s="329"/>
      <c r="P80" s="330"/>
      <c r="Q80" s="330"/>
      <c r="R80" s="270"/>
      <c r="S80" s="270"/>
    </row>
    <row r="81" spans="2:19" x14ac:dyDescent="0.2">
      <c r="B81" s="370"/>
      <c r="C81" s="270" t="s">
        <v>522</v>
      </c>
      <c r="F81" s="264"/>
      <c r="G81" s="264"/>
      <c r="H81" s="264"/>
      <c r="I81" s="264"/>
      <c r="J81" s="264"/>
      <c r="K81" s="264"/>
      <c r="L81" s="264"/>
      <c r="M81" s="263"/>
      <c r="N81" s="263"/>
      <c r="O81" s="263"/>
      <c r="P81" s="231"/>
      <c r="Q81" s="231"/>
      <c r="R81" s="174"/>
      <c r="S81" s="174"/>
    </row>
    <row r="82" spans="2:19" x14ac:dyDescent="0.2">
      <c r="M82" s="263"/>
      <c r="N82" s="263"/>
      <c r="O82" s="263"/>
      <c r="P82" s="231"/>
      <c r="Q82" s="231"/>
      <c r="R82" s="174"/>
      <c r="S82" s="174"/>
    </row>
    <row r="83" spans="2:19" x14ac:dyDescent="0.2">
      <c r="M83" s="263"/>
      <c r="N83" s="263"/>
      <c r="O83" s="263"/>
      <c r="P83" s="231"/>
      <c r="Q83" s="231"/>
      <c r="R83" s="174"/>
      <c r="S83" s="174"/>
    </row>
    <row r="84" spans="2:19" x14ac:dyDescent="0.2">
      <c r="M84" s="263"/>
      <c r="N84" s="263"/>
      <c r="O84" s="263"/>
      <c r="P84" s="231"/>
      <c r="Q84" s="231"/>
      <c r="R84" s="174"/>
      <c r="S84" s="174"/>
    </row>
    <row r="85" spans="2:19" x14ac:dyDescent="0.2">
      <c r="M85" s="174"/>
      <c r="N85" s="174"/>
      <c r="O85" s="174"/>
      <c r="P85" s="174"/>
      <c r="Q85" s="174"/>
      <c r="R85" s="174"/>
      <c r="S85" s="174"/>
    </row>
    <row r="86" spans="2:19" x14ac:dyDescent="0.2">
      <c r="M86" s="174"/>
      <c r="N86" s="174"/>
      <c r="O86" s="174"/>
      <c r="P86" s="174"/>
      <c r="Q86" s="174"/>
      <c r="R86" s="174"/>
      <c r="S86" s="174"/>
    </row>
    <row r="87" spans="2:19" x14ac:dyDescent="0.2">
      <c r="E87" s="174"/>
      <c r="F87" s="174"/>
      <c r="G87" s="174"/>
      <c r="H87" s="174"/>
      <c r="I87" s="174"/>
      <c r="J87" s="174"/>
      <c r="K87" s="174"/>
      <c r="L87" s="174"/>
      <c r="M87" s="174"/>
      <c r="N87" s="174"/>
      <c r="O87" s="174"/>
      <c r="P87" s="174"/>
      <c r="Q87" s="174"/>
      <c r="R87" s="174"/>
      <c r="S87" s="174"/>
    </row>
    <row r="88" spans="2:19" x14ac:dyDescent="0.2">
      <c r="E88" s="174"/>
      <c r="F88" s="174"/>
      <c r="G88" s="174"/>
      <c r="H88" s="174"/>
      <c r="I88" s="174"/>
      <c r="J88" s="174"/>
      <c r="K88" s="174"/>
      <c r="L88" s="174"/>
      <c r="M88" s="174"/>
      <c r="N88" s="174"/>
      <c r="O88" s="174"/>
      <c r="P88" s="174"/>
      <c r="Q88" s="174"/>
      <c r="R88" s="174"/>
      <c r="S88" s="174"/>
    </row>
    <row r="89" spans="2:19" x14ac:dyDescent="0.2">
      <c r="E89" s="174"/>
      <c r="F89" s="174"/>
      <c r="G89" s="174"/>
      <c r="H89" s="174"/>
      <c r="I89" s="174"/>
      <c r="J89" s="174"/>
      <c r="K89" s="174"/>
      <c r="L89" s="174"/>
      <c r="M89" s="174"/>
      <c r="N89" s="174"/>
      <c r="O89" s="174"/>
      <c r="P89" s="174"/>
      <c r="Q89" s="174"/>
      <c r="R89" s="174"/>
      <c r="S89" s="174"/>
    </row>
    <row r="90" spans="2:19" x14ac:dyDescent="0.2">
      <c r="E90" s="174"/>
      <c r="F90" s="174"/>
      <c r="G90" s="174"/>
      <c r="H90" s="174"/>
      <c r="I90" s="174"/>
      <c r="J90" s="174"/>
      <c r="K90" s="174"/>
      <c r="L90" s="174"/>
      <c r="M90" s="174"/>
      <c r="N90" s="174"/>
      <c r="O90" s="174"/>
      <c r="P90" s="174"/>
      <c r="Q90" s="174"/>
      <c r="R90" s="174"/>
      <c r="S90" s="174"/>
    </row>
    <row r="91" spans="2:19" x14ac:dyDescent="0.2">
      <c r="E91" s="174"/>
      <c r="F91" s="174"/>
      <c r="G91" s="174"/>
      <c r="H91" s="174"/>
      <c r="I91" s="174"/>
      <c r="J91" s="174"/>
      <c r="K91" s="174"/>
      <c r="L91" s="174"/>
      <c r="M91" s="174"/>
      <c r="N91" s="174"/>
      <c r="O91" s="174"/>
      <c r="P91" s="174"/>
      <c r="Q91" s="174"/>
      <c r="R91" s="174"/>
      <c r="S91" s="174"/>
    </row>
  </sheetData>
  <phoneticPr fontId="31" type="noConversion"/>
  <pageMargins left="0.75" right="0.75" top="0.7" bottom="0.68" header="0.5" footer="0.5"/>
  <pageSetup paperSize="9" scale="63" orientation="portrait" r:id="rId1"/>
  <headerFooter alignWithMargins="0">
    <oddHeader>&amp;R&amp;"Arial,Bold"&amp;14AIR TRANSPORT</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F77"/>
  <sheetViews>
    <sheetView topLeftCell="A4" zoomScale="75" zoomScaleNormal="75" workbookViewId="0">
      <selection activeCell="P25" sqref="P25"/>
    </sheetView>
  </sheetViews>
  <sheetFormatPr defaultRowHeight="12.75" x14ac:dyDescent="0.2"/>
  <cols>
    <col min="1" max="1" width="21.28515625" customWidth="1"/>
    <col min="2" max="3" width="12.5703125" customWidth="1"/>
    <col min="4" max="4" width="12.42578125" customWidth="1"/>
    <col min="5" max="5" width="11.140625" customWidth="1"/>
    <col min="6" max="6" width="2.140625" customWidth="1"/>
    <col min="7" max="7" width="10.28515625" customWidth="1"/>
    <col min="8" max="8" width="14.85546875" customWidth="1"/>
    <col min="9" max="9" width="12.5703125" customWidth="1"/>
    <col min="10" max="10" width="9.5703125" customWidth="1"/>
    <col min="11" max="11" width="9.7109375" bestFit="1" customWidth="1"/>
    <col min="12" max="12" width="14" customWidth="1"/>
    <col min="13" max="13" width="11.5703125" customWidth="1"/>
    <col min="14" max="14" width="10.85546875" customWidth="1"/>
    <col min="15" max="15" width="1.85546875" customWidth="1"/>
    <col min="16" max="16" width="12.5703125" customWidth="1"/>
  </cols>
  <sheetData>
    <row r="1" spans="1:32" ht="15.75" hidden="1" x14ac:dyDescent="0.25">
      <c r="A1" s="125" t="s">
        <v>356</v>
      </c>
    </row>
    <row r="2" spans="1:32" ht="21" hidden="1" customHeight="1" x14ac:dyDescent="0.3">
      <c r="A2" s="125"/>
      <c r="M2" s="141" t="s">
        <v>414</v>
      </c>
    </row>
    <row r="3" spans="1:32" ht="10.5" hidden="1" customHeight="1" x14ac:dyDescent="0.25">
      <c r="A3" s="125"/>
    </row>
    <row r="4" spans="1:32" s="14" customFormat="1" ht="20.25" x14ac:dyDescent="0.3">
      <c r="A4" s="37" t="s">
        <v>708</v>
      </c>
      <c r="B4" s="33"/>
      <c r="C4" s="33"/>
      <c r="D4" s="33"/>
      <c r="E4" s="33"/>
      <c r="F4" s="33"/>
      <c r="G4" s="33"/>
      <c r="H4" s="33"/>
      <c r="I4" s="33"/>
      <c r="J4" s="33"/>
      <c r="K4" s="33"/>
      <c r="L4" s="33"/>
      <c r="M4" s="15"/>
      <c r="N4" s="141"/>
      <c r="O4" s="33"/>
      <c r="P4" s="33"/>
      <c r="R4"/>
      <c r="S4"/>
      <c r="T4"/>
      <c r="U4"/>
      <c r="V4"/>
      <c r="W4"/>
      <c r="X4"/>
      <c r="Y4"/>
      <c r="Z4"/>
      <c r="AA4"/>
      <c r="AB4"/>
      <c r="AC4"/>
      <c r="AD4"/>
      <c r="AE4"/>
      <c r="AF4"/>
    </row>
    <row r="5" spans="1:32" s="15" customFormat="1" ht="27" customHeight="1" x14ac:dyDescent="0.25">
      <c r="A5" s="278"/>
      <c r="B5" s="276" t="s">
        <v>73</v>
      </c>
      <c r="C5" s="277"/>
      <c r="D5" s="277"/>
      <c r="E5" s="277"/>
      <c r="F5" s="278"/>
      <c r="G5" s="276" t="s">
        <v>74</v>
      </c>
      <c r="H5" s="277"/>
      <c r="I5" s="277"/>
      <c r="J5" s="197"/>
      <c r="K5" s="277"/>
      <c r="L5" s="277"/>
      <c r="M5" s="277"/>
      <c r="N5" s="277"/>
      <c r="O5" s="278"/>
      <c r="P5" s="198" t="s">
        <v>8</v>
      </c>
      <c r="R5"/>
      <c r="S5"/>
      <c r="T5"/>
      <c r="U5"/>
      <c r="V5"/>
      <c r="W5"/>
      <c r="X5"/>
      <c r="Y5"/>
      <c r="Z5"/>
      <c r="AA5"/>
      <c r="AB5"/>
      <c r="AC5"/>
      <c r="AD5"/>
      <c r="AE5"/>
      <c r="AF5"/>
    </row>
    <row r="6" spans="1:32" ht="75" customHeight="1" x14ac:dyDescent="0.2">
      <c r="A6" s="279" t="s">
        <v>53</v>
      </c>
      <c r="B6" s="280" t="s">
        <v>75</v>
      </c>
      <c r="C6" s="280" t="s">
        <v>361</v>
      </c>
      <c r="D6" s="280" t="s">
        <v>76</v>
      </c>
      <c r="E6" s="280" t="s">
        <v>8</v>
      </c>
      <c r="F6" s="280"/>
      <c r="G6" s="280" t="s">
        <v>77</v>
      </c>
      <c r="H6" s="281" t="s">
        <v>78</v>
      </c>
      <c r="I6" s="280" t="s">
        <v>79</v>
      </c>
      <c r="J6" s="280" t="s">
        <v>364</v>
      </c>
      <c r="K6" s="280" t="s">
        <v>365</v>
      </c>
      <c r="L6" s="282" t="s">
        <v>80</v>
      </c>
      <c r="M6" s="282" t="s">
        <v>373</v>
      </c>
      <c r="N6" s="282" t="s">
        <v>8</v>
      </c>
      <c r="O6" s="195"/>
      <c r="P6" s="283"/>
      <c r="R6" s="451"/>
      <c r="S6" s="452"/>
      <c r="T6" s="452"/>
      <c r="U6" s="452"/>
      <c r="V6" s="452"/>
      <c r="W6" s="452"/>
      <c r="X6" s="452"/>
      <c r="Y6" s="452"/>
      <c r="Z6" s="452"/>
      <c r="AA6" s="452"/>
      <c r="AB6" s="452"/>
      <c r="AC6" s="452"/>
      <c r="AD6" s="452"/>
    </row>
    <row r="7" spans="1:32" ht="21" customHeight="1" x14ac:dyDescent="0.2">
      <c r="A7" s="15" t="s">
        <v>38</v>
      </c>
      <c r="B7" s="43">
        <v>80897</v>
      </c>
      <c r="C7" s="43">
        <v>3539</v>
      </c>
      <c r="D7" s="43">
        <v>57</v>
      </c>
      <c r="E7" s="356">
        <f t="shared" ref="E7:E22" si="0">SUM(B7:D7)</f>
        <v>84493</v>
      </c>
      <c r="F7" s="357"/>
      <c r="G7" s="43">
        <v>3220</v>
      </c>
      <c r="H7" s="43">
        <v>2004</v>
      </c>
      <c r="I7" s="43">
        <v>1387</v>
      </c>
      <c r="J7" s="43">
        <v>0</v>
      </c>
      <c r="K7" s="43">
        <v>4</v>
      </c>
      <c r="L7" s="43">
        <v>77</v>
      </c>
      <c r="M7" s="43">
        <v>94</v>
      </c>
      <c r="N7" s="28">
        <f t="shared" ref="N7:N23" si="1">SUM(G7:M7)</f>
        <v>6786</v>
      </c>
      <c r="O7" s="15"/>
      <c r="P7" s="41">
        <f t="shared" ref="P7:P23" si="2">SUM(E7+N7)</f>
        <v>91279</v>
      </c>
      <c r="Q7" s="393"/>
      <c r="R7" s="451"/>
      <c r="S7" s="451"/>
      <c r="T7" s="451"/>
      <c r="U7" s="451"/>
      <c r="V7" s="451"/>
      <c r="W7" s="451"/>
      <c r="X7" s="451"/>
      <c r="Y7" s="451"/>
      <c r="Z7" s="451"/>
      <c r="AA7" s="451"/>
      <c r="AB7" s="451"/>
      <c r="AC7" s="451"/>
      <c r="AD7" s="451"/>
    </row>
    <row r="8" spans="1:32" ht="14.25" customHeight="1" x14ac:dyDescent="0.2">
      <c r="A8" s="15" t="s">
        <v>84</v>
      </c>
      <c r="B8" s="43">
        <v>1287</v>
      </c>
      <c r="C8" s="43">
        <v>1</v>
      </c>
      <c r="D8" s="43">
        <v>0</v>
      </c>
      <c r="E8" s="356">
        <f t="shared" si="0"/>
        <v>1288</v>
      </c>
      <c r="F8" s="357"/>
      <c r="G8" s="43">
        <v>20</v>
      </c>
      <c r="H8" s="43">
        <v>0</v>
      </c>
      <c r="I8" s="43">
        <v>0</v>
      </c>
      <c r="J8" s="43">
        <v>121</v>
      </c>
      <c r="K8" s="43">
        <v>0</v>
      </c>
      <c r="L8" s="43">
        <v>10</v>
      </c>
      <c r="M8" s="43">
        <v>0</v>
      </c>
      <c r="N8" s="28">
        <f t="shared" si="1"/>
        <v>151</v>
      </c>
      <c r="O8" s="41"/>
      <c r="P8" s="28">
        <f t="shared" si="2"/>
        <v>1439</v>
      </c>
      <c r="Q8" s="19"/>
      <c r="R8" s="451"/>
      <c r="S8" s="451"/>
      <c r="T8" s="451"/>
      <c r="U8" s="451"/>
      <c r="V8" s="451"/>
      <c r="W8" s="451"/>
      <c r="X8" s="451"/>
      <c r="Y8" s="451"/>
      <c r="Z8" s="451"/>
      <c r="AA8" s="451"/>
      <c r="AB8" s="451"/>
      <c r="AC8" s="451"/>
      <c r="AD8" s="451"/>
    </row>
    <row r="9" spans="1:32" ht="15" x14ac:dyDescent="0.2">
      <c r="A9" s="15" t="s">
        <v>39</v>
      </c>
      <c r="B9" s="43">
        <v>3327</v>
      </c>
      <c r="C9" s="43">
        <v>212</v>
      </c>
      <c r="D9" s="43">
        <v>4</v>
      </c>
      <c r="E9" s="356">
        <f t="shared" si="0"/>
        <v>3543</v>
      </c>
      <c r="F9" s="357"/>
      <c r="G9" s="43">
        <v>10</v>
      </c>
      <c r="H9" s="43">
        <v>3</v>
      </c>
      <c r="I9" s="43">
        <v>0</v>
      </c>
      <c r="J9" s="43">
        <v>56</v>
      </c>
      <c r="K9" s="43">
        <v>0</v>
      </c>
      <c r="L9" s="43">
        <v>38</v>
      </c>
      <c r="M9" s="43">
        <v>0</v>
      </c>
      <c r="N9" s="28">
        <f t="shared" si="1"/>
        <v>107</v>
      </c>
      <c r="O9" s="29"/>
      <c r="P9" s="28">
        <f t="shared" si="2"/>
        <v>3650</v>
      </c>
      <c r="Q9" s="19"/>
      <c r="R9" s="451"/>
      <c r="S9" s="451"/>
      <c r="T9" s="451"/>
      <c r="U9" s="451"/>
      <c r="V9" s="451"/>
      <c r="W9" s="451"/>
      <c r="X9" s="451"/>
      <c r="Y9" s="451"/>
      <c r="Z9" s="451"/>
      <c r="AA9" s="451"/>
      <c r="AB9" s="451"/>
      <c r="AC9" s="451"/>
      <c r="AD9" s="451"/>
    </row>
    <row r="10" spans="1:32" ht="15" x14ac:dyDescent="0.2">
      <c r="A10" s="15" t="s">
        <v>41</v>
      </c>
      <c r="B10" s="43">
        <v>1144</v>
      </c>
      <c r="C10" s="43">
        <v>136</v>
      </c>
      <c r="D10" s="43">
        <v>0</v>
      </c>
      <c r="E10" s="356">
        <f t="shared" si="0"/>
        <v>1280</v>
      </c>
      <c r="F10" s="357"/>
      <c r="G10" s="43">
        <v>156</v>
      </c>
      <c r="H10" s="43">
        <v>0</v>
      </c>
      <c r="I10" s="43">
        <v>0</v>
      </c>
      <c r="J10" s="43">
        <v>160</v>
      </c>
      <c r="K10" s="43">
        <v>0</v>
      </c>
      <c r="L10" s="43">
        <v>291</v>
      </c>
      <c r="M10" s="43">
        <v>0</v>
      </c>
      <c r="N10" s="28">
        <f t="shared" si="1"/>
        <v>607</v>
      </c>
      <c r="O10" s="29"/>
      <c r="P10" s="28">
        <f t="shared" si="2"/>
        <v>1887</v>
      </c>
      <c r="Q10" s="19"/>
      <c r="R10" s="451"/>
      <c r="S10" s="451"/>
      <c r="T10" s="451"/>
      <c r="U10" s="451"/>
      <c r="V10" s="451"/>
      <c r="W10" s="451"/>
      <c r="X10" s="451"/>
      <c r="Y10" s="451"/>
      <c r="Z10" s="451"/>
      <c r="AA10" s="451"/>
      <c r="AB10" s="451"/>
      <c r="AC10" s="451"/>
      <c r="AD10" s="451"/>
    </row>
    <row r="11" spans="1:32" ht="15" x14ac:dyDescent="0.2">
      <c r="A11" s="15" t="s">
        <v>42</v>
      </c>
      <c r="B11" s="43">
        <v>1410</v>
      </c>
      <c r="C11" s="43">
        <v>335</v>
      </c>
      <c r="D11" s="43">
        <v>184</v>
      </c>
      <c r="E11" s="356">
        <f t="shared" si="0"/>
        <v>1929</v>
      </c>
      <c r="F11" s="357"/>
      <c r="G11" s="43">
        <v>1056</v>
      </c>
      <c r="H11" s="43">
        <v>91</v>
      </c>
      <c r="I11" s="43">
        <v>34199</v>
      </c>
      <c r="J11" s="43">
        <v>926</v>
      </c>
      <c r="K11" s="43">
        <v>4</v>
      </c>
      <c r="L11" s="43">
        <v>1104</v>
      </c>
      <c r="M11" s="43">
        <v>656</v>
      </c>
      <c r="N11" s="28">
        <f t="shared" si="1"/>
        <v>38036</v>
      </c>
      <c r="O11" s="29"/>
      <c r="P11" s="28">
        <f t="shared" si="2"/>
        <v>39965</v>
      </c>
      <c r="Q11" s="19"/>
      <c r="R11" s="451"/>
      <c r="S11" s="451"/>
      <c r="T11" s="451"/>
      <c r="U11" s="451"/>
      <c r="V11" s="451"/>
      <c r="W11" s="451"/>
      <c r="X11" s="451"/>
      <c r="Y11" s="451"/>
      <c r="Z11" s="451"/>
      <c r="AA11" s="451"/>
      <c r="AB11" s="451"/>
      <c r="AC11" s="451"/>
      <c r="AD11" s="451"/>
    </row>
    <row r="12" spans="1:32" ht="15" x14ac:dyDescent="0.2">
      <c r="A12" s="15" t="s">
        <v>43</v>
      </c>
      <c r="B12" s="43">
        <v>124793</v>
      </c>
      <c r="C12" s="43">
        <v>1655</v>
      </c>
      <c r="D12" s="43">
        <v>18</v>
      </c>
      <c r="E12" s="356">
        <f t="shared" si="0"/>
        <v>126466</v>
      </c>
      <c r="F12" s="357"/>
      <c r="G12" s="43">
        <v>41</v>
      </c>
      <c r="H12" s="43">
        <v>22</v>
      </c>
      <c r="I12" s="43">
        <v>0</v>
      </c>
      <c r="J12" s="43">
        <v>3385</v>
      </c>
      <c r="K12" s="43">
        <v>14</v>
      </c>
      <c r="L12" s="43">
        <v>80</v>
      </c>
      <c r="M12" s="43">
        <v>8</v>
      </c>
      <c r="N12" s="28">
        <f t="shared" si="1"/>
        <v>3550</v>
      </c>
      <c r="O12" s="15"/>
      <c r="P12" s="28">
        <f t="shared" si="2"/>
        <v>130016</v>
      </c>
      <c r="Q12" s="34"/>
      <c r="R12" s="451"/>
      <c r="S12" s="451"/>
      <c r="T12" s="451"/>
      <c r="U12" s="451"/>
      <c r="V12" s="451"/>
      <c r="W12" s="451"/>
      <c r="X12" s="451"/>
      <c r="Y12" s="451"/>
      <c r="Z12" s="451"/>
      <c r="AA12" s="451"/>
      <c r="AB12" s="451"/>
      <c r="AC12" s="451"/>
      <c r="AD12" s="451"/>
    </row>
    <row r="13" spans="1:32" ht="15" x14ac:dyDescent="0.2">
      <c r="A13" s="15" t="s">
        <v>44</v>
      </c>
      <c r="B13" s="43">
        <v>86467</v>
      </c>
      <c r="C13" s="43">
        <v>1905</v>
      </c>
      <c r="D13" s="43">
        <v>10</v>
      </c>
      <c r="E13" s="356">
        <f t="shared" si="0"/>
        <v>88382</v>
      </c>
      <c r="F13" s="357"/>
      <c r="G13" s="43">
        <v>527</v>
      </c>
      <c r="H13" s="43">
        <v>3495</v>
      </c>
      <c r="I13" s="43">
        <v>4277</v>
      </c>
      <c r="J13" s="43">
        <v>1</v>
      </c>
      <c r="K13" s="43">
        <v>0</v>
      </c>
      <c r="L13" s="43">
        <v>106</v>
      </c>
      <c r="M13" s="43">
        <v>369</v>
      </c>
      <c r="N13" s="28">
        <f t="shared" si="1"/>
        <v>8775</v>
      </c>
      <c r="O13" s="15"/>
      <c r="P13" s="28">
        <f t="shared" si="2"/>
        <v>97157</v>
      </c>
      <c r="Q13" s="34"/>
      <c r="R13" s="451"/>
      <c r="S13" s="451"/>
      <c r="T13" s="451"/>
      <c r="U13" s="451"/>
      <c r="V13" s="451"/>
      <c r="W13" s="451"/>
      <c r="X13" s="451"/>
      <c r="Y13" s="451"/>
      <c r="Z13" s="451"/>
      <c r="AA13" s="451"/>
      <c r="AB13" s="451"/>
      <c r="AC13" s="451"/>
      <c r="AD13" s="451"/>
    </row>
    <row r="14" spans="1:32" ht="15" x14ac:dyDescent="0.2">
      <c r="A14" s="15" t="s">
        <v>406</v>
      </c>
      <c r="B14" s="43">
        <v>4853</v>
      </c>
      <c r="C14" s="43">
        <v>377</v>
      </c>
      <c r="D14" s="43">
        <v>0</v>
      </c>
      <c r="E14" s="356">
        <f>SUM(B14:D14)</f>
        <v>5230</v>
      </c>
      <c r="F14" s="357"/>
      <c r="G14" s="43">
        <v>5633</v>
      </c>
      <c r="H14" s="43">
        <v>0</v>
      </c>
      <c r="I14" s="43">
        <v>7926</v>
      </c>
      <c r="J14" s="43">
        <v>2124</v>
      </c>
      <c r="K14" s="43">
        <v>2</v>
      </c>
      <c r="L14" s="43">
        <v>3989</v>
      </c>
      <c r="M14" s="43">
        <v>0</v>
      </c>
      <c r="N14" s="28">
        <f>SUM(G14:M14)</f>
        <v>19674</v>
      </c>
      <c r="O14" s="29"/>
      <c r="P14" s="28">
        <f>SUM(E14+N14)</f>
        <v>24904</v>
      </c>
      <c r="Q14" s="19"/>
      <c r="R14" s="451"/>
      <c r="S14" s="451"/>
      <c r="T14" s="451"/>
      <c r="U14" s="451"/>
      <c r="V14" s="451"/>
      <c r="W14" s="451"/>
      <c r="X14" s="451"/>
      <c r="Y14" s="451"/>
      <c r="Z14" s="451"/>
      <c r="AA14" s="451"/>
      <c r="AB14" s="451"/>
      <c r="AC14" s="451"/>
      <c r="AD14" s="451"/>
    </row>
    <row r="15" spans="1:32" ht="15" x14ac:dyDescent="0.2">
      <c r="A15" s="15" t="s">
        <v>45</v>
      </c>
      <c r="B15" s="43">
        <v>15877</v>
      </c>
      <c r="C15" s="43">
        <v>1907</v>
      </c>
      <c r="D15" s="43">
        <v>507</v>
      </c>
      <c r="E15" s="356">
        <f t="shared" si="0"/>
        <v>18291</v>
      </c>
      <c r="F15" s="357"/>
      <c r="G15" s="43">
        <v>1824</v>
      </c>
      <c r="H15" s="43">
        <v>121</v>
      </c>
      <c r="I15" s="43">
        <v>7366</v>
      </c>
      <c r="J15" s="43">
        <v>1382</v>
      </c>
      <c r="K15" s="43">
        <v>0</v>
      </c>
      <c r="L15" s="43">
        <v>94</v>
      </c>
      <c r="M15" s="43">
        <v>612</v>
      </c>
      <c r="N15" s="28">
        <f t="shared" si="1"/>
        <v>11399</v>
      </c>
      <c r="O15" s="29"/>
      <c r="P15" s="28">
        <f t="shared" si="2"/>
        <v>29690</v>
      </c>
      <c r="Q15" s="19"/>
      <c r="R15" s="451"/>
      <c r="S15" s="451"/>
      <c r="T15" s="451"/>
      <c r="U15" s="451"/>
      <c r="V15" s="451"/>
      <c r="W15" s="451"/>
      <c r="X15" s="451"/>
      <c r="Y15" s="451"/>
      <c r="Z15" s="451"/>
      <c r="AA15" s="451"/>
      <c r="AB15" s="451"/>
      <c r="AC15" s="451"/>
      <c r="AD15" s="451"/>
    </row>
    <row r="16" spans="1:32" ht="15" x14ac:dyDescent="0.2">
      <c r="A16" s="15" t="s">
        <v>46</v>
      </c>
      <c r="B16" s="43">
        <v>1844</v>
      </c>
      <c r="C16" s="43">
        <v>139</v>
      </c>
      <c r="D16" s="43">
        <v>0</v>
      </c>
      <c r="E16" s="356">
        <f t="shared" si="0"/>
        <v>1983</v>
      </c>
      <c r="F16" s="357"/>
      <c r="G16" s="43">
        <v>6</v>
      </c>
      <c r="H16" s="43">
        <v>0</v>
      </c>
      <c r="I16" s="43">
        <v>0</v>
      </c>
      <c r="J16" s="43">
        <v>672</v>
      </c>
      <c r="K16" s="43">
        <v>0</v>
      </c>
      <c r="L16" s="43">
        <v>90</v>
      </c>
      <c r="M16" s="43">
        <v>0</v>
      </c>
      <c r="N16" s="28">
        <f t="shared" si="1"/>
        <v>768</v>
      </c>
      <c r="O16" s="29"/>
      <c r="P16" s="28">
        <f t="shared" si="2"/>
        <v>2751</v>
      </c>
      <c r="Q16" s="19"/>
      <c r="R16" s="451"/>
      <c r="S16" s="451"/>
      <c r="T16" s="451"/>
      <c r="U16" s="451"/>
      <c r="V16" s="451"/>
      <c r="W16" s="451"/>
      <c r="X16" s="451"/>
      <c r="Y16" s="451"/>
      <c r="Z16" s="451"/>
      <c r="AA16" s="451"/>
      <c r="AB16" s="451"/>
      <c r="AC16" s="451"/>
      <c r="AD16" s="451"/>
    </row>
    <row r="17" spans="1:32" ht="15" x14ac:dyDescent="0.2">
      <c r="A17" s="15" t="s">
        <v>47</v>
      </c>
      <c r="B17" s="43">
        <v>12892</v>
      </c>
      <c r="C17" s="43">
        <v>913</v>
      </c>
      <c r="D17" s="43">
        <v>35</v>
      </c>
      <c r="E17" s="356">
        <f t="shared" si="0"/>
        <v>13840</v>
      </c>
      <c r="F17" s="357"/>
      <c r="G17" s="43">
        <v>279</v>
      </c>
      <c r="H17" s="43">
        <v>164</v>
      </c>
      <c r="I17" s="43">
        <v>0</v>
      </c>
      <c r="J17" s="43">
        <v>465</v>
      </c>
      <c r="K17" s="43">
        <v>0</v>
      </c>
      <c r="L17" s="43">
        <v>10</v>
      </c>
      <c r="M17" s="43">
        <v>13</v>
      </c>
      <c r="N17" s="28">
        <f t="shared" si="1"/>
        <v>931</v>
      </c>
      <c r="O17" s="29"/>
      <c r="P17" s="28">
        <f t="shared" si="2"/>
        <v>14771</v>
      </c>
      <c r="Q17" s="19"/>
      <c r="R17" s="451"/>
      <c r="S17" s="451"/>
      <c r="T17" s="451"/>
      <c r="U17" s="451"/>
      <c r="V17" s="451"/>
      <c r="W17" s="451"/>
      <c r="X17" s="451"/>
      <c r="Y17" s="451"/>
      <c r="Z17" s="451"/>
      <c r="AA17" s="451"/>
      <c r="AB17" s="451"/>
      <c r="AC17" s="451"/>
      <c r="AD17" s="451"/>
    </row>
    <row r="18" spans="1:32" ht="15" x14ac:dyDescent="0.2">
      <c r="A18" s="15" t="s">
        <v>87</v>
      </c>
      <c r="B18" s="43">
        <v>1270</v>
      </c>
      <c r="C18" s="43">
        <v>184</v>
      </c>
      <c r="D18" s="43">
        <v>0</v>
      </c>
      <c r="E18" s="356">
        <f t="shared" si="0"/>
        <v>1454</v>
      </c>
      <c r="F18" s="357"/>
      <c r="G18" s="43">
        <v>6</v>
      </c>
      <c r="H18" s="43">
        <v>0</v>
      </c>
      <c r="I18" s="43">
        <v>0</v>
      </c>
      <c r="J18" s="43">
        <v>87</v>
      </c>
      <c r="K18" s="43">
        <v>0</v>
      </c>
      <c r="L18" s="43">
        <v>0</v>
      </c>
      <c r="M18" s="43">
        <v>0</v>
      </c>
      <c r="N18" s="28">
        <f t="shared" si="1"/>
        <v>93</v>
      </c>
      <c r="O18" s="29"/>
      <c r="P18" s="28">
        <f t="shared" si="2"/>
        <v>1547</v>
      </c>
      <c r="Q18" s="19"/>
      <c r="R18" s="451"/>
      <c r="S18" s="451"/>
      <c r="T18" s="451"/>
      <c r="U18" s="451"/>
      <c r="V18" s="451"/>
      <c r="W18" s="451"/>
      <c r="X18" s="451"/>
      <c r="Y18" s="451"/>
      <c r="Z18" s="451"/>
      <c r="AA18" s="451"/>
      <c r="AB18" s="451"/>
      <c r="AC18" s="451"/>
      <c r="AD18" s="451"/>
    </row>
    <row r="19" spans="1:32" ht="15" x14ac:dyDescent="0.2">
      <c r="A19" s="15" t="s">
        <v>48</v>
      </c>
      <c r="B19" s="43">
        <v>8061</v>
      </c>
      <c r="C19" s="43">
        <v>317</v>
      </c>
      <c r="D19" s="43">
        <v>0</v>
      </c>
      <c r="E19" s="356">
        <f t="shared" si="0"/>
        <v>8378</v>
      </c>
      <c r="F19" s="357"/>
      <c r="G19" s="43">
        <v>128</v>
      </c>
      <c r="H19" s="43">
        <v>5</v>
      </c>
      <c r="I19" s="43">
        <v>0</v>
      </c>
      <c r="J19" s="43">
        <v>0</v>
      </c>
      <c r="K19" s="43">
        <v>0</v>
      </c>
      <c r="L19" s="43">
        <v>2</v>
      </c>
      <c r="M19" s="43">
        <v>0</v>
      </c>
      <c r="N19" s="28">
        <f t="shared" si="1"/>
        <v>135</v>
      </c>
      <c r="O19" s="29"/>
      <c r="P19" s="28">
        <f t="shared" si="2"/>
        <v>8513</v>
      </c>
      <c r="Q19" s="19"/>
      <c r="R19" s="451"/>
      <c r="S19" s="451"/>
      <c r="T19" s="451"/>
      <c r="U19" s="451"/>
      <c r="V19" s="451"/>
      <c r="W19" s="451"/>
      <c r="X19" s="451"/>
      <c r="Y19" s="451"/>
      <c r="Z19" s="451"/>
      <c r="AA19" s="451"/>
      <c r="AB19" s="451"/>
      <c r="AC19" s="451"/>
      <c r="AD19" s="451"/>
    </row>
    <row r="20" spans="1:32" ht="15" x14ac:dyDescent="0.2">
      <c r="A20" s="15" t="s">
        <v>49</v>
      </c>
      <c r="B20" s="43">
        <v>8716</v>
      </c>
      <c r="C20" s="43">
        <v>345</v>
      </c>
      <c r="D20" s="43">
        <v>220</v>
      </c>
      <c r="E20" s="356">
        <f t="shared" si="0"/>
        <v>9281</v>
      </c>
      <c r="F20" s="357"/>
      <c r="G20" s="43">
        <v>728</v>
      </c>
      <c r="H20" s="43">
        <v>0</v>
      </c>
      <c r="I20" s="43">
        <v>2</v>
      </c>
      <c r="J20" s="43">
        <v>319</v>
      </c>
      <c r="K20" s="43">
        <v>0</v>
      </c>
      <c r="L20" s="43">
        <v>240</v>
      </c>
      <c r="M20" s="43">
        <v>0</v>
      </c>
      <c r="N20" s="28">
        <f t="shared" si="1"/>
        <v>1289</v>
      </c>
      <c r="O20" s="29"/>
      <c r="P20" s="28">
        <f t="shared" si="2"/>
        <v>10570</v>
      </c>
      <c r="Q20" s="19"/>
      <c r="R20" s="451"/>
      <c r="S20" s="451"/>
      <c r="T20" s="451"/>
      <c r="U20" s="451"/>
      <c r="V20" s="451"/>
      <c r="W20" s="451"/>
      <c r="X20" s="451"/>
      <c r="Y20" s="451"/>
      <c r="Z20" s="451"/>
      <c r="AA20" s="451"/>
      <c r="AB20" s="451"/>
      <c r="AC20" s="451"/>
      <c r="AD20" s="451"/>
    </row>
    <row r="21" spans="1:32" ht="15" x14ac:dyDescent="0.2">
      <c r="A21" s="15" t="s">
        <v>50</v>
      </c>
      <c r="B21" s="43">
        <v>12382</v>
      </c>
      <c r="C21" s="43">
        <v>1690</v>
      </c>
      <c r="D21" s="43">
        <v>315</v>
      </c>
      <c r="E21" s="356">
        <f t="shared" si="0"/>
        <v>14387</v>
      </c>
      <c r="F21" s="357"/>
      <c r="G21" s="43">
        <v>881</v>
      </c>
      <c r="H21" s="43">
        <v>1267</v>
      </c>
      <c r="I21" s="43">
        <v>0</v>
      </c>
      <c r="J21" s="43">
        <v>69</v>
      </c>
      <c r="K21" s="43">
        <v>0</v>
      </c>
      <c r="L21" s="43">
        <v>24</v>
      </c>
      <c r="M21" s="43">
        <v>0</v>
      </c>
      <c r="N21" s="28">
        <f t="shared" si="1"/>
        <v>2241</v>
      </c>
      <c r="O21" s="29"/>
      <c r="P21" s="28">
        <f t="shared" si="2"/>
        <v>16628</v>
      </c>
      <c r="Q21" s="19"/>
      <c r="R21" s="451"/>
      <c r="S21" s="451"/>
      <c r="T21" s="451"/>
      <c r="U21" s="451"/>
      <c r="V21" s="451"/>
      <c r="W21" s="451"/>
      <c r="X21" s="451"/>
      <c r="Y21" s="451"/>
      <c r="Z21" s="451"/>
      <c r="AA21" s="451"/>
      <c r="AB21" s="451"/>
      <c r="AC21" s="451"/>
      <c r="AD21" s="451"/>
    </row>
    <row r="22" spans="1:32" ht="15" x14ac:dyDescent="0.2">
      <c r="A22" s="15" t="s">
        <v>51</v>
      </c>
      <c r="B22" s="43">
        <v>1708</v>
      </c>
      <c r="C22" s="43">
        <v>4</v>
      </c>
      <c r="D22" s="43">
        <v>0</v>
      </c>
      <c r="E22" s="356">
        <f t="shared" si="0"/>
        <v>1712</v>
      </c>
      <c r="F22" s="357"/>
      <c r="G22" s="43">
        <v>0</v>
      </c>
      <c r="H22" s="43">
        <v>0</v>
      </c>
      <c r="I22" s="43">
        <v>0</v>
      </c>
      <c r="J22" s="43">
        <v>143</v>
      </c>
      <c r="K22" s="43">
        <v>0</v>
      </c>
      <c r="L22" s="43">
        <v>0</v>
      </c>
      <c r="M22" s="43">
        <v>0</v>
      </c>
      <c r="N22" s="28">
        <f t="shared" si="1"/>
        <v>143</v>
      </c>
      <c r="O22" s="29"/>
      <c r="P22" s="28">
        <f t="shared" si="2"/>
        <v>1855</v>
      </c>
      <c r="Q22" s="19"/>
      <c r="R22" s="451"/>
      <c r="S22" s="451"/>
      <c r="T22" s="451"/>
      <c r="U22" s="451"/>
      <c r="V22" s="451"/>
      <c r="W22" s="451"/>
      <c r="X22" s="451"/>
      <c r="Y22" s="451"/>
      <c r="Z22" s="451"/>
      <c r="AA22" s="451"/>
      <c r="AB22" s="451"/>
      <c r="AC22" s="451"/>
      <c r="AD22" s="451"/>
    </row>
    <row r="23" spans="1:32" ht="15" x14ac:dyDescent="0.2">
      <c r="A23" s="15" t="s">
        <v>545</v>
      </c>
      <c r="B23" s="43">
        <v>1848</v>
      </c>
      <c r="C23" s="43">
        <v>794</v>
      </c>
      <c r="D23" s="43">
        <v>17</v>
      </c>
      <c r="E23" s="356">
        <f>SUM(B23:D23)</f>
        <v>2659</v>
      </c>
      <c r="F23" s="357"/>
      <c r="G23" s="43">
        <v>471</v>
      </c>
      <c r="H23" s="43">
        <v>108</v>
      </c>
      <c r="I23" s="43">
        <v>2</v>
      </c>
      <c r="J23" s="43">
        <v>723</v>
      </c>
      <c r="K23" s="43">
        <v>0</v>
      </c>
      <c r="L23" s="43">
        <v>95</v>
      </c>
      <c r="M23" s="43">
        <v>0</v>
      </c>
      <c r="N23" s="28">
        <f t="shared" si="1"/>
        <v>1399</v>
      </c>
      <c r="O23" s="29"/>
      <c r="P23" s="28">
        <f t="shared" si="2"/>
        <v>4058</v>
      </c>
      <c r="Q23" s="19"/>
      <c r="R23" s="451"/>
      <c r="S23" s="451"/>
      <c r="T23" s="451"/>
      <c r="U23" s="451"/>
      <c r="V23" s="451"/>
      <c r="W23" s="451"/>
      <c r="X23" s="451"/>
      <c r="Y23" s="451"/>
      <c r="Z23" s="451"/>
      <c r="AA23" s="451"/>
      <c r="AB23" s="451"/>
      <c r="AC23" s="451"/>
      <c r="AD23" s="451"/>
    </row>
    <row r="24" spans="1:32" ht="15" x14ac:dyDescent="0.2">
      <c r="A24" s="15"/>
      <c r="C24" s="29"/>
      <c r="D24" s="29"/>
      <c r="E24" s="28"/>
      <c r="F24" s="29"/>
      <c r="G24" s="29"/>
      <c r="H24" s="29"/>
      <c r="I24" s="29"/>
      <c r="J24" s="15"/>
      <c r="K24" s="29"/>
      <c r="L24" s="275"/>
      <c r="M24" s="275"/>
      <c r="N24" s="29"/>
      <c r="O24" s="29"/>
      <c r="P24" s="29"/>
      <c r="Q24" s="19"/>
    </row>
    <row r="25" spans="1:32" ht="15" x14ac:dyDescent="0.2">
      <c r="A25" s="195" t="s">
        <v>8</v>
      </c>
      <c r="B25" s="284">
        <f>SUM(B7:B23)</f>
        <v>368776</v>
      </c>
      <c r="C25" s="284">
        <f>SUM(C7:C23)</f>
        <v>14453</v>
      </c>
      <c r="D25" s="284">
        <f>SUM(D7:D23)</f>
        <v>1367</v>
      </c>
      <c r="E25" s="284">
        <f>SUM(B25:D25)</f>
        <v>384596</v>
      </c>
      <c r="F25" s="285"/>
      <c r="G25" s="284">
        <f t="shared" ref="G25:N25" si="3">SUM(G7:G23)</f>
        <v>14986</v>
      </c>
      <c r="H25" s="284">
        <f t="shared" si="3"/>
        <v>7280</v>
      </c>
      <c r="I25" s="284">
        <f t="shared" si="3"/>
        <v>55159</v>
      </c>
      <c r="J25" s="284">
        <f t="shared" si="3"/>
        <v>10633</v>
      </c>
      <c r="K25" s="284">
        <f t="shared" si="3"/>
        <v>24</v>
      </c>
      <c r="L25" s="284">
        <f t="shared" si="3"/>
        <v>6250</v>
      </c>
      <c r="M25" s="284">
        <f t="shared" si="3"/>
        <v>1752</v>
      </c>
      <c r="N25" s="284">
        <f t="shared" si="3"/>
        <v>96084</v>
      </c>
      <c r="O25" s="195"/>
      <c r="P25" s="284">
        <f>E25+N25</f>
        <v>480680</v>
      </c>
      <c r="Q25" s="19"/>
      <c r="R25" s="19"/>
    </row>
    <row r="26" spans="1:32" ht="17.25" customHeight="1" x14ac:dyDescent="0.2">
      <c r="A26" s="130" t="s">
        <v>466</v>
      </c>
      <c r="B26" s="48"/>
      <c r="C26" s="48"/>
      <c r="D26" s="48"/>
      <c r="E26" s="48"/>
      <c r="F26" s="35"/>
      <c r="G26" s="48"/>
      <c r="H26" s="48"/>
      <c r="I26" s="48"/>
      <c r="J26" s="48"/>
      <c r="K26" s="48"/>
      <c r="L26" s="48"/>
      <c r="M26" s="48"/>
      <c r="N26" s="48"/>
      <c r="O26" s="24"/>
      <c r="P26" s="48"/>
    </row>
    <row r="27" spans="1:32" ht="15" x14ac:dyDescent="0.2">
      <c r="A27" t="s">
        <v>372</v>
      </c>
      <c r="M27" s="19"/>
      <c r="N27" s="19"/>
      <c r="R27" s="15"/>
      <c r="S27" s="15"/>
      <c r="T27" s="15"/>
      <c r="U27" s="15"/>
      <c r="V27" s="15"/>
      <c r="W27" s="15"/>
      <c r="X27" s="15"/>
      <c r="Y27" s="15"/>
      <c r="Z27" s="15"/>
      <c r="AA27" s="15"/>
      <c r="AB27" s="15"/>
      <c r="AC27" s="15"/>
      <c r="AD27" s="15"/>
      <c r="AE27" s="15"/>
      <c r="AF27" s="15"/>
    </row>
    <row r="28" spans="1:32" ht="15" x14ac:dyDescent="0.2">
      <c r="D28" s="19"/>
      <c r="R28" s="15"/>
      <c r="S28" s="15"/>
      <c r="T28" s="15"/>
      <c r="U28" s="15"/>
      <c r="V28" s="15"/>
      <c r="W28" s="15"/>
      <c r="X28" s="15"/>
      <c r="Y28" s="15"/>
      <c r="Z28" s="15"/>
      <c r="AA28" s="15"/>
      <c r="AB28" s="15"/>
      <c r="AC28" s="15"/>
      <c r="AD28" s="15"/>
      <c r="AE28" s="15"/>
      <c r="AF28" s="15"/>
    </row>
    <row r="29" spans="1:32" ht="15" x14ac:dyDescent="0.2">
      <c r="R29" s="15"/>
      <c r="S29" s="15"/>
      <c r="T29" s="15"/>
      <c r="U29" s="15"/>
      <c r="V29" s="15"/>
      <c r="W29" s="15"/>
      <c r="X29" s="15"/>
      <c r="Y29" s="15"/>
      <c r="Z29" s="15"/>
      <c r="AA29" s="15"/>
      <c r="AB29" s="15"/>
      <c r="AC29" s="15"/>
      <c r="AD29" s="15"/>
      <c r="AE29" s="15"/>
      <c r="AF29" s="15"/>
    </row>
    <row r="30" spans="1:32" s="15" customFormat="1" ht="18.75" x14ac:dyDescent="0.25">
      <c r="A30" s="37" t="s">
        <v>709</v>
      </c>
      <c r="B30" s="33"/>
      <c r="C30" s="33"/>
      <c r="D30" s="33"/>
      <c r="E30" s="33"/>
      <c r="F30" s="33"/>
      <c r="G30" s="33"/>
      <c r="H30" s="33"/>
      <c r="I30" s="33"/>
      <c r="J30" s="33"/>
      <c r="K30" s="33"/>
      <c r="L30" s="33"/>
      <c r="M30" s="33"/>
      <c r="N30" s="33"/>
      <c r="O30" s="33"/>
    </row>
    <row r="31" spans="1:32" s="15" customFormat="1" ht="17.25" customHeight="1" x14ac:dyDescent="0.25">
      <c r="A31" s="287"/>
      <c r="B31" s="287"/>
      <c r="C31" s="276" t="s">
        <v>55</v>
      </c>
      <c r="D31" s="256"/>
      <c r="E31" s="256"/>
      <c r="F31" s="287"/>
      <c r="G31" s="287"/>
      <c r="H31" s="276" t="s">
        <v>56</v>
      </c>
      <c r="I31" s="256"/>
      <c r="J31" s="256"/>
      <c r="K31" s="287"/>
      <c r="L31" s="278"/>
      <c r="M31" s="278"/>
      <c r="N31" s="288" t="s">
        <v>8</v>
      </c>
      <c r="O31" s="33"/>
    </row>
    <row r="32" spans="1:32" s="15" customFormat="1" ht="55.5" customHeight="1" x14ac:dyDescent="0.25">
      <c r="A32" s="253" t="s">
        <v>53</v>
      </c>
      <c r="B32" s="213"/>
      <c r="C32" s="280" t="s">
        <v>81</v>
      </c>
      <c r="D32" s="280" t="s">
        <v>362</v>
      </c>
      <c r="E32" s="280" t="s">
        <v>8</v>
      </c>
      <c r="F32" s="213"/>
      <c r="G32" s="213"/>
      <c r="H32" s="280" t="s">
        <v>81</v>
      </c>
      <c r="I32" s="280" t="s">
        <v>362</v>
      </c>
      <c r="J32" s="280" t="s">
        <v>8</v>
      </c>
      <c r="K32" s="213"/>
      <c r="L32" s="289" t="s">
        <v>473</v>
      </c>
      <c r="M32" s="195"/>
      <c r="N32" s="290"/>
      <c r="P32" s="442"/>
      <c r="Q32" s="443"/>
      <c r="R32" s="443"/>
      <c r="S32" s="443"/>
      <c r="T32" s="443"/>
      <c r="U32" s="443"/>
    </row>
    <row r="33" spans="1:21" s="15" customFormat="1" ht="21" customHeight="1" x14ac:dyDescent="0.2">
      <c r="A33" s="15" t="s">
        <v>38</v>
      </c>
      <c r="B33" s="133"/>
      <c r="C33" s="43">
        <v>33834</v>
      </c>
      <c r="D33" s="43">
        <v>11361</v>
      </c>
      <c r="E33" s="165">
        <f t="shared" ref="E33:E45" si="4">SUM(C33:D33)</f>
        <v>45195</v>
      </c>
      <c r="F33" s="18"/>
      <c r="G33" s="18"/>
      <c r="H33" s="47">
        <v>32491</v>
      </c>
      <c r="I33" s="43">
        <v>3866</v>
      </c>
      <c r="J33" s="165">
        <f t="shared" ref="J33:J49" si="5">SUM(H33:I33)</f>
        <v>36357</v>
      </c>
      <c r="K33" s="18"/>
      <c r="L33" s="43">
        <v>3122</v>
      </c>
      <c r="N33" s="165">
        <f t="shared" ref="N33:N49" si="6">SUM(E33+J33+L33)</f>
        <v>84674</v>
      </c>
      <c r="P33" s="442"/>
      <c r="Q33" s="442"/>
      <c r="R33" s="442"/>
      <c r="S33" s="442"/>
      <c r="T33" s="442"/>
      <c r="U33" s="442"/>
    </row>
    <row r="34" spans="1:21" s="15" customFormat="1" ht="14.25" customHeight="1" x14ac:dyDescent="0.2">
      <c r="A34" s="15" t="s">
        <v>84</v>
      </c>
      <c r="B34" s="133"/>
      <c r="C34" s="43">
        <v>1389</v>
      </c>
      <c r="D34" s="43">
        <v>0</v>
      </c>
      <c r="E34" s="165">
        <f t="shared" si="4"/>
        <v>1389</v>
      </c>
      <c r="F34" s="18"/>
      <c r="G34" s="18"/>
      <c r="H34" s="43">
        <v>1</v>
      </c>
      <c r="I34" s="43">
        <v>0</v>
      </c>
      <c r="J34" s="286">
        <f t="shared" si="5"/>
        <v>1</v>
      </c>
      <c r="K34" s="18"/>
      <c r="L34" s="43">
        <v>2</v>
      </c>
      <c r="N34" s="165">
        <f t="shared" si="6"/>
        <v>1392</v>
      </c>
      <c r="P34" s="442"/>
      <c r="Q34" s="442"/>
      <c r="R34" s="442"/>
      <c r="S34" s="442"/>
      <c r="T34" s="442"/>
      <c r="U34" s="442"/>
    </row>
    <row r="35" spans="1:21" s="15" customFormat="1" ht="15" x14ac:dyDescent="0.2">
      <c r="A35" s="15" t="s">
        <v>39</v>
      </c>
      <c r="B35" s="133"/>
      <c r="C35" s="43">
        <v>1960</v>
      </c>
      <c r="D35" s="43">
        <v>0</v>
      </c>
      <c r="E35" s="165">
        <f t="shared" si="4"/>
        <v>1960</v>
      </c>
      <c r="F35" s="18"/>
      <c r="G35" s="18"/>
      <c r="H35" s="43">
        <v>0</v>
      </c>
      <c r="I35" s="43">
        <v>0</v>
      </c>
      <c r="J35" s="286">
        <f t="shared" si="5"/>
        <v>0</v>
      </c>
      <c r="K35" s="165"/>
      <c r="L35" s="43">
        <v>1409</v>
      </c>
      <c r="N35" s="165">
        <f t="shared" si="6"/>
        <v>3369</v>
      </c>
      <c r="P35" s="442"/>
      <c r="Q35" s="442"/>
      <c r="R35" s="442"/>
      <c r="S35" s="442"/>
      <c r="T35" s="442"/>
      <c r="U35" s="442"/>
    </row>
    <row r="36" spans="1:21" s="15" customFormat="1" ht="15" x14ac:dyDescent="0.2">
      <c r="A36" s="15" t="s">
        <v>41</v>
      </c>
      <c r="B36" s="133"/>
      <c r="C36" s="43">
        <v>1069</v>
      </c>
      <c r="D36" s="43">
        <v>0</v>
      </c>
      <c r="E36" s="165">
        <f t="shared" si="4"/>
        <v>1069</v>
      </c>
      <c r="F36" s="18"/>
      <c r="G36" s="18"/>
      <c r="H36" s="43">
        <v>0</v>
      </c>
      <c r="I36" s="43">
        <v>0</v>
      </c>
      <c r="J36" s="286">
        <f t="shared" si="5"/>
        <v>0</v>
      </c>
      <c r="K36" s="18"/>
      <c r="L36" s="43">
        <v>152</v>
      </c>
      <c r="N36" s="165">
        <f t="shared" si="6"/>
        <v>1221</v>
      </c>
      <c r="P36" s="442"/>
      <c r="Q36" s="442"/>
      <c r="R36" s="442"/>
      <c r="S36" s="442"/>
      <c r="T36" s="442"/>
      <c r="U36" s="442"/>
    </row>
    <row r="37" spans="1:21" s="15" customFormat="1" ht="15" x14ac:dyDescent="0.2">
      <c r="A37" s="15" t="s">
        <v>42</v>
      </c>
      <c r="B37" s="133"/>
      <c r="C37" s="43">
        <v>1132</v>
      </c>
      <c r="D37" s="43">
        <v>0</v>
      </c>
      <c r="E37" s="165">
        <f t="shared" si="4"/>
        <v>1132</v>
      </c>
      <c r="F37" s="18"/>
      <c r="G37" s="18"/>
      <c r="H37" s="47">
        <v>7</v>
      </c>
      <c r="I37" s="43">
        <v>76</v>
      </c>
      <c r="J37" s="165">
        <f t="shared" si="5"/>
        <v>83</v>
      </c>
      <c r="K37" s="18" t="s">
        <v>82</v>
      </c>
      <c r="L37" s="43">
        <v>214</v>
      </c>
      <c r="N37" s="165">
        <f t="shared" si="6"/>
        <v>1429</v>
      </c>
      <c r="P37" s="442"/>
      <c r="Q37" s="442"/>
      <c r="R37" s="442"/>
      <c r="S37" s="442"/>
      <c r="T37" s="442"/>
      <c r="U37" s="442"/>
    </row>
    <row r="38" spans="1:21" s="15" customFormat="1" ht="15" x14ac:dyDescent="0.2">
      <c r="A38" s="15" t="s">
        <v>43</v>
      </c>
      <c r="B38" s="133"/>
      <c r="C38" s="43">
        <v>78424</v>
      </c>
      <c r="D38" s="43">
        <v>44630</v>
      </c>
      <c r="E38" s="165">
        <f t="shared" si="4"/>
        <v>123054</v>
      </c>
      <c r="F38" s="18"/>
      <c r="G38" s="18"/>
      <c r="H38" s="47">
        <v>1420</v>
      </c>
      <c r="I38" s="43">
        <v>952</v>
      </c>
      <c r="J38" s="165">
        <f t="shared" si="5"/>
        <v>2372</v>
      </c>
      <c r="K38" s="18" t="s">
        <v>82</v>
      </c>
      <c r="L38" s="43">
        <v>753</v>
      </c>
      <c r="N38" s="165">
        <f t="shared" si="6"/>
        <v>126179</v>
      </c>
      <c r="P38" s="442"/>
      <c r="Q38" s="442"/>
      <c r="R38" s="442"/>
      <c r="S38" s="442"/>
      <c r="T38" s="442"/>
      <c r="U38" s="442"/>
    </row>
    <row r="39" spans="1:21" s="15" customFormat="1" ht="15" x14ac:dyDescent="0.2">
      <c r="A39" s="15" t="s">
        <v>44</v>
      </c>
      <c r="B39" s="133"/>
      <c r="C39" s="43">
        <v>62705</v>
      </c>
      <c r="D39" s="43">
        <v>20664</v>
      </c>
      <c r="E39" s="165">
        <f t="shared" si="4"/>
        <v>83369</v>
      </c>
      <c r="F39" s="18"/>
      <c r="G39" s="18"/>
      <c r="H39" s="47">
        <v>2250</v>
      </c>
      <c r="I39" s="43">
        <v>258</v>
      </c>
      <c r="J39" s="165">
        <f t="shared" si="5"/>
        <v>2508</v>
      </c>
      <c r="K39" s="18" t="s">
        <v>82</v>
      </c>
      <c r="L39" s="43">
        <v>2449</v>
      </c>
      <c r="N39" s="165">
        <f t="shared" si="6"/>
        <v>88326</v>
      </c>
      <c r="P39" s="442"/>
      <c r="Q39" s="442"/>
      <c r="R39" s="442"/>
      <c r="S39" s="442"/>
      <c r="T39" s="442"/>
      <c r="U39" s="442"/>
    </row>
    <row r="40" spans="1:21" s="15" customFormat="1" ht="15" x14ac:dyDescent="0.2">
      <c r="A40" s="15" t="s">
        <v>406</v>
      </c>
      <c r="B40" s="133"/>
      <c r="C40" s="43">
        <v>0</v>
      </c>
      <c r="D40" s="43">
        <v>4712</v>
      </c>
      <c r="E40" s="165">
        <f>SUM(C40:D40)</f>
        <v>4712</v>
      </c>
      <c r="F40" s="18"/>
      <c r="G40" s="18"/>
      <c r="H40" s="47">
        <v>20</v>
      </c>
      <c r="I40" s="43">
        <v>95</v>
      </c>
      <c r="J40" s="165">
        <f>SUM(H40:I40)</f>
        <v>115</v>
      </c>
      <c r="K40" s="18" t="s">
        <v>82</v>
      </c>
      <c r="L40" s="43">
        <v>42</v>
      </c>
      <c r="N40" s="165">
        <f>SUM(E40+J40+L40)</f>
        <v>4869</v>
      </c>
      <c r="P40" s="442"/>
      <c r="Q40" s="442"/>
      <c r="R40" s="442"/>
      <c r="S40" s="442"/>
      <c r="T40" s="442"/>
      <c r="U40" s="442"/>
    </row>
    <row r="41" spans="1:21" s="15" customFormat="1" ht="15" x14ac:dyDescent="0.2">
      <c r="A41" s="15" t="s">
        <v>45</v>
      </c>
      <c r="B41" s="133"/>
      <c r="C41" s="43">
        <v>10936</v>
      </c>
      <c r="D41" s="43">
        <v>861</v>
      </c>
      <c r="E41" s="165">
        <f t="shared" si="4"/>
        <v>11797</v>
      </c>
      <c r="F41" s="18"/>
      <c r="G41" s="18"/>
      <c r="H41" s="47">
        <v>29</v>
      </c>
      <c r="I41" s="43">
        <v>181</v>
      </c>
      <c r="J41" s="165">
        <f t="shared" si="5"/>
        <v>210</v>
      </c>
      <c r="K41" s="18" t="s">
        <v>82</v>
      </c>
      <c r="L41" s="43">
        <v>3973</v>
      </c>
      <c r="N41" s="165">
        <f t="shared" si="6"/>
        <v>15980</v>
      </c>
      <c r="P41" s="442"/>
      <c r="Q41" s="442"/>
      <c r="R41" s="442"/>
      <c r="S41" s="442"/>
      <c r="T41" s="442"/>
      <c r="U41" s="442"/>
    </row>
    <row r="42" spans="1:21" s="15" customFormat="1" ht="15" x14ac:dyDescent="0.2">
      <c r="A42" s="15" t="s">
        <v>46</v>
      </c>
      <c r="B42" s="133"/>
      <c r="C42" s="43">
        <v>1832</v>
      </c>
      <c r="D42" s="43">
        <v>0</v>
      </c>
      <c r="E42" s="165">
        <f t="shared" si="4"/>
        <v>1832</v>
      </c>
      <c r="F42" s="18"/>
      <c r="G42" s="18"/>
      <c r="H42" s="43">
        <v>0</v>
      </c>
      <c r="I42" s="43">
        <v>0</v>
      </c>
      <c r="J42" s="165">
        <f t="shared" si="5"/>
        <v>0</v>
      </c>
      <c r="K42" s="18" t="s">
        <v>82</v>
      </c>
      <c r="L42" s="43">
        <v>172</v>
      </c>
      <c r="N42" s="165">
        <f t="shared" si="6"/>
        <v>2004</v>
      </c>
      <c r="P42" s="442"/>
      <c r="Q42" s="442"/>
      <c r="R42" s="442"/>
      <c r="S42" s="442"/>
      <c r="T42" s="442"/>
      <c r="U42" s="442"/>
    </row>
    <row r="43" spans="1:21" s="15" customFormat="1" ht="15" x14ac:dyDescent="0.2">
      <c r="A43" s="15" t="s">
        <v>47</v>
      </c>
      <c r="B43" s="133"/>
      <c r="C43" s="43">
        <v>11818</v>
      </c>
      <c r="D43" s="43">
        <v>0</v>
      </c>
      <c r="E43" s="165">
        <f t="shared" si="4"/>
        <v>11818</v>
      </c>
      <c r="F43" s="18"/>
      <c r="G43" s="18"/>
      <c r="H43" s="47">
        <v>18</v>
      </c>
      <c r="I43" s="43">
        <v>4</v>
      </c>
      <c r="J43" s="165">
        <f t="shared" si="5"/>
        <v>22</v>
      </c>
      <c r="K43" s="18" t="s">
        <v>82</v>
      </c>
      <c r="L43" s="43">
        <v>1495</v>
      </c>
      <c r="N43" s="165">
        <f t="shared" si="6"/>
        <v>13335</v>
      </c>
      <c r="P43" s="442"/>
      <c r="Q43" s="442"/>
      <c r="R43" s="442"/>
      <c r="S43" s="442"/>
      <c r="T43" s="442"/>
      <c r="U43" s="442"/>
    </row>
    <row r="44" spans="1:21" s="15" customFormat="1" ht="15" x14ac:dyDescent="0.2">
      <c r="A44" s="15" t="s">
        <v>87</v>
      </c>
      <c r="B44" s="133"/>
      <c r="C44" s="43">
        <v>955</v>
      </c>
      <c r="D44" s="43">
        <v>0</v>
      </c>
      <c r="E44" s="165">
        <f t="shared" si="4"/>
        <v>955</v>
      </c>
      <c r="F44" s="18"/>
      <c r="G44" s="18"/>
      <c r="H44" s="47">
        <v>0</v>
      </c>
      <c r="I44" s="43">
        <v>0</v>
      </c>
      <c r="J44" s="44">
        <f t="shared" si="5"/>
        <v>0</v>
      </c>
      <c r="K44" s="18" t="s">
        <v>83</v>
      </c>
      <c r="L44" s="43">
        <v>315</v>
      </c>
      <c r="N44" s="165">
        <f t="shared" si="6"/>
        <v>1270</v>
      </c>
      <c r="P44" s="442"/>
      <c r="Q44" s="442"/>
      <c r="R44" s="442"/>
      <c r="S44" s="442"/>
      <c r="T44" s="442"/>
      <c r="U44" s="442"/>
    </row>
    <row r="45" spans="1:21" s="15" customFormat="1" ht="15" x14ac:dyDescent="0.2">
      <c r="A45" s="15" t="s">
        <v>48</v>
      </c>
      <c r="B45" s="133"/>
      <c r="C45" s="43">
        <v>0</v>
      </c>
      <c r="D45" s="43">
        <v>0</v>
      </c>
      <c r="E45" s="286">
        <f t="shared" si="4"/>
        <v>0</v>
      </c>
      <c r="F45" s="18"/>
      <c r="G45" s="18"/>
      <c r="H45" s="47">
        <v>8081</v>
      </c>
      <c r="I45" s="43">
        <v>0</v>
      </c>
      <c r="J45" s="165">
        <f t="shared" si="5"/>
        <v>8081</v>
      </c>
      <c r="K45" s="18" t="s">
        <v>82</v>
      </c>
      <c r="L45" s="43">
        <v>0</v>
      </c>
      <c r="N45" s="165">
        <f t="shared" si="6"/>
        <v>8081</v>
      </c>
      <c r="P45" s="442"/>
      <c r="Q45" s="442"/>
      <c r="R45" s="442"/>
      <c r="S45" s="442"/>
      <c r="T45" s="442"/>
      <c r="U45" s="442"/>
    </row>
    <row r="46" spans="1:21" s="15" customFormat="1" ht="15" x14ac:dyDescent="0.2">
      <c r="A46" s="15" t="s">
        <v>49</v>
      </c>
      <c r="B46" s="133"/>
      <c r="C46" s="43">
        <v>6888</v>
      </c>
      <c r="D46" s="43">
        <v>0</v>
      </c>
      <c r="E46" s="165">
        <f>SUM(C46:D46)</f>
        <v>6888</v>
      </c>
      <c r="F46" s="18"/>
      <c r="G46" s="18"/>
      <c r="H46" s="47">
        <v>7</v>
      </c>
      <c r="I46" s="43">
        <v>8</v>
      </c>
      <c r="J46" s="165">
        <f t="shared" si="5"/>
        <v>15</v>
      </c>
      <c r="K46" s="18" t="s">
        <v>82</v>
      </c>
      <c r="L46" s="43">
        <v>2056</v>
      </c>
      <c r="N46" s="165">
        <f t="shared" si="6"/>
        <v>8959</v>
      </c>
      <c r="P46" s="442"/>
      <c r="Q46" s="442"/>
      <c r="R46" s="442"/>
      <c r="S46" s="442"/>
      <c r="T46" s="442"/>
      <c r="U46" s="442"/>
    </row>
    <row r="47" spans="1:21" s="15" customFormat="1" ht="15" x14ac:dyDescent="0.2">
      <c r="A47" s="15" t="s">
        <v>50</v>
      </c>
      <c r="B47" s="133"/>
      <c r="C47" s="43">
        <v>7080</v>
      </c>
      <c r="D47" s="43">
        <v>0</v>
      </c>
      <c r="E47" s="165">
        <f>SUM(C47:D47)</f>
        <v>7080</v>
      </c>
      <c r="F47" s="18"/>
      <c r="G47" s="18"/>
      <c r="H47" s="47">
        <v>3385</v>
      </c>
      <c r="I47" s="43">
        <v>9</v>
      </c>
      <c r="J47" s="165">
        <f t="shared" si="5"/>
        <v>3394</v>
      </c>
      <c r="K47" s="18" t="s">
        <v>82</v>
      </c>
      <c r="L47" s="43">
        <v>1153</v>
      </c>
      <c r="N47" s="165">
        <f t="shared" si="6"/>
        <v>11627</v>
      </c>
      <c r="P47" s="442"/>
      <c r="Q47" s="442"/>
      <c r="R47" s="442"/>
      <c r="S47" s="442"/>
      <c r="T47" s="442"/>
      <c r="U47" s="442"/>
    </row>
    <row r="48" spans="1:21" s="15" customFormat="1" ht="15" x14ac:dyDescent="0.2">
      <c r="A48" s="15" t="s">
        <v>51</v>
      </c>
      <c r="B48" s="133"/>
      <c r="C48" s="43">
        <v>1769</v>
      </c>
      <c r="D48" s="43">
        <v>0</v>
      </c>
      <c r="E48" s="165">
        <f>SUM(C48:D48)</f>
        <v>1769</v>
      </c>
      <c r="F48" s="18"/>
      <c r="G48" s="18"/>
      <c r="H48" s="43">
        <v>0</v>
      </c>
      <c r="I48" s="43">
        <v>0</v>
      </c>
      <c r="J48" s="44">
        <f t="shared" si="5"/>
        <v>0</v>
      </c>
      <c r="K48" s="18" t="s">
        <v>82</v>
      </c>
      <c r="L48" s="43">
        <v>136</v>
      </c>
      <c r="N48" s="165">
        <f t="shared" si="6"/>
        <v>1905</v>
      </c>
      <c r="P48" s="442"/>
      <c r="Q48" s="442"/>
      <c r="R48" s="442"/>
      <c r="S48" s="442"/>
      <c r="T48" s="442"/>
      <c r="U48" s="442"/>
    </row>
    <row r="49" spans="1:21" s="15" customFormat="1" ht="15" x14ac:dyDescent="0.2">
      <c r="A49" s="15" t="s">
        <v>545</v>
      </c>
      <c r="B49" s="133"/>
      <c r="C49" s="43">
        <v>1524</v>
      </c>
      <c r="D49" s="43">
        <v>0</v>
      </c>
      <c r="E49" s="165">
        <f>SUM(C49:D49)</f>
        <v>1524</v>
      </c>
      <c r="F49" s="18"/>
      <c r="G49" s="133"/>
      <c r="H49" s="47">
        <v>2</v>
      </c>
      <c r="I49" s="43">
        <v>0</v>
      </c>
      <c r="J49" s="165">
        <f t="shared" si="5"/>
        <v>2</v>
      </c>
      <c r="K49" s="18" t="s">
        <v>82</v>
      </c>
      <c r="L49" s="43">
        <v>418</v>
      </c>
      <c r="N49" s="165">
        <f t="shared" si="6"/>
        <v>1944</v>
      </c>
      <c r="P49" s="442"/>
      <c r="Q49" s="442"/>
      <c r="R49" s="442"/>
      <c r="S49" s="442"/>
      <c r="T49" s="442"/>
      <c r="U49" s="442"/>
    </row>
    <row r="50" spans="1:21" s="15" customFormat="1" ht="15" x14ac:dyDescent="0.2">
      <c r="B50" s="133"/>
      <c r="C50" s="29"/>
      <c r="D50" s="18"/>
      <c r="E50" s="18"/>
      <c r="F50" s="18"/>
      <c r="G50" s="18"/>
      <c r="H50" s="18"/>
      <c r="I50" s="18"/>
      <c r="J50" s="165" t="s">
        <v>82</v>
      </c>
      <c r="K50" s="18" t="s">
        <v>82</v>
      </c>
      <c r="L50" s="18"/>
      <c r="N50" s="165"/>
      <c r="P50" s="17"/>
    </row>
    <row r="51" spans="1:21" s="15" customFormat="1" ht="15" x14ac:dyDescent="0.2">
      <c r="A51" s="195" t="s">
        <v>8</v>
      </c>
      <c r="B51" s="180"/>
      <c r="C51" s="291">
        <f>SUM(C33:C49)</f>
        <v>223315</v>
      </c>
      <c r="D51" s="291">
        <f>SUM(D33:D49)</f>
        <v>82228</v>
      </c>
      <c r="E51" s="291">
        <f>SUM(C51:D51)</f>
        <v>305543</v>
      </c>
      <c r="F51" s="292"/>
      <c r="G51" s="291"/>
      <c r="H51" s="291">
        <f>SUM(H33:H49)</f>
        <v>47711</v>
      </c>
      <c r="I51" s="291">
        <f>SUM(I33:I49)</f>
        <v>5449</v>
      </c>
      <c r="J51" s="291">
        <f>SUM(J33:J49)</f>
        <v>53160</v>
      </c>
      <c r="K51" s="292" t="s">
        <v>82</v>
      </c>
      <c r="L51" s="291">
        <f>SUM(L33:L49)</f>
        <v>17861</v>
      </c>
      <c r="M51" s="195"/>
      <c r="N51" s="291">
        <f>SUM(E51+J51+L51)</f>
        <v>376564</v>
      </c>
      <c r="P51" s="17"/>
    </row>
    <row r="52" spans="1:21" ht="17.25" customHeight="1" x14ac:dyDescent="0.2">
      <c r="A52" s="130" t="s">
        <v>466</v>
      </c>
      <c r="B52" s="121"/>
      <c r="C52" s="122"/>
      <c r="D52" s="122"/>
      <c r="E52" s="122"/>
      <c r="F52" s="123"/>
      <c r="G52" s="122"/>
      <c r="H52" s="122"/>
      <c r="I52" s="122"/>
      <c r="J52" s="122"/>
      <c r="K52" s="123"/>
      <c r="L52" s="122"/>
      <c r="M52" s="24"/>
      <c r="N52" s="122"/>
      <c r="P52" s="19"/>
    </row>
    <row r="53" spans="1:21" ht="14.25" x14ac:dyDescent="0.2">
      <c r="A53" t="s">
        <v>354</v>
      </c>
      <c r="B53" s="121"/>
      <c r="C53" s="122"/>
      <c r="D53" s="122"/>
      <c r="E53" s="122"/>
      <c r="F53" s="123"/>
      <c r="G53" s="123"/>
      <c r="H53" s="122"/>
      <c r="I53" s="122"/>
      <c r="J53" s="122"/>
      <c r="K53" s="123"/>
      <c r="L53" s="122"/>
    </row>
    <row r="54" spans="1:21" ht="14.25" x14ac:dyDescent="0.2">
      <c r="A54" t="s">
        <v>355</v>
      </c>
      <c r="B54" s="121"/>
      <c r="C54" s="122"/>
      <c r="D54" s="122"/>
      <c r="E54" s="122"/>
      <c r="F54" s="123"/>
      <c r="G54" s="123"/>
      <c r="H54" s="122"/>
      <c r="I54" s="122"/>
      <c r="J54" s="122"/>
      <c r="K54" s="123"/>
      <c r="L54" s="122"/>
    </row>
    <row r="55" spans="1:21" ht="13.5" customHeight="1" x14ac:dyDescent="0.2">
      <c r="A55" t="s">
        <v>370</v>
      </c>
    </row>
    <row r="56" spans="1:21" ht="39" customHeight="1" x14ac:dyDescent="0.2"/>
    <row r="57" spans="1:21" x14ac:dyDescent="0.2">
      <c r="A57" s="128"/>
    </row>
    <row r="58" spans="1:21" ht="14.25" x14ac:dyDescent="0.2">
      <c r="A58" s="36"/>
    </row>
    <row r="59" spans="1:21" ht="14.25" x14ac:dyDescent="0.2">
      <c r="A59" s="36"/>
    </row>
    <row r="60" spans="1:21" ht="14.25" x14ac:dyDescent="0.2">
      <c r="A60" s="36"/>
    </row>
    <row r="61" spans="1:21" ht="14.25" x14ac:dyDescent="0.2">
      <c r="A61" s="36"/>
    </row>
    <row r="62" spans="1:21" ht="14.25" x14ac:dyDescent="0.2">
      <c r="A62" s="36"/>
    </row>
    <row r="63" spans="1:21" ht="14.25" x14ac:dyDescent="0.2">
      <c r="A63" s="36"/>
    </row>
    <row r="64" spans="1:21" ht="14.25" x14ac:dyDescent="0.2">
      <c r="A64" s="36"/>
    </row>
    <row r="65" spans="1:1" ht="14.25" x14ac:dyDescent="0.2">
      <c r="A65" s="36"/>
    </row>
    <row r="66" spans="1:1" ht="14.25" x14ac:dyDescent="0.2">
      <c r="A66" s="36"/>
    </row>
    <row r="67" spans="1:1" ht="14.25" x14ac:dyDescent="0.2">
      <c r="A67" s="36"/>
    </row>
    <row r="68" spans="1:1" ht="14.25" x14ac:dyDescent="0.2">
      <c r="A68" s="36"/>
    </row>
    <row r="69" spans="1:1" ht="14.25" x14ac:dyDescent="0.2">
      <c r="A69" s="36"/>
    </row>
    <row r="70" spans="1:1" ht="14.25" x14ac:dyDescent="0.2">
      <c r="A70" s="36"/>
    </row>
    <row r="71" spans="1:1" ht="14.25" x14ac:dyDescent="0.2">
      <c r="A71" s="36"/>
    </row>
    <row r="72" spans="1:1" ht="14.25" x14ac:dyDescent="0.2">
      <c r="A72" s="36"/>
    </row>
    <row r="73" spans="1:1" ht="14.25" x14ac:dyDescent="0.2">
      <c r="A73" s="36"/>
    </row>
    <row r="74" spans="1:1" ht="14.25" x14ac:dyDescent="0.2">
      <c r="A74" s="56"/>
    </row>
    <row r="75" spans="1:1" ht="14.25" x14ac:dyDescent="0.2">
      <c r="A75" s="36"/>
    </row>
    <row r="76" spans="1:1" ht="14.25" x14ac:dyDescent="0.2">
      <c r="A76" s="36"/>
    </row>
    <row r="77" spans="1:1" ht="14.25" x14ac:dyDescent="0.2">
      <c r="A77" s="122"/>
    </row>
  </sheetData>
  <phoneticPr fontId="0" type="noConversion"/>
  <pageMargins left="0.74803149606299213" right="0.35433070866141736" top="0.98425196850393704" bottom="0.98425196850393704" header="0.51181102362204722" footer="0.51181102362204722"/>
  <pageSetup paperSize="9" scale="51" orientation="portrait" horizontalDpi="96" verticalDpi="300" r:id="rId1"/>
  <headerFooter alignWithMargins="0">
    <oddHeader>&amp;R&amp;"Arial,Bold"&amp;16AIR TRANSPORT</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52"/>
  <sheetViews>
    <sheetView zoomScale="75" zoomScaleNormal="75" workbookViewId="0">
      <selection activeCell="AC48" sqref="AC48"/>
    </sheetView>
  </sheetViews>
  <sheetFormatPr defaultRowHeight="12.75" x14ac:dyDescent="0.2"/>
  <cols>
    <col min="1" max="1" width="21" customWidth="1"/>
    <col min="2" max="10" width="9.7109375" hidden="1" customWidth="1"/>
    <col min="11" max="17" width="12.7109375" hidden="1" customWidth="1"/>
    <col min="18" max="21" width="12.7109375" customWidth="1"/>
    <col min="22" max="22" width="12.28515625" customWidth="1"/>
    <col min="23" max="23" width="11" customWidth="1"/>
    <col min="24" max="28" width="11.42578125" customWidth="1"/>
    <col min="29" max="29" width="11" customWidth="1"/>
  </cols>
  <sheetData>
    <row r="1" spans="1:29" s="14" customFormat="1" ht="18.75" x14ac:dyDescent="0.25">
      <c r="A1" s="37" t="s">
        <v>500</v>
      </c>
      <c r="B1" s="37"/>
      <c r="C1" s="37"/>
      <c r="D1" s="37"/>
      <c r="E1" s="37"/>
      <c r="F1" s="37"/>
      <c r="G1" s="37"/>
      <c r="H1" s="37"/>
      <c r="I1" s="37"/>
      <c r="J1" s="37"/>
      <c r="K1" s="33"/>
      <c r="L1" s="33"/>
      <c r="M1" s="33"/>
      <c r="N1" s="33"/>
      <c r="O1" s="15"/>
      <c r="P1" s="15"/>
      <c r="Q1" s="15"/>
      <c r="R1" s="15"/>
      <c r="S1" s="15"/>
      <c r="T1" s="15"/>
      <c r="U1" s="15"/>
    </row>
    <row r="2" spans="1:29" s="15" customFormat="1" ht="21" customHeight="1" x14ac:dyDescent="0.25">
      <c r="A2" s="197"/>
      <c r="B2" s="293">
        <v>1991</v>
      </c>
      <c r="C2" s="293">
        <v>1992</v>
      </c>
      <c r="D2" s="293">
        <v>1993</v>
      </c>
      <c r="E2" s="293">
        <v>1994</v>
      </c>
      <c r="F2" s="293">
        <v>1995</v>
      </c>
      <c r="G2" s="293">
        <v>1996</v>
      </c>
      <c r="H2" s="293">
        <v>1997</v>
      </c>
      <c r="I2" s="293">
        <v>1998</v>
      </c>
      <c r="J2" s="293">
        <v>1999</v>
      </c>
      <c r="K2" s="293">
        <v>2000</v>
      </c>
      <c r="L2" s="293">
        <v>2001</v>
      </c>
      <c r="M2" s="293">
        <v>2002</v>
      </c>
      <c r="N2" s="293">
        <v>2003</v>
      </c>
      <c r="O2" s="293">
        <v>2004</v>
      </c>
      <c r="P2" s="293">
        <v>2005</v>
      </c>
      <c r="Q2" s="293">
        <v>2006</v>
      </c>
      <c r="R2" s="293">
        <v>2007</v>
      </c>
      <c r="S2" s="293">
        <v>2008</v>
      </c>
      <c r="T2" s="293">
        <v>2009</v>
      </c>
      <c r="U2" s="293">
        <v>2010</v>
      </c>
      <c r="V2" s="293">
        <v>2011</v>
      </c>
      <c r="W2" s="293">
        <v>2012</v>
      </c>
      <c r="X2" s="293">
        <v>2013</v>
      </c>
      <c r="Y2" s="293">
        <v>2014</v>
      </c>
      <c r="Z2" s="293">
        <v>2015</v>
      </c>
      <c r="AA2" s="293">
        <v>2016</v>
      </c>
      <c r="AB2" s="293">
        <v>2017</v>
      </c>
      <c r="AC2" s="293">
        <v>2018</v>
      </c>
    </row>
    <row r="3" spans="1:29" ht="21" customHeight="1" x14ac:dyDescent="0.2">
      <c r="A3" s="15" t="s">
        <v>38</v>
      </c>
      <c r="B3" s="17">
        <v>83780</v>
      </c>
      <c r="C3" s="17">
        <v>86132</v>
      </c>
      <c r="D3" s="17">
        <v>88450</v>
      </c>
      <c r="E3" s="17">
        <v>93227</v>
      </c>
      <c r="F3" s="17">
        <v>79984</v>
      </c>
      <c r="G3" s="17">
        <v>79186</v>
      </c>
      <c r="H3" s="17">
        <v>82683</v>
      </c>
      <c r="I3" s="17">
        <v>86741</v>
      </c>
      <c r="J3" s="17">
        <v>91395</v>
      </c>
      <c r="K3" s="18">
        <v>82852</v>
      </c>
      <c r="L3" s="18">
        <v>88656</v>
      </c>
      <c r="M3" s="18">
        <v>84313</v>
      </c>
      <c r="N3" s="18">
        <v>81488</v>
      </c>
      <c r="O3" s="18">
        <v>85302</v>
      </c>
      <c r="P3" s="18">
        <v>94382</v>
      </c>
      <c r="Q3" s="18">
        <v>102989</v>
      </c>
      <c r="R3" s="18">
        <v>108453</v>
      </c>
      <c r="S3" s="18">
        <v>106366</v>
      </c>
      <c r="T3" s="47">
        <v>99419</v>
      </c>
      <c r="U3" s="47">
        <v>92287</v>
      </c>
      <c r="V3" s="47">
        <v>99452</v>
      </c>
      <c r="W3" s="47">
        <v>104227</v>
      </c>
      <c r="X3" s="47">
        <v>106755</v>
      </c>
      <c r="Y3" s="47">
        <v>112537</v>
      </c>
      <c r="Z3" s="47">
        <v>106755</v>
      </c>
      <c r="AA3" s="47">
        <v>86735</v>
      </c>
      <c r="AB3" s="47">
        <v>85727</v>
      </c>
      <c r="AC3" s="399">
        <f>'T8.9-8.10'!N33</f>
        <v>84674</v>
      </c>
    </row>
    <row r="4" spans="1:29" ht="15" customHeight="1" x14ac:dyDescent="0.2">
      <c r="A4" s="15" t="s">
        <v>84</v>
      </c>
      <c r="B4" s="363" t="s">
        <v>31</v>
      </c>
      <c r="C4" s="363" t="s">
        <v>31</v>
      </c>
      <c r="D4" s="363" t="s">
        <v>31</v>
      </c>
      <c r="E4" s="363" t="s">
        <v>31</v>
      </c>
      <c r="F4" s="363" t="s">
        <v>31</v>
      </c>
      <c r="G4" s="363" t="s">
        <v>31</v>
      </c>
      <c r="H4" s="363" t="s">
        <v>31</v>
      </c>
      <c r="I4" s="363" t="s">
        <v>31</v>
      </c>
      <c r="J4" s="363" t="s">
        <v>31</v>
      </c>
      <c r="K4" s="18">
        <v>1185</v>
      </c>
      <c r="L4" s="18">
        <v>1304</v>
      </c>
      <c r="M4" s="18">
        <v>1226</v>
      </c>
      <c r="N4" s="18">
        <v>1282</v>
      </c>
      <c r="O4" s="18">
        <v>1227</v>
      </c>
      <c r="P4" s="18">
        <v>1232</v>
      </c>
      <c r="Q4" s="18">
        <v>1265</v>
      </c>
      <c r="R4" s="18">
        <v>1209</v>
      </c>
      <c r="S4" s="18">
        <v>1262</v>
      </c>
      <c r="T4" s="47">
        <v>1199</v>
      </c>
      <c r="U4" s="47">
        <v>1178</v>
      </c>
      <c r="V4" s="47">
        <v>1183</v>
      </c>
      <c r="W4" s="47">
        <v>1319</v>
      </c>
      <c r="X4" s="47">
        <v>881</v>
      </c>
      <c r="Y4" s="47">
        <v>888</v>
      </c>
      <c r="Z4" s="47">
        <v>881</v>
      </c>
      <c r="AA4" s="47">
        <v>1322</v>
      </c>
      <c r="AB4" s="47">
        <v>1397</v>
      </c>
      <c r="AC4" s="399">
        <f>'T8.9-8.10'!N34</f>
        <v>1392</v>
      </c>
    </row>
    <row r="5" spans="1:29" ht="15" x14ac:dyDescent="0.2">
      <c r="A5" s="15" t="s">
        <v>39</v>
      </c>
      <c r="B5" s="17">
        <v>2144</v>
      </c>
      <c r="C5" s="17">
        <v>2306</v>
      </c>
      <c r="D5" s="17">
        <v>2348</v>
      </c>
      <c r="E5" s="17">
        <v>2264</v>
      </c>
      <c r="F5" s="17">
        <v>2558</v>
      </c>
      <c r="G5" s="17">
        <v>2865</v>
      </c>
      <c r="H5" s="17">
        <v>2888</v>
      </c>
      <c r="I5" s="17">
        <v>3256</v>
      </c>
      <c r="J5" s="17">
        <v>3176</v>
      </c>
      <c r="K5" s="18">
        <v>3211</v>
      </c>
      <c r="L5" s="18">
        <v>3600</v>
      </c>
      <c r="M5" s="18">
        <v>3489</v>
      </c>
      <c r="N5" s="18">
        <v>3527</v>
      </c>
      <c r="O5" s="18">
        <v>3702</v>
      </c>
      <c r="P5" s="18">
        <v>3911</v>
      </c>
      <c r="Q5" s="18">
        <v>4052</v>
      </c>
      <c r="R5" s="18">
        <v>4320</v>
      </c>
      <c r="S5" s="18">
        <v>4145</v>
      </c>
      <c r="T5" s="47">
        <v>4292</v>
      </c>
      <c r="U5" s="47">
        <v>3965</v>
      </c>
      <c r="V5" s="47">
        <v>3912</v>
      </c>
      <c r="W5" s="47">
        <v>3958</v>
      </c>
      <c r="X5" s="47">
        <v>3286</v>
      </c>
      <c r="Y5" s="47">
        <v>3013</v>
      </c>
      <c r="Z5" s="47">
        <v>3286</v>
      </c>
      <c r="AA5" s="47">
        <v>3194</v>
      </c>
      <c r="AB5" s="47">
        <v>3211</v>
      </c>
      <c r="AC5" s="399">
        <f>'T8.9-8.10'!N35</f>
        <v>3369</v>
      </c>
    </row>
    <row r="6" spans="1:29" ht="15" x14ac:dyDescent="0.2">
      <c r="A6" s="15" t="s">
        <v>41</v>
      </c>
      <c r="B6" s="363" t="s">
        <v>31</v>
      </c>
      <c r="C6" s="363" t="s">
        <v>31</v>
      </c>
      <c r="D6" s="363" t="s">
        <v>31</v>
      </c>
      <c r="E6" s="363" t="s">
        <v>31</v>
      </c>
      <c r="F6" s="363" t="s">
        <v>31</v>
      </c>
      <c r="G6" s="363" t="s">
        <v>31</v>
      </c>
      <c r="H6" s="363" t="s">
        <v>31</v>
      </c>
      <c r="I6" s="363" t="s">
        <v>31</v>
      </c>
      <c r="J6" s="363" t="s">
        <v>31</v>
      </c>
      <c r="K6" s="18">
        <v>1320</v>
      </c>
      <c r="L6" s="18">
        <v>1400</v>
      </c>
      <c r="M6" s="18">
        <v>1395</v>
      </c>
      <c r="N6" s="18">
        <v>1294</v>
      </c>
      <c r="O6" s="18">
        <v>1357</v>
      </c>
      <c r="P6" s="18">
        <v>1293</v>
      </c>
      <c r="Q6" s="18">
        <v>1268</v>
      </c>
      <c r="R6" s="18">
        <v>1307</v>
      </c>
      <c r="S6" s="18">
        <v>1216</v>
      </c>
      <c r="T6" s="47">
        <v>1359</v>
      </c>
      <c r="U6" s="47">
        <v>1251</v>
      </c>
      <c r="V6" s="47">
        <v>1133</v>
      </c>
      <c r="W6" s="47">
        <v>1105</v>
      </c>
      <c r="X6" s="47">
        <v>1123</v>
      </c>
      <c r="Y6" s="47">
        <v>1150</v>
      </c>
      <c r="Z6" s="47">
        <v>1123</v>
      </c>
      <c r="AA6" s="47">
        <v>1135</v>
      </c>
      <c r="AB6" s="47">
        <v>1173</v>
      </c>
      <c r="AC6" s="399">
        <f>'T8.9-8.10'!N36</f>
        <v>1221</v>
      </c>
    </row>
    <row r="7" spans="1:29" ht="15" x14ac:dyDescent="0.2">
      <c r="A7" s="15" t="s">
        <v>42</v>
      </c>
      <c r="B7" s="17">
        <v>1595</v>
      </c>
      <c r="C7" s="17">
        <v>1977</v>
      </c>
      <c r="D7" s="17">
        <v>2206</v>
      </c>
      <c r="E7" s="17">
        <v>2122</v>
      </c>
      <c r="F7" s="17">
        <v>2106</v>
      </c>
      <c r="G7" s="17">
        <v>1482</v>
      </c>
      <c r="H7" s="17">
        <v>1451</v>
      </c>
      <c r="I7" s="17">
        <v>1593</v>
      </c>
      <c r="J7" s="17">
        <v>1102</v>
      </c>
      <c r="K7" s="18">
        <v>1749</v>
      </c>
      <c r="L7" s="18">
        <v>2686</v>
      </c>
      <c r="M7" s="18">
        <v>2875</v>
      </c>
      <c r="N7" s="18">
        <v>2884</v>
      </c>
      <c r="O7" s="18">
        <v>2513</v>
      </c>
      <c r="P7" s="18">
        <v>2536</v>
      </c>
      <c r="Q7" s="18">
        <v>2523</v>
      </c>
      <c r="R7" s="18">
        <v>3513</v>
      </c>
      <c r="S7" s="18">
        <v>3910</v>
      </c>
      <c r="T7" s="47">
        <v>4159</v>
      </c>
      <c r="U7" s="47">
        <v>3838</v>
      </c>
      <c r="V7" s="47">
        <v>3033</v>
      </c>
      <c r="W7" s="47">
        <v>2872</v>
      </c>
      <c r="X7" s="47">
        <v>1543</v>
      </c>
      <c r="Y7" s="47">
        <v>1407</v>
      </c>
      <c r="Z7" s="47">
        <v>1543</v>
      </c>
      <c r="AA7" s="47">
        <v>1651</v>
      </c>
      <c r="AB7" s="47">
        <v>1392</v>
      </c>
      <c r="AC7" s="399">
        <f>'T8.9-8.10'!N37</f>
        <v>1429</v>
      </c>
    </row>
    <row r="8" spans="1:29" ht="15" x14ac:dyDescent="0.2">
      <c r="A8" s="15" t="s">
        <v>43</v>
      </c>
      <c r="B8" s="17">
        <v>47806</v>
      </c>
      <c r="C8" s="17">
        <v>49504</v>
      </c>
      <c r="D8" s="17">
        <v>56184</v>
      </c>
      <c r="E8" s="17">
        <v>58724</v>
      </c>
      <c r="F8" s="17">
        <v>61080</v>
      </c>
      <c r="G8" s="17">
        <v>63860</v>
      </c>
      <c r="H8" s="17">
        <v>68992</v>
      </c>
      <c r="I8" s="17">
        <v>71884</v>
      </c>
      <c r="J8" s="17">
        <v>75963</v>
      </c>
      <c r="K8" s="18">
        <v>84803</v>
      </c>
      <c r="L8" s="18">
        <v>100161</v>
      </c>
      <c r="M8" s="18">
        <v>106920</v>
      </c>
      <c r="N8" s="18">
        <v>107558</v>
      </c>
      <c r="O8" s="18">
        <v>115205</v>
      </c>
      <c r="P8" s="18">
        <v>119061</v>
      </c>
      <c r="Q8" s="18">
        <v>118690</v>
      </c>
      <c r="R8" s="18">
        <v>120096</v>
      </c>
      <c r="S8" s="18">
        <v>118899</v>
      </c>
      <c r="T8" s="47">
        <v>111059</v>
      </c>
      <c r="U8" s="47">
        <v>104288</v>
      </c>
      <c r="V8" s="47">
        <v>108708</v>
      </c>
      <c r="W8" s="47">
        <v>106958</v>
      </c>
      <c r="X8" s="47">
        <v>106748</v>
      </c>
      <c r="Y8" s="47">
        <v>103388</v>
      </c>
      <c r="Z8" s="47">
        <v>106748</v>
      </c>
      <c r="AA8" s="47">
        <v>117293</v>
      </c>
      <c r="AB8" s="47">
        <v>123628</v>
      </c>
      <c r="AC8" s="399">
        <f>'T8.9-8.10'!N38</f>
        <v>126179</v>
      </c>
    </row>
    <row r="9" spans="1:29" ht="15" x14ac:dyDescent="0.2">
      <c r="A9" s="15" t="s">
        <v>44</v>
      </c>
      <c r="B9" s="17">
        <v>70715</v>
      </c>
      <c r="C9" s="17">
        <v>71187</v>
      </c>
      <c r="D9" s="17">
        <v>76194</v>
      </c>
      <c r="E9" s="17">
        <v>77360</v>
      </c>
      <c r="F9" s="17">
        <v>75986</v>
      </c>
      <c r="G9" s="17">
        <v>75120</v>
      </c>
      <c r="H9" s="17">
        <v>75916</v>
      </c>
      <c r="I9" s="17">
        <v>81609</v>
      </c>
      <c r="J9" s="17">
        <v>85973</v>
      </c>
      <c r="K9" s="18">
        <v>88366</v>
      </c>
      <c r="L9" s="18">
        <v>95067</v>
      </c>
      <c r="M9" s="18">
        <v>91027</v>
      </c>
      <c r="N9" s="18">
        <v>91862</v>
      </c>
      <c r="O9" s="18">
        <v>96278</v>
      </c>
      <c r="P9" s="18">
        <v>99700</v>
      </c>
      <c r="Q9" s="18">
        <v>99157</v>
      </c>
      <c r="R9" s="18">
        <v>97277</v>
      </c>
      <c r="S9" s="18">
        <v>90977</v>
      </c>
      <c r="T9" s="47">
        <v>77874</v>
      </c>
      <c r="U9" s="47">
        <v>71598</v>
      </c>
      <c r="V9" s="47">
        <v>72377</v>
      </c>
      <c r="W9" s="47">
        <v>74615</v>
      </c>
      <c r="X9" s="47">
        <v>75585</v>
      </c>
      <c r="Y9" s="47">
        <v>77447</v>
      </c>
      <c r="Z9" s="47">
        <v>75585</v>
      </c>
      <c r="AA9" s="47">
        <v>90734</v>
      </c>
      <c r="AB9" s="47">
        <v>91155</v>
      </c>
      <c r="AC9" s="399">
        <f>'T8.9-8.10'!N39</f>
        <v>88326</v>
      </c>
    </row>
    <row r="10" spans="1:29" ht="15" x14ac:dyDescent="0.2">
      <c r="A10" s="15" t="s">
        <v>406</v>
      </c>
      <c r="B10" s="17">
        <v>6311</v>
      </c>
      <c r="C10" s="17">
        <v>5685</v>
      </c>
      <c r="D10" s="17">
        <v>6973</v>
      </c>
      <c r="E10" s="17">
        <v>6381</v>
      </c>
      <c r="F10" s="17">
        <v>6988</v>
      </c>
      <c r="G10" s="17">
        <v>6169</v>
      </c>
      <c r="H10" s="17">
        <v>6585</v>
      </c>
      <c r="I10" s="17">
        <v>9289</v>
      </c>
      <c r="J10" s="17">
        <v>9040</v>
      </c>
      <c r="K10" s="18">
        <v>9557</v>
      </c>
      <c r="L10" s="18">
        <v>13480</v>
      </c>
      <c r="M10" s="18">
        <v>15280</v>
      </c>
      <c r="N10" s="18">
        <v>19423</v>
      </c>
      <c r="O10" s="18">
        <v>19189</v>
      </c>
      <c r="P10" s="18">
        <v>20554</v>
      </c>
      <c r="Q10" s="18">
        <v>19464</v>
      </c>
      <c r="R10" s="18">
        <v>20454</v>
      </c>
      <c r="S10" s="18">
        <v>20427</v>
      </c>
      <c r="T10" s="47">
        <v>15496</v>
      </c>
      <c r="U10" s="47">
        <v>13135</v>
      </c>
      <c r="V10" s="47">
        <v>10017</v>
      </c>
      <c r="W10" s="47">
        <v>8166</v>
      </c>
      <c r="X10" s="47">
        <v>8623</v>
      </c>
      <c r="Y10" s="47">
        <v>6659</v>
      </c>
      <c r="Z10" s="47">
        <v>8623</v>
      </c>
      <c r="AA10" s="47">
        <v>4698</v>
      </c>
      <c r="AB10" s="47">
        <v>5076</v>
      </c>
      <c r="AC10" s="399">
        <f>'T8.9-8.10'!N40</f>
        <v>4869</v>
      </c>
    </row>
    <row r="11" spans="1:29" ht="15" x14ac:dyDescent="0.2">
      <c r="A11" s="15" t="s">
        <v>45</v>
      </c>
      <c r="B11" s="17">
        <v>1365</v>
      </c>
      <c r="C11" s="17">
        <v>1162</v>
      </c>
      <c r="D11" s="17">
        <v>1162</v>
      </c>
      <c r="E11" s="17">
        <v>1123</v>
      </c>
      <c r="F11" s="17">
        <v>1166</v>
      </c>
      <c r="G11" s="17">
        <v>1220</v>
      </c>
      <c r="H11" s="17">
        <v>1213</v>
      </c>
      <c r="I11" s="17">
        <v>1406</v>
      </c>
      <c r="J11" s="17">
        <v>1604</v>
      </c>
      <c r="K11" s="18">
        <v>1550</v>
      </c>
      <c r="L11" s="18">
        <v>12441</v>
      </c>
      <c r="M11" s="18">
        <v>13426</v>
      </c>
      <c r="N11" s="18">
        <v>16105</v>
      </c>
      <c r="O11" s="18">
        <v>18427</v>
      </c>
      <c r="P11" s="18">
        <v>20139</v>
      </c>
      <c r="Q11" s="18">
        <v>20601</v>
      </c>
      <c r="R11" s="18">
        <v>19352</v>
      </c>
      <c r="S11" s="18">
        <v>17936</v>
      </c>
      <c r="T11" s="47">
        <v>15791</v>
      </c>
      <c r="U11" s="47">
        <v>13254</v>
      </c>
      <c r="V11" s="47">
        <v>15097</v>
      </c>
      <c r="W11" s="47">
        <v>14814</v>
      </c>
      <c r="X11" s="47">
        <v>14425</v>
      </c>
      <c r="Y11" s="47">
        <v>13886</v>
      </c>
      <c r="Z11" s="47">
        <v>14425</v>
      </c>
      <c r="AA11" s="47">
        <v>15258</v>
      </c>
      <c r="AB11" s="47">
        <v>16415</v>
      </c>
      <c r="AC11" s="399">
        <f>'T8.9-8.10'!N41</f>
        <v>15980</v>
      </c>
    </row>
    <row r="12" spans="1:29" ht="15" x14ac:dyDescent="0.2">
      <c r="A12" s="15" t="s">
        <v>46</v>
      </c>
      <c r="B12" s="17">
        <v>11877</v>
      </c>
      <c r="C12" s="17">
        <v>10962</v>
      </c>
      <c r="D12" s="17">
        <v>10686</v>
      </c>
      <c r="E12" s="17">
        <v>9746</v>
      </c>
      <c r="F12" s="17">
        <v>9198</v>
      </c>
      <c r="G12" s="17">
        <v>9361</v>
      </c>
      <c r="H12" s="17">
        <v>9149</v>
      </c>
      <c r="I12" s="17">
        <v>9945</v>
      </c>
      <c r="J12" s="17">
        <v>8744</v>
      </c>
      <c r="K12" s="18">
        <v>8592</v>
      </c>
      <c r="L12" s="18">
        <v>1558</v>
      </c>
      <c r="M12" s="18">
        <v>1520</v>
      </c>
      <c r="N12" s="18">
        <v>1557</v>
      </c>
      <c r="O12" s="18">
        <v>1528</v>
      </c>
      <c r="P12" s="18">
        <v>1579</v>
      </c>
      <c r="Q12" s="18">
        <v>1738</v>
      </c>
      <c r="R12" s="18">
        <v>1731</v>
      </c>
      <c r="S12" s="18">
        <v>1869</v>
      </c>
      <c r="T12" s="47">
        <v>1677</v>
      </c>
      <c r="U12" s="47">
        <v>1809</v>
      </c>
      <c r="V12" s="47">
        <v>2004</v>
      </c>
      <c r="W12" s="47">
        <v>1817</v>
      </c>
      <c r="X12" s="47">
        <v>1739</v>
      </c>
      <c r="Y12" s="47">
        <v>1730</v>
      </c>
      <c r="Z12" s="47">
        <v>1739</v>
      </c>
      <c r="AA12" s="47">
        <v>1774</v>
      </c>
      <c r="AB12" s="47">
        <v>2067</v>
      </c>
      <c r="AC12" s="399">
        <f>'T8.9-8.10'!N42</f>
        <v>2004</v>
      </c>
    </row>
    <row r="13" spans="1:29" ht="15" x14ac:dyDescent="0.2">
      <c r="A13" s="15" t="s">
        <v>47</v>
      </c>
      <c r="B13" s="17">
        <v>3189</v>
      </c>
      <c r="C13" s="17">
        <v>2837</v>
      </c>
      <c r="D13" s="17">
        <v>2444</v>
      </c>
      <c r="E13" s="17">
        <v>2336</v>
      </c>
      <c r="F13" s="17">
        <v>2485</v>
      </c>
      <c r="G13" s="17">
        <v>2574</v>
      </c>
      <c r="H13" s="17">
        <v>2505</v>
      </c>
      <c r="I13" s="17">
        <v>2485</v>
      </c>
      <c r="J13" s="17">
        <v>2363</v>
      </c>
      <c r="K13" s="18">
        <v>2348</v>
      </c>
      <c r="L13" s="18">
        <v>10042</v>
      </c>
      <c r="M13" s="18">
        <v>11065</v>
      </c>
      <c r="N13" s="18">
        <v>11771</v>
      </c>
      <c r="O13" s="18">
        <v>11714</v>
      </c>
      <c r="P13" s="18">
        <v>11954</v>
      </c>
      <c r="Q13" s="18">
        <v>13226</v>
      </c>
      <c r="R13" s="18">
        <v>14008</v>
      </c>
      <c r="S13" s="18">
        <v>14121</v>
      </c>
      <c r="T13" s="47">
        <v>13849</v>
      </c>
      <c r="U13" s="47">
        <v>12945</v>
      </c>
      <c r="V13" s="47">
        <v>12599</v>
      </c>
      <c r="W13" s="47">
        <v>12400</v>
      </c>
      <c r="X13" s="47">
        <v>12951</v>
      </c>
      <c r="Y13" s="47">
        <v>12935</v>
      </c>
      <c r="Z13" s="47">
        <v>12951</v>
      </c>
      <c r="AA13" s="47">
        <v>12927</v>
      </c>
      <c r="AB13" s="47">
        <v>13488</v>
      </c>
      <c r="AC13" s="399">
        <f>'T8.9-8.10'!N43</f>
        <v>13335</v>
      </c>
    </row>
    <row r="14" spans="1:29" ht="15" x14ac:dyDescent="0.2">
      <c r="A14" s="15" t="s">
        <v>87</v>
      </c>
      <c r="B14" s="17">
        <v>3419</v>
      </c>
      <c r="C14" s="17">
        <v>2696</v>
      </c>
      <c r="D14" s="17">
        <v>2197</v>
      </c>
      <c r="E14" s="17">
        <v>1609</v>
      </c>
      <c r="F14" s="17">
        <v>2436</v>
      </c>
      <c r="G14" s="17">
        <v>5690</v>
      </c>
      <c r="H14" s="17">
        <v>9533</v>
      </c>
      <c r="I14" s="17">
        <v>10230</v>
      </c>
      <c r="J14" s="17">
        <v>10376</v>
      </c>
      <c r="K14" s="18">
        <v>12083</v>
      </c>
      <c r="L14" s="18">
        <v>2100</v>
      </c>
      <c r="M14" s="18">
        <v>2140</v>
      </c>
      <c r="N14" s="18">
        <v>2325</v>
      </c>
      <c r="O14" s="18">
        <v>2127</v>
      </c>
      <c r="P14" s="18">
        <v>2328</v>
      </c>
      <c r="Q14" s="18">
        <v>2029</v>
      </c>
      <c r="R14" s="18">
        <v>1913</v>
      </c>
      <c r="S14" s="18">
        <v>1863</v>
      </c>
      <c r="T14" s="47">
        <v>2011</v>
      </c>
      <c r="U14" s="47">
        <v>1652</v>
      </c>
      <c r="V14" s="47">
        <v>1817</v>
      </c>
      <c r="W14" s="47">
        <v>1783</v>
      </c>
      <c r="X14" s="47">
        <v>1748</v>
      </c>
      <c r="Y14" s="47">
        <v>1583</v>
      </c>
      <c r="Z14" s="47">
        <v>1748</v>
      </c>
      <c r="AA14" s="47">
        <v>1802</v>
      </c>
      <c r="AB14" s="47">
        <v>1389</v>
      </c>
      <c r="AC14" s="399">
        <f>'T8.9-8.10'!N44</f>
        <v>1270</v>
      </c>
    </row>
    <row r="15" spans="1:29" ht="15" x14ac:dyDescent="0.2">
      <c r="A15" s="15" t="s">
        <v>48</v>
      </c>
      <c r="B15" s="17">
        <v>591</v>
      </c>
      <c r="C15" s="17">
        <v>649</v>
      </c>
      <c r="D15" s="17">
        <v>637</v>
      </c>
      <c r="E15" s="17">
        <v>756</v>
      </c>
      <c r="F15" s="17">
        <v>780</v>
      </c>
      <c r="G15" s="17">
        <v>829</v>
      </c>
      <c r="H15" s="17">
        <v>3607</v>
      </c>
      <c r="I15" s="17">
        <v>4638</v>
      </c>
      <c r="J15" s="17">
        <v>4737</v>
      </c>
      <c r="K15" s="18">
        <v>4344</v>
      </c>
      <c r="L15" s="18">
        <v>10874</v>
      </c>
      <c r="M15" s="18">
        <v>10392</v>
      </c>
      <c r="N15" s="18">
        <v>9888</v>
      </c>
      <c r="O15" s="18">
        <v>10012</v>
      </c>
      <c r="P15" s="18">
        <v>10430</v>
      </c>
      <c r="Q15" s="18">
        <v>11445</v>
      </c>
      <c r="R15" s="18">
        <v>11333</v>
      </c>
      <c r="S15" s="18">
        <v>10743</v>
      </c>
      <c r="T15" s="47">
        <v>12704</v>
      </c>
      <c r="U15" s="47">
        <v>12731</v>
      </c>
      <c r="V15" s="47">
        <v>13199</v>
      </c>
      <c r="W15" s="47">
        <v>13915</v>
      </c>
      <c r="X15" s="47">
        <v>13338</v>
      </c>
      <c r="Y15" s="47">
        <v>12503</v>
      </c>
      <c r="Z15" s="47">
        <v>13338</v>
      </c>
      <c r="AA15" s="47">
        <v>7468</v>
      </c>
      <c r="AB15" s="47">
        <v>7780</v>
      </c>
      <c r="AC15" s="399">
        <f>'T8.9-8.10'!N45</f>
        <v>8081</v>
      </c>
    </row>
    <row r="16" spans="1:29" ht="15" x14ac:dyDescent="0.2">
      <c r="A16" s="15" t="s">
        <v>49</v>
      </c>
      <c r="B16" s="17">
        <v>3935</v>
      </c>
      <c r="C16" s="17">
        <v>3795</v>
      </c>
      <c r="D16" s="17">
        <v>4009</v>
      </c>
      <c r="E16" s="17">
        <v>3824</v>
      </c>
      <c r="F16" s="17">
        <v>3945</v>
      </c>
      <c r="G16" s="17">
        <v>4013</v>
      </c>
      <c r="H16" s="17">
        <v>4185</v>
      </c>
      <c r="I16" s="17">
        <v>4958</v>
      </c>
      <c r="J16" s="17">
        <v>4994</v>
      </c>
      <c r="K16" s="18">
        <v>5103</v>
      </c>
      <c r="L16" s="18">
        <v>5457</v>
      </c>
      <c r="M16" s="18">
        <v>5822</v>
      </c>
      <c r="N16" s="18">
        <v>6558</v>
      </c>
      <c r="O16" s="18">
        <v>7259</v>
      </c>
      <c r="P16" s="18">
        <v>8135</v>
      </c>
      <c r="Q16" s="18">
        <v>9646</v>
      </c>
      <c r="R16" s="18">
        <v>9741</v>
      </c>
      <c r="S16" s="18">
        <v>10028</v>
      </c>
      <c r="T16" s="47">
        <v>9484</v>
      </c>
      <c r="U16" s="47">
        <v>8842</v>
      </c>
      <c r="V16" s="47">
        <v>9190</v>
      </c>
      <c r="W16" s="47">
        <v>9367</v>
      </c>
      <c r="X16" s="47">
        <v>8644</v>
      </c>
      <c r="Y16" s="47">
        <v>8358</v>
      </c>
      <c r="Z16" s="47">
        <v>8644</v>
      </c>
      <c r="AA16" s="47">
        <v>8426</v>
      </c>
      <c r="AB16" s="47">
        <v>9033</v>
      </c>
      <c r="AC16" s="399">
        <f>'T8.9-8.10'!N46</f>
        <v>8959</v>
      </c>
    </row>
    <row r="17" spans="1:29" ht="15" x14ac:dyDescent="0.2">
      <c r="A17" s="15" t="s">
        <v>50</v>
      </c>
      <c r="B17" s="17">
        <v>24393</v>
      </c>
      <c r="C17" s="17">
        <v>24829</v>
      </c>
      <c r="D17" s="17">
        <v>21367</v>
      </c>
      <c r="E17" s="17">
        <v>21193</v>
      </c>
      <c r="F17" s="17">
        <v>23326</v>
      </c>
      <c r="G17" s="17">
        <v>25458</v>
      </c>
      <c r="H17" s="17">
        <v>21821</v>
      </c>
      <c r="I17" s="17">
        <v>17994</v>
      </c>
      <c r="J17" s="17">
        <v>15461</v>
      </c>
      <c r="K17" s="18">
        <v>13379</v>
      </c>
      <c r="L17" s="18">
        <v>7874</v>
      </c>
      <c r="M17" s="18">
        <v>8042</v>
      </c>
      <c r="N17" s="18">
        <v>6137</v>
      </c>
      <c r="O17" s="18">
        <v>6157</v>
      </c>
      <c r="P17" s="18">
        <v>7562</v>
      </c>
      <c r="Q17" s="18">
        <v>8453</v>
      </c>
      <c r="R17" s="18">
        <v>9861</v>
      </c>
      <c r="S17" s="18">
        <v>9812</v>
      </c>
      <c r="T17" s="47">
        <v>8435</v>
      </c>
      <c r="U17" s="47">
        <v>8237</v>
      </c>
      <c r="V17" s="47">
        <v>9156</v>
      </c>
      <c r="W17" s="47">
        <v>10963</v>
      </c>
      <c r="X17" s="47">
        <v>13606</v>
      </c>
      <c r="Y17" s="47">
        <v>14677</v>
      </c>
      <c r="Z17" s="47">
        <v>13606</v>
      </c>
      <c r="AA17" s="47">
        <v>17534</v>
      </c>
      <c r="AB17" s="47">
        <v>16881</v>
      </c>
      <c r="AC17" s="399">
        <f>'T8.9-8.10'!N47</f>
        <v>11627</v>
      </c>
    </row>
    <row r="18" spans="1:29" ht="15" x14ac:dyDescent="0.2">
      <c r="A18" s="15" t="s">
        <v>51</v>
      </c>
      <c r="B18" s="17">
        <v>784</v>
      </c>
      <c r="C18" s="17">
        <v>782</v>
      </c>
      <c r="D18" s="17">
        <v>757</v>
      </c>
      <c r="E18" s="17">
        <v>735</v>
      </c>
      <c r="F18" s="17">
        <v>1029</v>
      </c>
      <c r="G18" s="17">
        <v>753</v>
      </c>
      <c r="H18" s="17">
        <v>739</v>
      </c>
      <c r="I18" s="17">
        <v>682</v>
      </c>
      <c r="J18" s="17">
        <v>714</v>
      </c>
      <c r="K18" s="18">
        <v>751</v>
      </c>
      <c r="L18" s="18">
        <v>718</v>
      </c>
      <c r="M18" s="18">
        <v>751</v>
      </c>
      <c r="N18" s="18">
        <v>744</v>
      </c>
      <c r="O18" s="18">
        <v>724</v>
      </c>
      <c r="P18" s="18">
        <v>724</v>
      </c>
      <c r="Q18" s="18">
        <v>753</v>
      </c>
      <c r="R18" s="18">
        <v>755</v>
      </c>
      <c r="S18" s="18">
        <v>937</v>
      </c>
      <c r="T18" s="47">
        <v>1109</v>
      </c>
      <c r="U18" s="47">
        <v>1023</v>
      </c>
      <c r="V18" s="47">
        <v>1019</v>
      </c>
      <c r="W18" s="47">
        <v>1121</v>
      </c>
      <c r="X18" s="47">
        <v>1111</v>
      </c>
      <c r="Y18" s="47">
        <v>1138</v>
      </c>
      <c r="Z18" s="47">
        <v>1111</v>
      </c>
      <c r="AA18" s="47">
        <v>1854</v>
      </c>
      <c r="AB18" s="47">
        <v>1925</v>
      </c>
      <c r="AC18" s="399">
        <f>'T8.9-8.10'!N48</f>
        <v>1905</v>
      </c>
    </row>
    <row r="19" spans="1:29" ht="15" x14ac:dyDescent="0.2">
      <c r="A19" s="15" t="s">
        <v>52</v>
      </c>
      <c r="B19" s="17">
        <v>4564</v>
      </c>
      <c r="C19" s="17">
        <v>4464</v>
      </c>
      <c r="D19" s="17">
        <v>4218</v>
      </c>
      <c r="E19" s="17">
        <v>7446</v>
      </c>
      <c r="F19" s="17">
        <v>4782</v>
      </c>
      <c r="G19" s="17">
        <v>4000</v>
      </c>
      <c r="H19" s="17">
        <v>1563</v>
      </c>
      <c r="I19" s="17">
        <v>890</v>
      </c>
      <c r="J19" s="17">
        <v>775</v>
      </c>
      <c r="K19" s="18">
        <v>740</v>
      </c>
      <c r="L19" s="18">
        <v>138</v>
      </c>
      <c r="M19" s="47">
        <v>0</v>
      </c>
      <c r="N19" s="47">
        <v>0</v>
      </c>
      <c r="O19" s="47">
        <v>0</v>
      </c>
      <c r="P19" s="47">
        <v>0</v>
      </c>
      <c r="Q19" s="47">
        <v>0</v>
      </c>
      <c r="R19" s="47">
        <v>0</v>
      </c>
      <c r="S19" s="47">
        <v>0</v>
      </c>
      <c r="T19" s="47">
        <v>0</v>
      </c>
      <c r="U19" s="47">
        <v>0</v>
      </c>
      <c r="V19" s="47">
        <v>0</v>
      </c>
      <c r="W19" s="47">
        <v>0</v>
      </c>
      <c r="X19" s="47">
        <v>0</v>
      </c>
      <c r="Y19" s="47">
        <v>0</v>
      </c>
      <c r="Z19" s="47">
        <v>0</v>
      </c>
      <c r="AA19" s="47">
        <v>0</v>
      </c>
      <c r="AB19" s="47">
        <v>0</v>
      </c>
      <c r="AC19" s="47">
        <v>0</v>
      </c>
    </row>
    <row r="20" spans="1:29" ht="15" x14ac:dyDescent="0.2">
      <c r="A20" s="15" t="s">
        <v>545</v>
      </c>
      <c r="B20" s="17">
        <v>4258</v>
      </c>
      <c r="C20" s="17">
        <v>3905</v>
      </c>
      <c r="D20" s="17">
        <v>3835</v>
      </c>
      <c r="E20" s="17">
        <v>3274</v>
      </c>
      <c r="F20" s="17">
        <v>3661</v>
      </c>
      <c r="G20" s="17">
        <v>4747</v>
      </c>
      <c r="H20" s="17">
        <v>4539</v>
      </c>
      <c r="I20" s="17">
        <v>4535</v>
      </c>
      <c r="J20" s="17">
        <v>4084</v>
      </c>
      <c r="K20" s="18">
        <v>3093</v>
      </c>
      <c r="L20" s="18">
        <v>3023</v>
      </c>
      <c r="M20" s="18">
        <v>2908</v>
      </c>
      <c r="N20" s="47">
        <v>2933</v>
      </c>
      <c r="O20" s="47">
        <v>2905</v>
      </c>
      <c r="P20" s="47">
        <v>3280</v>
      </c>
      <c r="Q20" s="18">
        <v>3253</v>
      </c>
      <c r="R20" s="18">
        <v>2860</v>
      </c>
      <c r="S20" s="47">
        <v>2571</v>
      </c>
      <c r="T20" s="47">
        <v>2776</v>
      </c>
      <c r="U20" s="47">
        <v>2394</v>
      </c>
      <c r="V20" s="47">
        <v>2416</v>
      </c>
      <c r="W20" s="47">
        <v>2660</v>
      </c>
      <c r="X20" s="47">
        <v>4276</v>
      </c>
      <c r="Y20" s="47">
        <v>2885</v>
      </c>
      <c r="Z20" s="47">
        <v>4276</v>
      </c>
      <c r="AA20" s="47">
        <v>2147</v>
      </c>
      <c r="AB20" s="47">
        <v>2119</v>
      </c>
      <c r="AC20" s="399">
        <f>'T8.9-8.10'!N49</f>
        <v>1944</v>
      </c>
    </row>
    <row r="21" spans="1:29" ht="15" x14ac:dyDescent="0.2">
      <c r="A21" s="15"/>
      <c r="B21" s="17"/>
      <c r="C21" s="17"/>
      <c r="D21" s="17"/>
      <c r="E21" s="17"/>
      <c r="F21" s="17"/>
      <c r="G21" s="17"/>
      <c r="H21" s="17"/>
      <c r="I21" s="17"/>
      <c r="J21" s="17"/>
      <c r="K21" s="18" t="s">
        <v>82</v>
      </c>
      <c r="L21" s="17"/>
      <c r="M21" s="18" t="s">
        <v>82</v>
      </c>
      <c r="N21" s="15"/>
      <c r="O21" s="15"/>
      <c r="P21" s="133"/>
      <c r="Q21" s="133"/>
      <c r="R21" s="133"/>
      <c r="S21" s="15"/>
      <c r="T21" s="286"/>
      <c r="U21" s="47"/>
      <c r="V21" s="286"/>
      <c r="W21" s="286"/>
    </row>
    <row r="22" spans="1:29" ht="15" x14ac:dyDescent="0.2">
      <c r="A22" s="195" t="s">
        <v>8</v>
      </c>
      <c r="B22" s="296">
        <v>270726</v>
      </c>
      <c r="C22" s="296">
        <v>272872</v>
      </c>
      <c r="D22" s="296">
        <v>283667</v>
      </c>
      <c r="E22" s="296">
        <v>292120</v>
      </c>
      <c r="F22" s="296">
        <v>281510</v>
      </c>
      <c r="G22" s="296">
        <v>287327</v>
      </c>
      <c r="H22" s="296">
        <v>297369</v>
      </c>
      <c r="I22" s="296">
        <v>312135</v>
      </c>
      <c r="J22" s="296">
        <f>SUM(J3:J20)</f>
        <v>320501</v>
      </c>
      <c r="K22" s="292">
        <v>325026</v>
      </c>
      <c r="L22" s="196">
        <f t="shared" ref="L22:AA22" si="0">SUM(L3:L20)</f>
        <v>360579</v>
      </c>
      <c r="M22" s="196">
        <f t="shared" si="0"/>
        <v>362591</v>
      </c>
      <c r="N22" s="291">
        <f t="shared" si="0"/>
        <v>367336</v>
      </c>
      <c r="O22" s="291">
        <f t="shared" si="0"/>
        <v>385626</v>
      </c>
      <c r="P22" s="291">
        <f t="shared" si="0"/>
        <v>408800</v>
      </c>
      <c r="Q22" s="291">
        <f t="shared" si="0"/>
        <v>420552</v>
      </c>
      <c r="R22" s="291">
        <f t="shared" si="0"/>
        <v>428183</v>
      </c>
      <c r="S22" s="291">
        <f t="shared" si="0"/>
        <v>417082</v>
      </c>
      <c r="T22" s="249">
        <f t="shared" si="0"/>
        <v>382693</v>
      </c>
      <c r="U22" s="249">
        <f t="shared" si="0"/>
        <v>354427</v>
      </c>
      <c r="V22" s="249">
        <f t="shared" si="0"/>
        <v>366312</v>
      </c>
      <c r="W22" s="249">
        <f t="shared" si="0"/>
        <v>372060</v>
      </c>
      <c r="X22" s="249">
        <f t="shared" si="0"/>
        <v>376382</v>
      </c>
      <c r="Y22" s="249">
        <f t="shared" si="0"/>
        <v>376184</v>
      </c>
      <c r="Z22" s="249">
        <f t="shared" si="0"/>
        <v>376382</v>
      </c>
      <c r="AA22" s="249">
        <f t="shared" si="0"/>
        <v>375952</v>
      </c>
      <c r="AB22" s="249">
        <f>SUM(AB3:AB20)</f>
        <v>383856</v>
      </c>
      <c r="AC22" s="249">
        <f>SUM(AC3:AC20)</f>
        <v>376564</v>
      </c>
    </row>
    <row r="23" spans="1:29" ht="7.5" customHeight="1" x14ac:dyDescent="0.2">
      <c r="K23" s="26" t="str">
        <f>IF(ABS(K22-SUM(K3:K20) )&gt;comments!$A$1, K22-SUM(K3:K20), " " )</f>
        <v xml:space="preserve"> </v>
      </c>
      <c r="L23" s="26" t="str">
        <f>IF(ABS(K22-SUM(K3:K20) )&gt;comments!$A$1, K22-SUM(K3:K20), " " )</f>
        <v xml:space="preserve"> </v>
      </c>
      <c r="M23" s="26" t="str">
        <f>IF(ABS(L22-SUM(L3:L20) )&gt;comments!$A$1, L22-SUM(L3:L20), " " )</f>
        <v xml:space="preserve"> </v>
      </c>
      <c r="N23" s="26" t="str">
        <f>IF(ABS(M22-SUM(M3:M20) )&gt;comments!$A$1, M22-SUM(M3:M20), " " )</f>
        <v xml:space="preserve"> </v>
      </c>
      <c r="O23" s="26" t="str">
        <f>IF(ABS(N22-SUM(N3:N20) )&gt;comments!$A$1, N22-SUM(N3:N20), " " )</f>
        <v xml:space="preserve"> </v>
      </c>
      <c r="P23" s="26" t="str">
        <f>IF(ABS(O22-SUM(O3:O20) )&gt;comments!$A$1, O22-SUM(O3:O20), " " )</f>
        <v xml:space="preserve"> </v>
      </c>
      <c r="Q23" s="26" t="str">
        <f>IF(ABS(P22-SUM(P3:P20) )&gt;comments!$A$1, P22-SUM(P3:P20), " " )</f>
        <v xml:space="preserve"> </v>
      </c>
      <c r="R23" s="26" t="str">
        <f>IF(ABS(Q22-SUM(Q3:Q20) )&gt;comments!$A$1, Q22-SUM(Q3:Q20), " " )</f>
        <v xml:space="preserve"> </v>
      </c>
      <c r="S23" s="26" t="str">
        <f>IF(ABS(R22-SUM(R3:R20) )&gt;comments!$A$1, R22-SUM(R3:R20), " " )</f>
        <v xml:space="preserve"> </v>
      </c>
      <c r="T23" s="26" t="str">
        <f>IF(ABS(S22-SUM(S3:S20) )&gt;comments!$A$1, S22-SUM(S3:S20), " " )</f>
        <v xml:space="preserve"> </v>
      </c>
      <c r="U23" s="26" t="str">
        <f>IF(ABS(T22-SUM(T3:T20) )&gt;comments!$A$1, T22-SUM(T3:T20), " " )</f>
        <v xml:space="preserve"> </v>
      </c>
    </row>
    <row r="24" spans="1:29" ht="13.5" customHeight="1" x14ac:dyDescent="0.2">
      <c r="A24" s="130" t="s">
        <v>466</v>
      </c>
      <c r="B24" s="130"/>
      <c r="C24" s="130"/>
      <c r="D24" s="130"/>
      <c r="E24" s="130"/>
      <c r="F24" s="130"/>
      <c r="G24" s="130"/>
      <c r="H24" s="130"/>
      <c r="I24" s="130"/>
      <c r="J24" s="130"/>
      <c r="K24" s="26"/>
      <c r="L24" s="26"/>
      <c r="M24" s="26"/>
      <c r="N24" s="26"/>
      <c r="O24" s="26"/>
      <c r="P24" s="26"/>
      <c r="Q24" s="26"/>
      <c r="R24" s="26"/>
      <c r="S24" s="26"/>
      <c r="T24" s="26"/>
      <c r="U24" s="26"/>
      <c r="V24" s="50"/>
    </row>
    <row r="25" spans="1:29" x14ac:dyDescent="0.2">
      <c r="A25" t="s">
        <v>372</v>
      </c>
    </row>
    <row r="27" spans="1:29" s="14" customFormat="1" ht="18.75" x14ac:dyDescent="0.25">
      <c r="A27" s="37" t="s">
        <v>501</v>
      </c>
      <c r="B27" s="37"/>
      <c r="C27" s="37"/>
      <c r="D27" s="37"/>
      <c r="E27" s="37"/>
      <c r="F27" s="37"/>
      <c r="G27" s="37"/>
      <c r="H27" s="37"/>
      <c r="I27" s="37"/>
      <c r="J27" s="37"/>
      <c r="K27" s="15"/>
      <c r="L27" s="15"/>
      <c r="M27" s="15"/>
      <c r="N27" s="15"/>
      <c r="O27" s="15"/>
      <c r="P27" s="15"/>
      <c r="Q27" s="15"/>
      <c r="R27" s="15"/>
      <c r="S27" s="15"/>
      <c r="T27" s="15"/>
      <c r="U27" s="15"/>
    </row>
    <row r="28" spans="1:29" s="15" customFormat="1" ht="21" customHeight="1" x14ac:dyDescent="0.25">
      <c r="A28" s="197"/>
      <c r="B28" s="293">
        <v>1991</v>
      </c>
      <c r="C28" s="293">
        <v>1992</v>
      </c>
      <c r="D28" s="293">
        <v>1993</v>
      </c>
      <c r="E28" s="293">
        <v>1994</v>
      </c>
      <c r="F28" s="293">
        <v>1995</v>
      </c>
      <c r="G28" s="293">
        <v>1996</v>
      </c>
      <c r="H28" s="293">
        <v>1997</v>
      </c>
      <c r="I28" s="293">
        <v>1998</v>
      </c>
      <c r="J28" s="293">
        <v>1999</v>
      </c>
      <c r="K28" s="293">
        <v>2000</v>
      </c>
      <c r="L28" s="293">
        <v>2001</v>
      </c>
      <c r="M28" s="293">
        <v>2002</v>
      </c>
      <c r="N28" s="293">
        <v>2003</v>
      </c>
      <c r="O28" s="293">
        <v>2004</v>
      </c>
      <c r="P28" s="293">
        <v>2005</v>
      </c>
      <c r="Q28" s="293">
        <v>2006</v>
      </c>
      <c r="R28" s="293">
        <v>2007</v>
      </c>
      <c r="S28" s="293">
        <v>2008</v>
      </c>
      <c r="T28" s="293">
        <v>2009</v>
      </c>
      <c r="U28" s="293">
        <v>2010</v>
      </c>
      <c r="V28" s="293">
        <v>2011</v>
      </c>
      <c r="W28" s="293">
        <v>2012</v>
      </c>
      <c r="X28" s="293">
        <v>2013</v>
      </c>
      <c r="Y28" s="293">
        <v>2014</v>
      </c>
      <c r="Z28" s="293">
        <v>2015</v>
      </c>
      <c r="AA28" s="293">
        <v>2016</v>
      </c>
      <c r="AB28" s="293">
        <v>2017</v>
      </c>
      <c r="AC28" s="293">
        <v>2018</v>
      </c>
    </row>
    <row r="29" spans="1:29" ht="21" customHeight="1" x14ac:dyDescent="0.2">
      <c r="A29" s="15" t="s">
        <v>38</v>
      </c>
      <c r="B29" s="17">
        <v>115109</v>
      </c>
      <c r="C29" s="17">
        <v>117847</v>
      </c>
      <c r="D29" s="17">
        <v>117059</v>
      </c>
      <c r="E29" s="17">
        <v>119585</v>
      </c>
      <c r="F29" s="17">
        <v>103056</v>
      </c>
      <c r="G29" s="17">
        <v>100624</v>
      </c>
      <c r="H29" s="17">
        <v>107637</v>
      </c>
      <c r="I29" s="17">
        <v>112540</v>
      </c>
      <c r="J29" s="18">
        <v>115348</v>
      </c>
      <c r="K29" s="46">
        <v>99564</v>
      </c>
      <c r="L29" s="46">
        <v>104801</v>
      </c>
      <c r="M29" s="47">
        <v>100207</v>
      </c>
      <c r="N29" s="47">
        <v>97895</v>
      </c>
      <c r="O29" s="47">
        <v>98598</v>
      </c>
      <c r="P29" s="47">
        <v>109232</v>
      </c>
      <c r="Q29" s="47">
        <v>116971</v>
      </c>
      <c r="R29" s="47">
        <v>121927</v>
      </c>
      <c r="S29" s="47">
        <v>119831</v>
      </c>
      <c r="T29" s="47">
        <v>109876</v>
      </c>
      <c r="U29" s="47">
        <v>102396</v>
      </c>
      <c r="V29" s="47">
        <v>108862</v>
      </c>
      <c r="W29" s="47">
        <v>115013</v>
      </c>
      <c r="X29" s="47">
        <v>118219</v>
      </c>
      <c r="Y29" s="47">
        <v>124282</v>
      </c>
      <c r="Z29" s="47">
        <v>118219</v>
      </c>
      <c r="AA29" s="47">
        <v>96156</v>
      </c>
      <c r="AB29" s="47">
        <v>97007</v>
      </c>
      <c r="AC29" s="399">
        <f>'T8.9-8.10'!P7</f>
        <v>91279</v>
      </c>
    </row>
    <row r="30" spans="1:29" ht="15.75" customHeight="1" x14ac:dyDescent="0.2">
      <c r="A30" s="15" t="s">
        <v>84</v>
      </c>
      <c r="B30" s="363" t="s">
        <v>31</v>
      </c>
      <c r="C30" s="363" t="s">
        <v>31</v>
      </c>
      <c r="D30" s="363" t="s">
        <v>31</v>
      </c>
      <c r="E30" s="363" t="s">
        <v>31</v>
      </c>
      <c r="F30" s="363" t="s">
        <v>31</v>
      </c>
      <c r="G30" s="363" t="s">
        <v>31</v>
      </c>
      <c r="H30" s="363" t="s">
        <v>31</v>
      </c>
      <c r="I30" s="363" t="s">
        <v>31</v>
      </c>
      <c r="J30" s="363" t="s">
        <v>31</v>
      </c>
      <c r="K30" s="46">
        <v>1349</v>
      </c>
      <c r="L30" s="46">
        <v>1355</v>
      </c>
      <c r="M30" s="47">
        <v>1307</v>
      </c>
      <c r="N30" s="47">
        <v>1394</v>
      </c>
      <c r="O30" s="47">
        <v>1358</v>
      </c>
      <c r="P30" s="47">
        <v>1323</v>
      </c>
      <c r="Q30" s="47">
        <v>1321</v>
      </c>
      <c r="R30" s="47">
        <v>1296</v>
      </c>
      <c r="S30" s="47">
        <v>1310</v>
      </c>
      <c r="T30" s="47">
        <v>1356</v>
      </c>
      <c r="U30" s="47">
        <v>1252</v>
      </c>
      <c r="V30" s="47">
        <v>1258</v>
      </c>
      <c r="W30" s="47">
        <v>1403</v>
      </c>
      <c r="X30" s="47">
        <v>966</v>
      </c>
      <c r="Y30" s="47">
        <v>988</v>
      </c>
      <c r="Z30" s="47">
        <v>966</v>
      </c>
      <c r="AA30" s="47">
        <v>1345</v>
      </c>
      <c r="AB30" s="47">
        <v>1412</v>
      </c>
      <c r="AC30" s="399">
        <f>'T8.9-8.10'!P8</f>
        <v>1439</v>
      </c>
    </row>
    <row r="31" spans="1:29" ht="15" x14ac:dyDescent="0.2">
      <c r="A31" s="15" t="s">
        <v>39</v>
      </c>
      <c r="B31" s="17">
        <v>3084</v>
      </c>
      <c r="C31" s="17">
        <v>3130</v>
      </c>
      <c r="D31" s="17">
        <v>3340</v>
      </c>
      <c r="E31" s="17">
        <v>3276</v>
      </c>
      <c r="F31" s="17">
        <v>3908</v>
      </c>
      <c r="G31" s="17">
        <v>3853</v>
      </c>
      <c r="H31" s="17">
        <v>3661</v>
      </c>
      <c r="I31" s="17">
        <v>3925</v>
      </c>
      <c r="J31" s="18">
        <v>3686</v>
      </c>
      <c r="K31" s="46">
        <v>4257</v>
      </c>
      <c r="L31" s="46">
        <v>4162</v>
      </c>
      <c r="M31" s="47">
        <v>4068</v>
      </c>
      <c r="N31" s="47">
        <v>4147</v>
      </c>
      <c r="O31" s="47">
        <v>4209</v>
      </c>
      <c r="P31" s="47">
        <v>4466</v>
      </c>
      <c r="Q31" s="47">
        <v>4462</v>
      </c>
      <c r="R31" s="47">
        <v>4810</v>
      </c>
      <c r="S31" s="47">
        <v>4660</v>
      </c>
      <c r="T31" s="47">
        <v>4779</v>
      </c>
      <c r="U31" s="47">
        <v>4402</v>
      </c>
      <c r="V31" s="47">
        <v>4366</v>
      </c>
      <c r="W31" s="47">
        <v>4478</v>
      </c>
      <c r="X31" s="47">
        <v>3708</v>
      </c>
      <c r="Y31" s="47">
        <v>3504</v>
      </c>
      <c r="Z31" s="47">
        <v>3708</v>
      </c>
      <c r="AA31" s="47">
        <v>3648</v>
      </c>
      <c r="AB31" s="47">
        <v>3420</v>
      </c>
      <c r="AC31" s="399">
        <f>'T8.9-8.10'!P9</f>
        <v>3650</v>
      </c>
    </row>
    <row r="32" spans="1:29" ht="15" x14ac:dyDescent="0.2">
      <c r="A32" s="15" t="s">
        <v>41</v>
      </c>
      <c r="B32" s="363" t="s">
        <v>31</v>
      </c>
      <c r="C32" s="363" t="s">
        <v>31</v>
      </c>
      <c r="D32" s="363" t="s">
        <v>31</v>
      </c>
      <c r="E32" s="363" t="s">
        <v>31</v>
      </c>
      <c r="F32" s="363" t="s">
        <v>31</v>
      </c>
      <c r="G32" s="363" t="s">
        <v>31</v>
      </c>
      <c r="H32" s="363" t="s">
        <v>31</v>
      </c>
      <c r="I32" s="363" t="s">
        <v>31</v>
      </c>
      <c r="J32" s="363" t="s">
        <v>31</v>
      </c>
      <c r="K32" s="46">
        <v>1931</v>
      </c>
      <c r="L32" s="46">
        <v>2081</v>
      </c>
      <c r="M32" s="47">
        <v>1957</v>
      </c>
      <c r="N32" s="47">
        <v>1828</v>
      </c>
      <c r="O32" s="47">
        <v>1913</v>
      </c>
      <c r="P32" s="47">
        <v>2500</v>
      </c>
      <c r="Q32" s="47">
        <v>3837</v>
      </c>
      <c r="R32" s="47">
        <v>3674</v>
      </c>
      <c r="S32" s="47">
        <v>1921</v>
      </c>
      <c r="T32" s="47">
        <v>2418</v>
      </c>
      <c r="U32" s="47">
        <v>2334</v>
      </c>
      <c r="V32" s="47">
        <v>1993</v>
      </c>
      <c r="W32" s="47">
        <v>1527</v>
      </c>
      <c r="X32" s="47">
        <v>1596</v>
      </c>
      <c r="Y32" s="47">
        <v>1628</v>
      </c>
      <c r="Z32" s="47">
        <v>1596</v>
      </c>
      <c r="AA32" s="47">
        <v>1452</v>
      </c>
      <c r="AB32" s="47">
        <v>1410</v>
      </c>
      <c r="AC32" s="399">
        <f>'T8.9-8.10'!P10</f>
        <v>1887</v>
      </c>
    </row>
    <row r="33" spans="1:29" ht="15" x14ac:dyDescent="0.2">
      <c r="A33" s="15" t="s">
        <v>42</v>
      </c>
      <c r="B33" s="17">
        <v>44227</v>
      </c>
      <c r="C33" s="17">
        <v>38188</v>
      </c>
      <c r="D33" s="17">
        <v>34045</v>
      </c>
      <c r="E33" s="17">
        <v>30625</v>
      </c>
      <c r="F33" s="17">
        <v>37104</v>
      </c>
      <c r="G33" s="17">
        <v>40655</v>
      </c>
      <c r="H33" s="17">
        <v>42671</v>
      </c>
      <c r="I33" s="17">
        <v>37294</v>
      </c>
      <c r="J33" s="18">
        <v>30940</v>
      </c>
      <c r="K33" s="46">
        <v>36723</v>
      </c>
      <c r="L33" s="46">
        <v>28349</v>
      </c>
      <c r="M33" s="47">
        <v>18713</v>
      </c>
      <c r="N33" s="47">
        <v>30716</v>
      </c>
      <c r="O33" s="47">
        <v>32099</v>
      </c>
      <c r="P33" s="47">
        <v>37261</v>
      </c>
      <c r="Q33" s="47">
        <v>37444</v>
      </c>
      <c r="R33" s="47">
        <v>37292</v>
      </c>
      <c r="S33" s="47">
        <v>36297</v>
      </c>
      <c r="T33" s="47">
        <v>39274</v>
      </c>
      <c r="U33" s="47">
        <v>37169</v>
      </c>
      <c r="V33" s="47">
        <v>36815</v>
      </c>
      <c r="W33" s="47">
        <v>40926</v>
      </c>
      <c r="X33" s="47">
        <v>40427</v>
      </c>
      <c r="Y33" s="47">
        <v>35730</v>
      </c>
      <c r="Z33" s="47">
        <v>40427</v>
      </c>
      <c r="AA33" s="47">
        <v>36730</v>
      </c>
      <c r="AB33" s="47">
        <v>38096</v>
      </c>
      <c r="AC33" s="399">
        <f>'T8.9-8.10'!P11</f>
        <v>39965</v>
      </c>
    </row>
    <row r="34" spans="1:29" ht="15" x14ac:dyDescent="0.2">
      <c r="A34" s="15" t="s">
        <v>43</v>
      </c>
      <c r="B34" s="17">
        <v>104631</v>
      </c>
      <c r="C34" s="17">
        <v>103974</v>
      </c>
      <c r="D34" s="17">
        <v>113541</v>
      </c>
      <c r="E34" s="17">
        <v>110997</v>
      </c>
      <c r="F34" s="17">
        <v>110265</v>
      </c>
      <c r="G34" s="17">
        <v>111269</v>
      </c>
      <c r="H34" s="17">
        <v>98809</v>
      </c>
      <c r="I34" s="17">
        <v>99352</v>
      </c>
      <c r="J34" s="18">
        <v>100134</v>
      </c>
      <c r="K34" s="46">
        <v>102393</v>
      </c>
      <c r="L34" s="46">
        <v>112361</v>
      </c>
      <c r="M34" s="47">
        <v>118416</v>
      </c>
      <c r="N34" s="47">
        <v>118943</v>
      </c>
      <c r="O34" s="47">
        <v>125317</v>
      </c>
      <c r="P34" s="47">
        <v>127122</v>
      </c>
      <c r="Q34" s="47">
        <v>126914</v>
      </c>
      <c r="R34" s="47">
        <v>128172</v>
      </c>
      <c r="S34" s="47">
        <v>125550</v>
      </c>
      <c r="T34" s="47">
        <v>115969</v>
      </c>
      <c r="U34" s="47">
        <v>108997</v>
      </c>
      <c r="V34" s="47">
        <v>113357</v>
      </c>
      <c r="W34" s="47">
        <v>110288</v>
      </c>
      <c r="X34" s="47">
        <v>111736</v>
      </c>
      <c r="Y34" s="47">
        <v>109545</v>
      </c>
      <c r="Z34" s="47">
        <v>111736</v>
      </c>
      <c r="AA34" s="47">
        <v>122220</v>
      </c>
      <c r="AB34" s="47">
        <v>128675</v>
      </c>
      <c r="AC34" s="399">
        <f>'T8.9-8.10'!P12</f>
        <v>130016</v>
      </c>
    </row>
    <row r="35" spans="1:29" ht="15" x14ac:dyDescent="0.2">
      <c r="A35" s="15" t="s">
        <v>44</v>
      </c>
      <c r="B35" s="17">
        <v>110823</v>
      </c>
      <c r="C35" s="17">
        <v>105628</v>
      </c>
      <c r="D35" s="17">
        <v>106634</v>
      </c>
      <c r="E35" s="17">
        <v>103511</v>
      </c>
      <c r="F35" s="17">
        <v>95482</v>
      </c>
      <c r="G35" s="17">
        <v>92419</v>
      </c>
      <c r="H35" s="17">
        <v>91783</v>
      </c>
      <c r="I35" s="17">
        <v>98204</v>
      </c>
      <c r="J35" s="18">
        <v>100942</v>
      </c>
      <c r="K35" s="46">
        <v>104929</v>
      </c>
      <c r="L35" s="46">
        <v>110408</v>
      </c>
      <c r="M35" s="47">
        <v>104393</v>
      </c>
      <c r="N35" s="47">
        <v>105597</v>
      </c>
      <c r="O35" s="47">
        <v>107885</v>
      </c>
      <c r="P35" s="47">
        <v>110581</v>
      </c>
      <c r="Q35" s="47">
        <v>110034</v>
      </c>
      <c r="R35" s="47">
        <v>108305</v>
      </c>
      <c r="S35" s="47">
        <v>100087</v>
      </c>
      <c r="T35" s="47">
        <v>85281</v>
      </c>
      <c r="U35" s="47">
        <v>77755</v>
      </c>
      <c r="V35" s="47">
        <v>78111</v>
      </c>
      <c r="W35" s="47">
        <v>80472</v>
      </c>
      <c r="X35" s="47">
        <v>79520</v>
      </c>
      <c r="Y35" s="47">
        <v>84000</v>
      </c>
      <c r="Z35" s="47">
        <v>79520</v>
      </c>
      <c r="AA35" s="47">
        <v>98127</v>
      </c>
      <c r="AB35" s="47">
        <v>102766</v>
      </c>
      <c r="AC35" s="399">
        <f>'T8.9-8.10'!P13</f>
        <v>97157</v>
      </c>
    </row>
    <row r="36" spans="1:29" ht="15" x14ac:dyDescent="0.2">
      <c r="A36" s="15" t="s">
        <v>406</v>
      </c>
      <c r="B36" s="17">
        <v>23310</v>
      </c>
      <c r="C36" s="17">
        <v>23184</v>
      </c>
      <c r="D36" s="17">
        <v>27702</v>
      </c>
      <c r="E36" s="17">
        <v>27196</v>
      </c>
      <c r="F36" s="17">
        <v>23923</v>
      </c>
      <c r="G36" s="17">
        <v>22245</v>
      </c>
      <c r="H36" s="17">
        <v>26776</v>
      </c>
      <c r="I36" s="17">
        <v>22475</v>
      </c>
      <c r="J36" s="18">
        <v>26875</v>
      </c>
      <c r="K36" s="46">
        <v>44922</v>
      </c>
      <c r="L36" s="46">
        <v>48144</v>
      </c>
      <c r="M36" s="47">
        <v>43190</v>
      </c>
      <c r="N36" s="47">
        <v>57099</v>
      </c>
      <c r="O36" s="47">
        <v>55998</v>
      </c>
      <c r="P36" s="47">
        <v>54996</v>
      </c>
      <c r="Q36" s="47">
        <v>48189</v>
      </c>
      <c r="R36" s="47">
        <v>47910</v>
      </c>
      <c r="S36" s="47">
        <v>42708</v>
      </c>
      <c r="T36" s="47">
        <v>34230</v>
      </c>
      <c r="U36" s="47">
        <v>33087</v>
      </c>
      <c r="V36" s="47">
        <v>28546</v>
      </c>
      <c r="W36" s="47">
        <v>25670</v>
      </c>
      <c r="X36" s="47">
        <v>24305</v>
      </c>
      <c r="Y36" s="47">
        <v>25643</v>
      </c>
      <c r="Z36" s="47">
        <v>24305</v>
      </c>
      <c r="AA36" s="47">
        <v>25714</v>
      </c>
      <c r="AB36" s="47">
        <v>24897</v>
      </c>
      <c r="AC36" s="399">
        <f>'T8.9-8.10'!P14</f>
        <v>24904</v>
      </c>
    </row>
    <row r="37" spans="1:29" ht="15" x14ac:dyDescent="0.2">
      <c r="A37" s="15" t="s">
        <v>45</v>
      </c>
      <c r="B37" s="17">
        <v>2759</v>
      </c>
      <c r="C37" s="17">
        <v>2765</v>
      </c>
      <c r="D37" s="17">
        <v>2351</v>
      </c>
      <c r="E37" s="17">
        <v>2076</v>
      </c>
      <c r="F37" s="17">
        <v>2309</v>
      </c>
      <c r="G37" s="17">
        <v>2647</v>
      </c>
      <c r="H37" s="17">
        <v>2678</v>
      </c>
      <c r="I37" s="17">
        <v>2932</v>
      </c>
      <c r="J37" s="18">
        <v>2419</v>
      </c>
      <c r="K37" s="46">
        <v>25375</v>
      </c>
      <c r="L37" s="46">
        <v>27298</v>
      </c>
      <c r="M37" s="47">
        <v>26959</v>
      </c>
      <c r="N37" s="47">
        <v>31171</v>
      </c>
      <c r="O37" s="47">
        <v>33477</v>
      </c>
      <c r="P37" s="47">
        <v>37879</v>
      </c>
      <c r="Q37" s="47">
        <v>40826</v>
      </c>
      <c r="R37" s="47">
        <v>39139</v>
      </c>
      <c r="S37" s="47">
        <v>40538</v>
      </c>
      <c r="T37" s="47">
        <v>30290</v>
      </c>
      <c r="U37" s="47">
        <v>28155</v>
      </c>
      <c r="V37" s="47">
        <v>30755</v>
      </c>
      <c r="W37" s="47">
        <v>31764</v>
      </c>
      <c r="X37" s="47">
        <v>28947</v>
      </c>
      <c r="Y37" s="47">
        <v>28495</v>
      </c>
      <c r="Z37" s="47">
        <v>28947</v>
      </c>
      <c r="AA37" s="47">
        <v>30450</v>
      </c>
      <c r="AB37" s="47">
        <v>31002</v>
      </c>
      <c r="AC37" s="399">
        <f>'T8.9-8.10'!P15</f>
        <v>29690</v>
      </c>
    </row>
    <row r="38" spans="1:29" ht="15" x14ac:dyDescent="0.2">
      <c r="A38" s="15" t="s">
        <v>46</v>
      </c>
      <c r="B38" s="17">
        <v>15205</v>
      </c>
      <c r="C38" s="17">
        <v>16977</v>
      </c>
      <c r="D38" s="17">
        <v>14029</v>
      </c>
      <c r="E38" s="17">
        <v>12828</v>
      </c>
      <c r="F38" s="17">
        <v>11825</v>
      </c>
      <c r="G38" s="17">
        <v>12076</v>
      </c>
      <c r="H38" s="17">
        <v>11630</v>
      </c>
      <c r="I38" s="17">
        <v>11900</v>
      </c>
      <c r="J38" s="18">
        <v>12139</v>
      </c>
      <c r="K38" s="46">
        <v>2322</v>
      </c>
      <c r="L38" s="46">
        <v>2326</v>
      </c>
      <c r="M38" s="47">
        <v>2178</v>
      </c>
      <c r="N38" s="47">
        <v>2576</v>
      </c>
      <c r="O38" s="47">
        <v>2306</v>
      </c>
      <c r="P38" s="47">
        <v>2334</v>
      </c>
      <c r="Q38" s="47">
        <v>2558</v>
      </c>
      <c r="R38" s="47">
        <v>2650</v>
      </c>
      <c r="S38" s="47">
        <v>2625</v>
      </c>
      <c r="T38" s="47">
        <v>2603</v>
      </c>
      <c r="U38" s="47">
        <v>2775</v>
      </c>
      <c r="V38" s="47">
        <v>3003</v>
      </c>
      <c r="W38" s="47">
        <v>2969</v>
      </c>
      <c r="X38" s="47">
        <v>2637</v>
      </c>
      <c r="Y38" s="47">
        <v>2610</v>
      </c>
      <c r="Z38" s="47">
        <v>2637</v>
      </c>
      <c r="AA38" s="47">
        <v>2540</v>
      </c>
      <c r="AB38" s="47">
        <v>2637</v>
      </c>
      <c r="AC38" s="399">
        <f>'T8.9-8.10'!P16</f>
        <v>2751</v>
      </c>
    </row>
    <row r="39" spans="1:29" ht="15" x14ac:dyDescent="0.2">
      <c r="A39" s="15" t="s">
        <v>47</v>
      </c>
      <c r="B39" s="17">
        <v>3577</v>
      </c>
      <c r="C39" s="17">
        <v>2915</v>
      </c>
      <c r="D39" s="17">
        <v>2549</v>
      </c>
      <c r="E39" s="17">
        <v>2420</v>
      </c>
      <c r="F39" s="17">
        <v>2637</v>
      </c>
      <c r="G39" s="17">
        <v>2656</v>
      </c>
      <c r="H39" s="17">
        <v>2582</v>
      </c>
      <c r="I39" s="17">
        <v>2556</v>
      </c>
      <c r="J39" s="18">
        <v>2439</v>
      </c>
      <c r="K39" s="46">
        <v>11733</v>
      </c>
      <c r="L39" s="46">
        <v>11838</v>
      </c>
      <c r="M39" s="47">
        <v>12461</v>
      </c>
      <c r="N39" s="47">
        <v>13524</v>
      </c>
      <c r="O39" s="47">
        <v>13466</v>
      </c>
      <c r="P39" s="47">
        <v>13375</v>
      </c>
      <c r="Q39" s="47">
        <v>14719</v>
      </c>
      <c r="R39" s="47">
        <v>15574</v>
      </c>
      <c r="S39" s="47">
        <v>15982</v>
      </c>
      <c r="T39" s="47">
        <v>15590</v>
      </c>
      <c r="U39" s="47">
        <v>14535</v>
      </c>
      <c r="V39" s="47">
        <v>14131</v>
      </c>
      <c r="W39" s="47">
        <v>13980</v>
      </c>
      <c r="X39" s="47">
        <v>14403</v>
      </c>
      <c r="Y39" s="47">
        <v>14420</v>
      </c>
      <c r="Z39" s="47">
        <v>14403</v>
      </c>
      <c r="AA39" s="47">
        <v>14539</v>
      </c>
      <c r="AB39" s="47">
        <v>14754</v>
      </c>
      <c r="AC39" s="399">
        <f>'T8.9-8.10'!P17</f>
        <v>14771</v>
      </c>
    </row>
    <row r="40" spans="1:29" ht="15" x14ac:dyDescent="0.2">
      <c r="A40" s="15" t="s">
        <v>87</v>
      </c>
      <c r="B40" s="17">
        <v>122492</v>
      </c>
      <c r="C40" s="17">
        <v>102691</v>
      </c>
      <c r="D40" s="17">
        <v>81375</v>
      </c>
      <c r="E40" s="17">
        <v>66784</v>
      </c>
      <c r="F40" s="17">
        <v>68186</v>
      </c>
      <c r="G40" s="17">
        <v>80408</v>
      </c>
      <c r="H40" s="17">
        <v>60738</v>
      </c>
      <c r="I40" s="17">
        <v>63166</v>
      </c>
      <c r="J40" s="18">
        <v>54166</v>
      </c>
      <c r="K40" s="46">
        <v>2555</v>
      </c>
      <c r="L40" s="46">
        <v>2441</v>
      </c>
      <c r="M40" s="47">
        <v>2240</v>
      </c>
      <c r="N40" s="47">
        <v>2361</v>
      </c>
      <c r="O40" s="47">
        <v>2214</v>
      </c>
      <c r="P40" s="47">
        <v>2416</v>
      </c>
      <c r="Q40" s="47">
        <v>2131</v>
      </c>
      <c r="R40" s="47">
        <v>2050</v>
      </c>
      <c r="S40" s="47">
        <v>2085</v>
      </c>
      <c r="T40" s="47">
        <v>2157</v>
      </c>
      <c r="U40" s="47">
        <v>1859</v>
      </c>
      <c r="V40" s="47">
        <v>1926</v>
      </c>
      <c r="W40" s="47">
        <v>1924</v>
      </c>
      <c r="X40" s="47">
        <v>2084</v>
      </c>
      <c r="Y40" s="47">
        <v>2169</v>
      </c>
      <c r="Z40" s="47">
        <v>2084</v>
      </c>
      <c r="AA40" s="47">
        <v>2426</v>
      </c>
      <c r="AB40" s="47">
        <v>1795</v>
      </c>
      <c r="AC40" s="399">
        <f>'T8.9-8.10'!P18</f>
        <v>1547</v>
      </c>
    </row>
    <row r="41" spans="1:29" ht="15" x14ac:dyDescent="0.2">
      <c r="A41" s="15" t="s">
        <v>48</v>
      </c>
      <c r="B41" s="17">
        <v>595</v>
      </c>
      <c r="C41" s="17">
        <v>707</v>
      </c>
      <c r="D41" s="17">
        <v>695</v>
      </c>
      <c r="E41" s="17">
        <v>870</v>
      </c>
      <c r="F41" s="17">
        <v>837</v>
      </c>
      <c r="G41" s="17">
        <v>954</v>
      </c>
      <c r="H41" s="17">
        <v>4461</v>
      </c>
      <c r="I41" s="17">
        <v>5166</v>
      </c>
      <c r="J41" s="18">
        <v>5188</v>
      </c>
      <c r="K41" s="46">
        <v>11355</v>
      </c>
      <c r="L41" s="46">
        <v>11223</v>
      </c>
      <c r="M41" s="47">
        <v>10997</v>
      </c>
      <c r="N41" s="47">
        <v>10728</v>
      </c>
      <c r="O41" s="47">
        <v>10958</v>
      </c>
      <c r="P41" s="47">
        <v>11257</v>
      </c>
      <c r="Q41" s="47">
        <v>12335</v>
      </c>
      <c r="R41" s="47">
        <v>12961</v>
      </c>
      <c r="S41" s="47">
        <v>12951</v>
      </c>
      <c r="T41" s="47">
        <v>14364</v>
      </c>
      <c r="U41" s="47">
        <v>13841</v>
      </c>
      <c r="V41" s="47">
        <v>14475</v>
      </c>
      <c r="W41" s="47">
        <v>15587</v>
      </c>
      <c r="X41" s="47">
        <v>14668</v>
      </c>
      <c r="Y41" s="47">
        <v>13778</v>
      </c>
      <c r="Z41" s="47">
        <v>14668</v>
      </c>
      <c r="AA41" s="47">
        <v>7894</v>
      </c>
      <c r="AB41" s="47">
        <v>8224</v>
      </c>
      <c r="AC41" s="399">
        <f>'T8.9-8.10'!P19</f>
        <v>8513</v>
      </c>
    </row>
    <row r="42" spans="1:29" ht="15" x14ac:dyDescent="0.2">
      <c r="A42" s="15" t="s">
        <v>49</v>
      </c>
      <c r="B42" s="17">
        <v>6881</v>
      </c>
      <c r="C42" s="17">
        <v>6700</v>
      </c>
      <c r="D42" s="17">
        <v>7355</v>
      </c>
      <c r="E42" s="17">
        <v>6854</v>
      </c>
      <c r="F42" s="17">
        <v>7072</v>
      </c>
      <c r="G42" s="17">
        <v>6979</v>
      </c>
      <c r="H42" s="17">
        <v>7780</v>
      </c>
      <c r="I42" s="17">
        <v>7305</v>
      </c>
      <c r="J42" s="18">
        <v>7703</v>
      </c>
      <c r="K42" s="46">
        <v>8115</v>
      </c>
      <c r="L42" s="46">
        <v>7943</v>
      </c>
      <c r="M42" s="47">
        <v>8092</v>
      </c>
      <c r="N42" s="47">
        <v>8841</v>
      </c>
      <c r="O42" s="47">
        <v>9508</v>
      </c>
      <c r="P42" s="47">
        <v>10665</v>
      </c>
      <c r="Q42" s="47">
        <v>12363</v>
      </c>
      <c r="R42" s="47">
        <v>12716</v>
      </c>
      <c r="S42" s="47">
        <v>13072</v>
      </c>
      <c r="T42" s="47">
        <v>11627</v>
      </c>
      <c r="U42" s="47">
        <v>10952</v>
      </c>
      <c r="V42" s="47">
        <v>11255</v>
      </c>
      <c r="W42" s="47">
        <v>11564</v>
      </c>
      <c r="X42" s="47">
        <v>11049</v>
      </c>
      <c r="Y42" s="47">
        <v>10909</v>
      </c>
      <c r="Z42" s="47">
        <v>11049</v>
      </c>
      <c r="AA42" s="47">
        <v>10600</v>
      </c>
      <c r="AB42" s="47">
        <v>10924</v>
      </c>
      <c r="AC42" s="399">
        <f>'T8.9-8.10'!P20</f>
        <v>10570</v>
      </c>
    </row>
    <row r="43" spans="1:29" ht="15" x14ac:dyDescent="0.2">
      <c r="A43" s="15" t="s">
        <v>50</v>
      </c>
      <c r="B43" s="17">
        <v>31014</v>
      </c>
      <c r="C43" s="17">
        <v>32574</v>
      </c>
      <c r="D43" s="17">
        <v>28227</v>
      </c>
      <c r="E43" s="17">
        <v>27533</v>
      </c>
      <c r="F43" s="17">
        <v>27966</v>
      </c>
      <c r="G43" s="17">
        <v>29459</v>
      </c>
      <c r="H43" s="17">
        <v>25293</v>
      </c>
      <c r="I43" s="17">
        <v>21684</v>
      </c>
      <c r="J43" s="18">
        <v>19132</v>
      </c>
      <c r="K43" s="46">
        <v>9517</v>
      </c>
      <c r="L43" s="46">
        <v>11094</v>
      </c>
      <c r="M43" s="47">
        <v>11776</v>
      </c>
      <c r="N43" s="47">
        <v>8701</v>
      </c>
      <c r="O43" s="47">
        <v>8655</v>
      </c>
      <c r="P43" s="47">
        <v>10409</v>
      </c>
      <c r="Q43" s="47">
        <v>12185</v>
      </c>
      <c r="R43" s="47">
        <v>13984</v>
      </c>
      <c r="S43" s="47">
        <v>14758</v>
      </c>
      <c r="T43" s="47">
        <v>12159</v>
      </c>
      <c r="U43" s="47">
        <v>11118</v>
      </c>
      <c r="V43" s="47">
        <v>12228</v>
      </c>
      <c r="W43" s="47">
        <v>14045</v>
      </c>
      <c r="X43" s="47">
        <v>16771</v>
      </c>
      <c r="Y43" s="47">
        <v>18171</v>
      </c>
      <c r="Z43" s="47">
        <v>16771</v>
      </c>
      <c r="AA43" s="47">
        <v>21129</v>
      </c>
      <c r="AB43" s="47">
        <v>22347</v>
      </c>
      <c r="AC43" s="399">
        <f>'T8.9-8.10'!P21</f>
        <v>16628</v>
      </c>
    </row>
    <row r="44" spans="1:29" ht="15" x14ac:dyDescent="0.2">
      <c r="A44" s="15" t="s">
        <v>51</v>
      </c>
      <c r="B44" s="17">
        <v>932</v>
      </c>
      <c r="C44" s="17">
        <v>1035</v>
      </c>
      <c r="D44" s="17">
        <v>965</v>
      </c>
      <c r="E44" s="17">
        <v>906</v>
      </c>
      <c r="F44" s="17">
        <v>1217</v>
      </c>
      <c r="G44" s="17">
        <v>970</v>
      </c>
      <c r="H44" s="17">
        <v>1017</v>
      </c>
      <c r="I44" s="17">
        <v>877</v>
      </c>
      <c r="J44" s="18">
        <v>840</v>
      </c>
      <c r="K44" s="46">
        <v>938</v>
      </c>
      <c r="L44" s="46">
        <v>868</v>
      </c>
      <c r="M44" s="47">
        <v>901</v>
      </c>
      <c r="N44" s="47">
        <v>849</v>
      </c>
      <c r="O44" s="47">
        <v>868</v>
      </c>
      <c r="P44" s="47">
        <v>858</v>
      </c>
      <c r="Q44" s="47">
        <v>858</v>
      </c>
      <c r="R44" s="47">
        <v>868</v>
      </c>
      <c r="S44" s="47">
        <v>1071</v>
      </c>
      <c r="T44" s="47">
        <v>1316</v>
      </c>
      <c r="U44" s="47">
        <v>1210</v>
      </c>
      <c r="V44" s="47">
        <v>1111</v>
      </c>
      <c r="W44" s="47">
        <v>1224</v>
      </c>
      <c r="X44" s="47">
        <v>1247</v>
      </c>
      <c r="Y44" s="47">
        <v>1295</v>
      </c>
      <c r="Z44" s="47">
        <v>1247</v>
      </c>
      <c r="AA44" s="47">
        <v>1937</v>
      </c>
      <c r="AB44" s="47">
        <v>1903</v>
      </c>
      <c r="AC44" s="399">
        <f>'T8.9-8.10'!P22</f>
        <v>1855</v>
      </c>
    </row>
    <row r="45" spans="1:29" ht="15" x14ac:dyDescent="0.2">
      <c r="A45" s="15" t="s">
        <v>52</v>
      </c>
      <c r="B45" s="17">
        <v>7282</v>
      </c>
      <c r="C45" s="17">
        <v>7437</v>
      </c>
      <c r="D45" s="17">
        <v>6612</v>
      </c>
      <c r="E45" s="17">
        <v>9727</v>
      </c>
      <c r="F45" s="17">
        <v>6225</v>
      </c>
      <c r="G45" s="17">
        <v>5272</v>
      </c>
      <c r="H45" s="17">
        <v>1786</v>
      </c>
      <c r="I45" s="17">
        <v>966</v>
      </c>
      <c r="J45" s="18">
        <v>921</v>
      </c>
      <c r="K45" s="46">
        <v>684</v>
      </c>
      <c r="L45" s="46">
        <v>138</v>
      </c>
      <c r="M45" s="47">
        <v>0</v>
      </c>
      <c r="N45" s="47">
        <v>0</v>
      </c>
      <c r="O45" s="47">
        <v>0</v>
      </c>
      <c r="P45" s="47">
        <v>0</v>
      </c>
      <c r="Q45" s="47">
        <v>0</v>
      </c>
      <c r="R45" s="47">
        <v>0</v>
      </c>
      <c r="S45" s="47">
        <v>0</v>
      </c>
      <c r="T45" s="47">
        <v>0</v>
      </c>
      <c r="U45" s="47">
        <v>0</v>
      </c>
      <c r="V45" s="47">
        <v>0</v>
      </c>
      <c r="W45" s="47">
        <v>0</v>
      </c>
      <c r="X45" s="47">
        <v>0</v>
      </c>
      <c r="Y45" s="47">
        <v>0</v>
      </c>
      <c r="Z45" s="47">
        <v>0</v>
      </c>
      <c r="AA45" s="47">
        <v>0</v>
      </c>
      <c r="AB45" s="47">
        <v>0</v>
      </c>
      <c r="AC45" s="47">
        <v>0</v>
      </c>
    </row>
    <row r="46" spans="1:29" ht="15" x14ac:dyDescent="0.2">
      <c r="A46" s="15" t="s">
        <v>545</v>
      </c>
      <c r="B46" s="17">
        <v>5044</v>
      </c>
      <c r="C46" s="17">
        <v>5244</v>
      </c>
      <c r="D46" s="17">
        <v>6356</v>
      </c>
      <c r="E46" s="17">
        <v>6529</v>
      </c>
      <c r="F46" s="17">
        <v>6007</v>
      </c>
      <c r="G46" s="17">
        <v>7231</v>
      </c>
      <c r="H46" s="17">
        <v>6935</v>
      </c>
      <c r="I46" s="17">
        <v>6196</v>
      </c>
      <c r="J46" s="18">
        <v>6063</v>
      </c>
      <c r="K46" s="46">
        <v>5389</v>
      </c>
      <c r="L46" s="46">
        <v>5521</v>
      </c>
      <c r="M46" s="47">
        <v>5440</v>
      </c>
      <c r="N46" s="47">
        <v>6363</v>
      </c>
      <c r="O46" s="47">
        <v>5624</v>
      </c>
      <c r="P46" s="47">
        <v>6931</v>
      </c>
      <c r="Q46" s="47">
        <v>6721</v>
      </c>
      <c r="R46" s="47">
        <v>6327</v>
      </c>
      <c r="S46" s="47">
        <v>7221</v>
      </c>
      <c r="T46" s="47">
        <v>6231</v>
      </c>
      <c r="U46" s="47">
        <v>4754</v>
      </c>
      <c r="V46" s="47">
        <v>4734</v>
      </c>
      <c r="W46" s="47">
        <v>5474</v>
      </c>
      <c r="X46" s="47">
        <v>7787</v>
      </c>
      <c r="Y46" s="47">
        <v>5711</v>
      </c>
      <c r="Z46" s="47">
        <v>7787</v>
      </c>
      <c r="AA46" s="47">
        <v>4427</v>
      </c>
      <c r="AB46" s="47">
        <v>3827</v>
      </c>
      <c r="AC46" s="399">
        <f>'T8.9-8.10'!P23</f>
        <v>4058</v>
      </c>
    </row>
    <row r="47" spans="1:29" ht="15" x14ac:dyDescent="0.2">
      <c r="A47" s="15"/>
      <c r="B47" s="17"/>
      <c r="C47" s="17"/>
      <c r="D47" s="17"/>
      <c r="E47" s="17"/>
      <c r="F47" s="17"/>
      <c r="G47" s="17"/>
      <c r="H47" s="17"/>
      <c r="I47" s="17"/>
      <c r="J47" s="18"/>
      <c r="K47" s="18"/>
      <c r="L47" s="46"/>
      <c r="M47" s="46"/>
      <c r="N47" s="46"/>
      <c r="O47" s="47"/>
      <c r="P47" s="47"/>
      <c r="Q47" s="47"/>
      <c r="R47" s="15"/>
      <c r="S47" s="286"/>
      <c r="T47" s="286"/>
      <c r="U47" s="47"/>
      <c r="V47" s="286"/>
    </row>
    <row r="48" spans="1:29" ht="15" x14ac:dyDescent="0.2">
      <c r="A48" s="195" t="s">
        <v>8</v>
      </c>
      <c r="B48" s="296">
        <v>596965</v>
      </c>
      <c r="C48" s="296">
        <v>570996</v>
      </c>
      <c r="D48" s="296">
        <v>552835</v>
      </c>
      <c r="E48" s="296">
        <v>531717</v>
      </c>
      <c r="F48" s="296">
        <v>508019</v>
      </c>
      <c r="G48" s="296">
        <v>519717</v>
      </c>
      <c r="H48" s="296">
        <v>496237</v>
      </c>
      <c r="I48" s="296">
        <v>496538</v>
      </c>
      <c r="J48" s="291">
        <f>SUM(J29:J46)</f>
        <v>488935</v>
      </c>
      <c r="K48" s="291">
        <f t="shared" ref="K48:AA48" si="1">SUM(K29:K46)</f>
        <v>474051</v>
      </c>
      <c r="L48" s="291">
        <f t="shared" si="1"/>
        <v>492351</v>
      </c>
      <c r="M48" s="291">
        <f t="shared" si="1"/>
        <v>473295</v>
      </c>
      <c r="N48" s="291">
        <f t="shared" si="1"/>
        <v>502733</v>
      </c>
      <c r="O48" s="249">
        <f t="shared" si="1"/>
        <v>514453</v>
      </c>
      <c r="P48" s="249">
        <f t="shared" si="1"/>
        <v>543605</v>
      </c>
      <c r="Q48" s="249">
        <f t="shared" si="1"/>
        <v>553868</v>
      </c>
      <c r="R48" s="249">
        <f t="shared" si="1"/>
        <v>559655</v>
      </c>
      <c r="S48" s="249">
        <f t="shared" si="1"/>
        <v>542667</v>
      </c>
      <c r="T48" s="249">
        <f t="shared" si="1"/>
        <v>489520</v>
      </c>
      <c r="U48" s="249">
        <f t="shared" si="1"/>
        <v>456591</v>
      </c>
      <c r="V48" s="249">
        <f t="shared" si="1"/>
        <v>466926</v>
      </c>
      <c r="W48" s="249">
        <f t="shared" si="1"/>
        <v>478308</v>
      </c>
      <c r="X48" s="249">
        <f t="shared" si="1"/>
        <v>480070</v>
      </c>
      <c r="Y48" s="249">
        <f t="shared" si="1"/>
        <v>482878</v>
      </c>
      <c r="Z48" s="249">
        <f t="shared" si="1"/>
        <v>480070</v>
      </c>
      <c r="AA48" s="249">
        <f t="shared" si="1"/>
        <v>481334</v>
      </c>
      <c r="AB48" s="249">
        <f>SUM(AB29:AB46)</f>
        <v>495096</v>
      </c>
      <c r="AC48" s="249">
        <f>SUM(AC29:AC46)</f>
        <v>480680</v>
      </c>
    </row>
    <row r="49" spans="1:22" ht="6.75" customHeight="1" x14ac:dyDescent="0.2"/>
    <row r="50" spans="1:22" ht="12" customHeight="1" x14ac:dyDescent="0.2">
      <c r="A50" s="130" t="s">
        <v>466</v>
      </c>
      <c r="B50" s="130"/>
      <c r="C50" s="130"/>
      <c r="D50" s="130"/>
      <c r="E50" s="130"/>
      <c r="F50" s="130"/>
      <c r="G50" s="130"/>
      <c r="H50" s="130"/>
      <c r="I50" s="130"/>
      <c r="J50" s="130"/>
    </row>
    <row r="51" spans="1:22" x14ac:dyDescent="0.2">
      <c r="A51" t="s">
        <v>393</v>
      </c>
      <c r="V51" s="50"/>
    </row>
    <row r="52" spans="1:22" ht="39" customHeight="1" x14ac:dyDescent="0.2"/>
  </sheetData>
  <phoneticPr fontId="0" type="noConversion"/>
  <pageMargins left="0.75" right="0.75" top="1" bottom="1" header="0.5" footer="0.5"/>
  <pageSetup paperSize="9" scale="53" orientation="portrait" horizontalDpi="96" r:id="rId1"/>
  <headerFooter alignWithMargins="0">
    <oddHeader>&amp;R&amp;"Arial,Bold"&amp;18AIR TRANSPORT</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B29"/>
  <sheetViews>
    <sheetView zoomScale="75" zoomScaleNormal="75" workbookViewId="0">
      <selection activeCell="A2" sqref="A2"/>
    </sheetView>
  </sheetViews>
  <sheetFormatPr defaultRowHeight="12.75" x14ac:dyDescent="0.2"/>
  <cols>
    <col min="1" max="1" width="23.5703125" customWidth="1"/>
    <col min="2" max="9" width="10.85546875" hidden="1" customWidth="1"/>
    <col min="10" max="10" width="14.5703125" hidden="1" customWidth="1"/>
    <col min="11" max="11" width="13" hidden="1" customWidth="1"/>
    <col min="12" max="12" width="10.42578125" hidden="1" customWidth="1"/>
    <col min="13" max="15" width="10.7109375" hidden="1" customWidth="1"/>
    <col min="16" max="16" width="12.42578125" hidden="1" customWidth="1"/>
    <col min="17" max="17" width="12" hidden="1" customWidth="1"/>
    <col min="18" max="20" width="10.7109375" customWidth="1"/>
    <col min="21" max="21" width="10.85546875" customWidth="1"/>
    <col min="22" max="22" width="10.5703125" customWidth="1"/>
    <col min="23" max="23" width="10.42578125" customWidth="1"/>
    <col min="24" max="24" width="10.85546875" customWidth="1"/>
    <col min="25" max="26" width="10.140625" customWidth="1"/>
    <col min="27" max="28" width="10.85546875" customWidth="1"/>
  </cols>
  <sheetData>
    <row r="2" spans="1:28" s="14" customFormat="1" ht="18.75" x14ac:dyDescent="0.25">
      <c r="A2" s="37" t="s">
        <v>502</v>
      </c>
      <c r="B2" s="37"/>
      <c r="C2" s="37"/>
      <c r="D2" s="37"/>
      <c r="E2" s="37"/>
      <c r="F2" s="37"/>
      <c r="G2" s="37"/>
      <c r="H2" s="37"/>
      <c r="I2" s="37"/>
      <c r="J2" s="33"/>
      <c r="K2" s="33"/>
      <c r="L2" s="33"/>
      <c r="M2" s="33"/>
      <c r="N2" s="33"/>
      <c r="O2" s="33"/>
      <c r="P2" s="33"/>
      <c r="Q2" s="15"/>
      <c r="R2" s="15"/>
      <c r="S2" s="15"/>
      <c r="T2" s="15"/>
    </row>
    <row r="3" spans="1:28" s="15" customFormat="1" ht="21" customHeight="1" x14ac:dyDescent="0.25">
      <c r="A3" s="197"/>
      <c r="B3" s="198">
        <v>1992</v>
      </c>
      <c r="C3" s="198">
        <v>1993</v>
      </c>
      <c r="D3" s="198">
        <v>1994</v>
      </c>
      <c r="E3" s="198">
        <v>1995</v>
      </c>
      <c r="F3" s="198">
        <v>1996</v>
      </c>
      <c r="G3" s="198">
        <v>1997</v>
      </c>
      <c r="H3" s="198">
        <v>1998</v>
      </c>
      <c r="I3" s="198">
        <v>1999</v>
      </c>
      <c r="J3" s="198">
        <v>2000</v>
      </c>
      <c r="K3" s="198">
        <v>2001</v>
      </c>
      <c r="L3" s="198">
        <v>2002</v>
      </c>
      <c r="M3" s="198">
        <v>2003</v>
      </c>
      <c r="N3" s="198">
        <v>2004</v>
      </c>
      <c r="O3" s="198">
        <v>2005</v>
      </c>
      <c r="P3" s="198">
        <v>2006</v>
      </c>
      <c r="Q3" s="198">
        <v>2007</v>
      </c>
      <c r="R3" s="198">
        <v>2008</v>
      </c>
      <c r="S3" s="198">
        <v>2009</v>
      </c>
      <c r="T3" s="198">
        <v>2010</v>
      </c>
      <c r="U3" s="198">
        <v>2011</v>
      </c>
      <c r="V3" s="198">
        <v>2012</v>
      </c>
      <c r="W3" s="198">
        <v>2013</v>
      </c>
      <c r="X3" s="198">
        <v>2014</v>
      </c>
      <c r="Y3" s="198">
        <v>2015</v>
      </c>
      <c r="Z3" s="198">
        <v>2016</v>
      </c>
      <c r="AA3" s="198">
        <v>2017</v>
      </c>
      <c r="AB3" s="198">
        <v>2018</v>
      </c>
    </row>
    <row r="4" spans="1:28" ht="20.25" customHeight="1" x14ac:dyDescent="0.2">
      <c r="A4" s="15"/>
      <c r="B4" s="15"/>
      <c r="C4" s="15"/>
      <c r="D4" s="15"/>
      <c r="E4" s="15"/>
      <c r="F4" s="15"/>
      <c r="G4" s="15"/>
      <c r="H4" s="15"/>
      <c r="I4" s="15"/>
      <c r="J4" s="15"/>
      <c r="K4" s="15"/>
      <c r="L4" s="200"/>
      <c r="M4" s="200"/>
      <c r="N4" s="200"/>
      <c r="O4" s="15"/>
      <c r="P4" s="200" t="s">
        <v>82</v>
      </c>
      <c r="Q4" s="200"/>
      <c r="R4" s="200"/>
      <c r="S4" s="200"/>
      <c r="T4" s="200"/>
      <c r="U4" s="200"/>
      <c r="AB4" s="200" t="s">
        <v>32</v>
      </c>
    </row>
    <row r="5" spans="1:28" ht="15" x14ac:dyDescent="0.2">
      <c r="A5" s="15" t="s">
        <v>38</v>
      </c>
      <c r="B5" s="45">
        <v>5349.2179999999998</v>
      </c>
      <c r="C5" s="45">
        <v>5640.924</v>
      </c>
      <c r="D5" s="45">
        <v>5149.54</v>
      </c>
      <c r="E5" s="45">
        <v>5410.9780000000001</v>
      </c>
      <c r="F5" s="45">
        <v>5883.2610000000004</v>
      </c>
      <c r="G5" s="45">
        <v>5677.9960000000001</v>
      </c>
      <c r="H5" s="45">
        <v>4686.3540000000003</v>
      </c>
      <c r="I5" s="45">
        <v>4484.2780000000002</v>
      </c>
      <c r="J5" s="294">
        <v>4489.2849999999999</v>
      </c>
      <c r="K5" s="294">
        <v>4926.8050000000003</v>
      </c>
      <c r="L5" s="294">
        <v>3807.99</v>
      </c>
      <c r="M5" s="294">
        <v>3477.5729999999999</v>
      </c>
      <c r="N5" s="294">
        <v>3761.7370000000001</v>
      </c>
      <c r="O5" s="294">
        <v>4089.4290000000001</v>
      </c>
      <c r="P5" s="294">
        <v>4021.6080000000002</v>
      </c>
      <c r="Q5" s="187">
        <v>3434.348</v>
      </c>
      <c r="R5" s="187">
        <v>4005.7530000000002</v>
      </c>
      <c r="S5" s="187">
        <v>3822.2130000000002</v>
      </c>
      <c r="T5" s="187">
        <v>4210.79</v>
      </c>
      <c r="U5" s="187">
        <v>5310.6</v>
      </c>
      <c r="V5" s="187">
        <v>6166.3549999999996</v>
      </c>
      <c r="W5" s="187">
        <v>7101.8689999999997</v>
      </c>
      <c r="X5" s="187">
        <v>6278.3509999999997</v>
      </c>
      <c r="Y5" s="187">
        <v>6545.4549999999999</v>
      </c>
      <c r="Z5" s="187">
        <v>5730.7579999999998</v>
      </c>
      <c r="AA5" s="187">
        <v>5870.3329999999996</v>
      </c>
      <c r="AB5" s="187">
        <v>5705.5929999999998</v>
      </c>
    </row>
    <row r="6" spans="1:28" ht="18" x14ac:dyDescent="0.2">
      <c r="A6" s="15" t="s">
        <v>509</v>
      </c>
      <c r="B6" s="45">
        <v>0</v>
      </c>
      <c r="C6" s="45">
        <v>0</v>
      </c>
      <c r="D6" s="45">
        <v>26.486999999999998</v>
      </c>
      <c r="E6" s="45">
        <v>35.661000000000001</v>
      </c>
      <c r="F6" s="45">
        <v>37.631</v>
      </c>
      <c r="G6" s="45">
        <v>40.231999999999999</v>
      </c>
      <c r="H6" s="45">
        <v>40.130000000000003</v>
      </c>
      <c r="I6" s="45">
        <v>39.430999999999997</v>
      </c>
      <c r="J6" s="294">
        <v>76</v>
      </c>
      <c r="K6" s="294">
        <v>88</v>
      </c>
      <c r="L6" s="294">
        <v>83</v>
      </c>
      <c r="M6" s="294">
        <v>87</v>
      </c>
      <c r="N6" s="294">
        <v>87</v>
      </c>
      <c r="O6" s="294">
        <v>86</v>
      </c>
      <c r="P6" s="294">
        <v>56</v>
      </c>
      <c r="Q6" s="187">
        <v>37</v>
      </c>
      <c r="R6" s="187">
        <v>34.412999999999997</v>
      </c>
      <c r="S6" s="187">
        <v>34</v>
      </c>
      <c r="T6" s="187">
        <v>29</v>
      </c>
      <c r="U6" s="187">
        <v>29</v>
      </c>
      <c r="V6" s="187">
        <v>27</v>
      </c>
      <c r="W6" s="187">
        <v>26</v>
      </c>
      <c r="X6" s="187">
        <v>21</v>
      </c>
      <c r="Y6" s="187">
        <v>19</v>
      </c>
      <c r="Z6" s="187">
        <v>15</v>
      </c>
      <c r="AA6" s="187">
        <v>15</v>
      </c>
      <c r="AB6" s="187">
        <v>14</v>
      </c>
    </row>
    <row r="7" spans="1:28" ht="18" x14ac:dyDescent="0.2">
      <c r="A7" s="15" t="s">
        <v>510</v>
      </c>
      <c r="B7" s="45">
        <v>152.88800000000001</v>
      </c>
      <c r="C7" s="45">
        <v>214.27500000000001</v>
      </c>
      <c r="D7" s="45">
        <v>192.05199999999999</v>
      </c>
      <c r="E7" s="45">
        <v>215.005</v>
      </c>
      <c r="F7" s="45">
        <v>211.066</v>
      </c>
      <c r="G7" s="45">
        <v>252.40700000000001</v>
      </c>
      <c r="H7" s="45">
        <v>260.92399999999998</v>
      </c>
      <c r="I7" s="45">
        <v>246.744</v>
      </c>
      <c r="J7" s="294">
        <v>1137</v>
      </c>
      <c r="K7" s="294">
        <v>1419</v>
      </c>
      <c r="L7" s="294">
        <v>1470</v>
      </c>
      <c r="M7" s="294">
        <v>1450</v>
      </c>
      <c r="N7" s="294">
        <v>1383</v>
      </c>
      <c r="O7" s="294">
        <v>1416</v>
      </c>
      <c r="P7" s="294">
        <v>910</v>
      </c>
      <c r="Q7" s="187">
        <v>590</v>
      </c>
      <c r="R7" s="187">
        <v>587</v>
      </c>
      <c r="S7" s="187">
        <v>564</v>
      </c>
      <c r="T7" s="187">
        <v>531</v>
      </c>
      <c r="U7" s="187">
        <v>466</v>
      </c>
      <c r="V7" s="187">
        <v>475</v>
      </c>
      <c r="W7" s="187">
        <v>457</v>
      </c>
      <c r="X7" s="187">
        <v>310</v>
      </c>
      <c r="Y7" s="187">
        <v>313</v>
      </c>
      <c r="Z7" s="187">
        <v>339</v>
      </c>
      <c r="AA7" s="187">
        <v>346</v>
      </c>
      <c r="AB7" s="187">
        <v>366</v>
      </c>
    </row>
    <row r="8" spans="1:28" ht="18" x14ac:dyDescent="0.2">
      <c r="A8" s="15" t="s">
        <v>511</v>
      </c>
      <c r="B8" s="45">
        <v>0</v>
      </c>
      <c r="C8" s="45">
        <v>0</v>
      </c>
      <c r="D8" s="45">
        <v>0</v>
      </c>
      <c r="E8" s="45">
        <v>0</v>
      </c>
      <c r="F8" s="45">
        <v>1.4219999999999999</v>
      </c>
      <c r="G8" s="45">
        <v>2.68</v>
      </c>
      <c r="H8" s="45">
        <v>2.617</v>
      </c>
      <c r="I8" s="45">
        <v>2.202</v>
      </c>
      <c r="J8" s="294">
        <v>7</v>
      </c>
      <c r="K8" s="294">
        <v>4</v>
      </c>
      <c r="L8" s="294">
        <v>2</v>
      </c>
      <c r="M8" s="294">
        <v>1.9059999999999999</v>
      </c>
      <c r="N8" s="294">
        <v>1.931</v>
      </c>
      <c r="O8" s="294">
        <v>1.885</v>
      </c>
      <c r="P8" s="294">
        <v>1</v>
      </c>
      <c r="Q8" s="187">
        <v>2</v>
      </c>
      <c r="R8" s="187">
        <v>0.91800000000000004</v>
      </c>
      <c r="S8" s="187">
        <v>0.754</v>
      </c>
      <c r="T8" s="187">
        <v>1</v>
      </c>
      <c r="U8" s="187">
        <v>1</v>
      </c>
      <c r="V8" s="187">
        <v>0</v>
      </c>
      <c r="W8" s="187">
        <v>1</v>
      </c>
      <c r="X8" s="187">
        <v>0</v>
      </c>
      <c r="Y8" s="187">
        <v>0</v>
      </c>
      <c r="Z8" s="187">
        <v>0</v>
      </c>
      <c r="AA8" s="187">
        <v>0</v>
      </c>
      <c r="AB8" s="187">
        <v>0</v>
      </c>
    </row>
    <row r="9" spans="1:28" ht="15" x14ac:dyDescent="0.2">
      <c r="A9" s="15" t="s">
        <v>42</v>
      </c>
      <c r="B9" s="45">
        <v>0</v>
      </c>
      <c r="C9" s="45">
        <v>0</v>
      </c>
      <c r="D9" s="45">
        <v>7</v>
      </c>
      <c r="E9" s="45">
        <v>0</v>
      </c>
      <c r="F9" s="45">
        <v>0</v>
      </c>
      <c r="G9" s="45">
        <v>0</v>
      </c>
      <c r="H9" s="45">
        <v>4.5</v>
      </c>
      <c r="I9" s="45">
        <v>4.7519999999999998</v>
      </c>
      <c r="J9" s="295" t="s">
        <v>40</v>
      </c>
      <c r="K9" s="295" t="s">
        <v>40</v>
      </c>
      <c r="L9" s="188">
        <v>0</v>
      </c>
      <c r="M9" s="188">
        <v>0</v>
      </c>
      <c r="N9" s="188">
        <v>0</v>
      </c>
      <c r="O9" s="188">
        <v>0</v>
      </c>
      <c r="P9" s="188">
        <v>0</v>
      </c>
      <c r="Q9" s="188">
        <v>0</v>
      </c>
      <c r="R9" s="188">
        <v>0</v>
      </c>
      <c r="S9" s="188">
        <v>0</v>
      </c>
      <c r="T9" s="188">
        <v>0</v>
      </c>
      <c r="U9" s="188">
        <v>0</v>
      </c>
      <c r="V9" s="188">
        <v>0</v>
      </c>
      <c r="W9" s="187">
        <v>0</v>
      </c>
      <c r="X9" s="187">
        <v>0</v>
      </c>
      <c r="Y9" s="187">
        <v>0</v>
      </c>
      <c r="Z9" s="187">
        <v>0</v>
      </c>
      <c r="AA9" s="187">
        <v>0</v>
      </c>
      <c r="AB9" s="187">
        <v>0</v>
      </c>
    </row>
    <row r="10" spans="1:28" ht="18" x14ac:dyDescent="0.2">
      <c r="A10" s="15" t="s">
        <v>512</v>
      </c>
      <c r="B10" s="45">
        <v>1031.8109999999999</v>
      </c>
      <c r="C10" s="45">
        <v>1212.0930000000001</v>
      </c>
      <c r="D10" s="45">
        <v>3672.2739999999999</v>
      </c>
      <c r="E10" s="45">
        <v>5224.3789999999999</v>
      </c>
      <c r="F10" s="45">
        <v>7334.0420000000004</v>
      </c>
      <c r="G10" s="45">
        <v>7979.08</v>
      </c>
      <c r="H10" s="45">
        <v>14372.034</v>
      </c>
      <c r="I10" s="45">
        <v>17714.978999999999</v>
      </c>
      <c r="J10" s="294">
        <v>17893.721000000001</v>
      </c>
      <c r="K10" s="294">
        <v>16169.32</v>
      </c>
      <c r="L10" s="294">
        <v>21232.092000000001</v>
      </c>
      <c r="M10" s="294">
        <v>24761.120999999999</v>
      </c>
      <c r="N10" s="294">
        <v>27376.023000000001</v>
      </c>
      <c r="O10" s="294">
        <v>29595.496999999999</v>
      </c>
      <c r="P10" s="294">
        <v>36388.777999999998</v>
      </c>
      <c r="Q10" s="187">
        <v>19291.815999999999</v>
      </c>
      <c r="R10" s="187">
        <v>12417.769</v>
      </c>
      <c r="S10" s="187">
        <v>23791.486000000001</v>
      </c>
      <c r="T10" s="187">
        <v>20356.87</v>
      </c>
      <c r="U10" s="187">
        <v>19331.68</v>
      </c>
      <c r="V10" s="187">
        <v>19115.02</v>
      </c>
      <c r="W10" s="187">
        <v>18624.248</v>
      </c>
      <c r="X10" s="187">
        <v>19369.09</v>
      </c>
      <c r="Y10" s="187">
        <v>19322.006000000001</v>
      </c>
      <c r="Z10" s="187">
        <v>20368.896000000001</v>
      </c>
      <c r="AA10" s="187">
        <v>20658.917000000001</v>
      </c>
      <c r="AB10" s="187">
        <v>20315.931</v>
      </c>
    </row>
    <row r="11" spans="1:28" ht="18" x14ac:dyDescent="0.2">
      <c r="A11" s="15" t="s">
        <v>513</v>
      </c>
      <c r="B11" s="45">
        <v>14997.735000000001</v>
      </c>
      <c r="C11" s="45">
        <v>18139.759999999998</v>
      </c>
      <c r="D11" s="45">
        <v>18454.05</v>
      </c>
      <c r="E11" s="45">
        <v>12527.722</v>
      </c>
      <c r="F11" s="45">
        <v>11081.134</v>
      </c>
      <c r="G11" s="45">
        <v>10574.234</v>
      </c>
      <c r="H11" s="45">
        <v>8516.7459999999992</v>
      </c>
      <c r="I11" s="45">
        <v>8972.2970000000005</v>
      </c>
      <c r="J11" s="294">
        <v>8544.5049999999992</v>
      </c>
      <c r="K11" s="294">
        <v>5927.5780000000004</v>
      </c>
      <c r="L11" s="294">
        <v>5040.6790000000001</v>
      </c>
      <c r="M11" s="294">
        <v>4927.1840000000002</v>
      </c>
      <c r="N11" s="294">
        <v>8121.8459999999995</v>
      </c>
      <c r="O11" s="294">
        <v>8733.3449999999993</v>
      </c>
      <c r="P11" s="294">
        <v>6288.7060000000001</v>
      </c>
      <c r="Q11" s="187">
        <v>4275.875</v>
      </c>
      <c r="R11" s="187">
        <v>3545.6959999999999</v>
      </c>
      <c r="S11" s="187">
        <v>2333.8429999999998</v>
      </c>
      <c r="T11" s="187">
        <v>2913.82</v>
      </c>
      <c r="U11" s="187">
        <v>2429.54</v>
      </c>
      <c r="V11" s="187">
        <v>9497.277</v>
      </c>
      <c r="W11" s="187">
        <v>11836.73</v>
      </c>
      <c r="X11" s="187">
        <v>15410.755999999999</v>
      </c>
      <c r="Y11" s="187">
        <v>13192.821</v>
      </c>
      <c r="Z11" s="187">
        <v>12952.474</v>
      </c>
      <c r="AA11" s="187">
        <v>15934.543</v>
      </c>
      <c r="AB11" s="187">
        <v>15466.050999999999</v>
      </c>
    </row>
    <row r="12" spans="1:28" ht="15" x14ac:dyDescent="0.2">
      <c r="A12" s="15" t="s">
        <v>406</v>
      </c>
      <c r="B12" s="45">
        <v>564.83699999999999</v>
      </c>
      <c r="C12" s="45">
        <v>541.43899999999996</v>
      </c>
      <c r="D12" s="45">
        <v>263.33999999999997</v>
      </c>
      <c r="E12" s="45">
        <v>210.15199999999999</v>
      </c>
      <c r="F12" s="45">
        <v>287.517</v>
      </c>
      <c r="G12" s="45">
        <v>271.77699999999999</v>
      </c>
      <c r="H12" s="45">
        <v>253.006</v>
      </c>
      <c r="I12" s="45">
        <v>275.07600000000002</v>
      </c>
      <c r="J12" s="294">
        <v>41450.271999999997</v>
      </c>
      <c r="K12" s="294">
        <v>43104.485999999997</v>
      </c>
      <c r="L12" s="294">
        <v>39500.241000000002</v>
      </c>
      <c r="M12" s="294">
        <v>39974.796999999999</v>
      </c>
      <c r="N12" s="294">
        <v>34101.955999999998</v>
      </c>
      <c r="O12" s="294">
        <v>29199.279999999999</v>
      </c>
      <c r="P12" s="294">
        <v>28536.701000000001</v>
      </c>
      <c r="Q12" s="187">
        <v>31517.35</v>
      </c>
      <c r="R12" s="187">
        <v>22965.993999999999</v>
      </c>
      <c r="S12" s="187">
        <v>13385.143</v>
      </c>
      <c r="T12" s="187">
        <v>12163.14</v>
      </c>
      <c r="U12" s="187">
        <v>11845.98</v>
      </c>
      <c r="V12" s="187">
        <v>10313.57</v>
      </c>
      <c r="W12" s="187">
        <v>9526.1440000000002</v>
      </c>
      <c r="X12" s="187">
        <v>12539.633</v>
      </c>
      <c r="Y12" s="187">
        <v>11241.626</v>
      </c>
      <c r="Z12" s="187">
        <v>10821.912</v>
      </c>
      <c r="AA12" s="187">
        <v>11392.593999999999</v>
      </c>
      <c r="AB12" s="187">
        <v>13002.540999999999</v>
      </c>
    </row>
    <row r="13" spans="1:28" ht="18" x14ac:dyDescent="0.2">
      <c r="A13" s="15" t="s">
        <v>514</v>
      </c>
      <c r="B13" s="45">
        <v>204.71199999999999</v>
      </c>
      <c r="C13" s="45">
        <v>158.59200000000001</v>
      </c>
      <c r="D13" s="45">
        <v>153.03200000000001</v>
      </c>
      <c r="E13" s="45">
        <v>156.31299999999999</v>
      </c>
      <c r="F13" s="45">
        <v>159.33600000000001</v>
      </c>
      <c r="G13" s="45">
        <v>157.83500000000001</v>
      </c>
      <c r="H13" s="45">
        <v>169.31899999999999</v>
      </c>
      <c r="I13" s="45">
        <v>166.14699999999999</v>
      </c>
      <c r="J13" s="294">
        <v>668</v>
      </c>
      <c r="K13" s="294">
        <v>1006</v>
      </c>
      <c r="L13" s="294">
        <v>1667</v>
      </c>
      <c r="M13" s="294">
        <v>1724</v>
      </c>
      <c r="N13" s="294">
        <v>1645</v>
      </c>
      <c r="O13" s="294">
        <v>1722</v>
      </c>
      <c r="P13" s="294">
        <v>2170</v>
      </c>
      <c r="Q13" s="187">
        <v>2347</v>
      </c>
      <c r="R13" s="187">
        <v>2104</v>
      </c>
      <c r="S13" s="187">
        <v>2443</v>
      </c>
      <c r="T13" s="187">
        <v>2800</v>
      </c>
      <c r="U13" s="187">
        <v>1833</v>
      </c>
      <c r="V13" s="187">
        <v>2601</v>
      </c>
      <c r="W13" s="187">
        <v>2524</v>
      </c>
      <c r="X13" s="187">
        <v>2507</v>
      </c>
      <c r="Y13" s="187">
        <v>2507</v>
      </c>
      <c r="Z13" s="187">
        <v>2584</v>
      </c>
      <c r="AA13" s="187">
        <v>2536</v>
      </c>
      <c r="AB13" s="187">
        <v>2827</v>
      </c>
    </row>
    <row r="14" spans="1:28" ht="18" x14ac:dyDescent="0.2">
      <c r="A14" s="15" t="s">
        <v>515</v>
      </c>
      <c r="B14" s="45">
        <v>453.26</v>
      </c>
      <c r="C14" s="45">
        <v>462.005</v>
      </c>
      <c r="D14" s="45">
        <v>483.81200000000001</v>
      </c>
      <c r="E14" s="45">
        <v>475.947</v>
      </c>
      <c r="F14" s="45">
        <v>436.29399999999998</v>
      </c>
      <c r="G14" s="45">
        <v>283.01900000000001</v>
      </c>
      <c r="H14" s="45">
        <v>125.66500000000001</v>
      </c>
      <c r="I14" s="45">
        <v>139.029</v>
      </c>
      <c r="J14" s="294">
        <v>210</v>
      </c>
      <c r="K14" s="294">
        <v>211</v>
      </c>
      <c r="L14" s="294">
        <v>224</v>
      </c>
      <c r="M14" s="294">
        <v>252</v>
      </c>
      <c r="N14" s="294">
        <v>252</v>
      </c>
      <c r="O14" s="294">
        <v>252</v>
      </c>
      <c r="P14" s="294">
        <v>246</v>
      </c>
      <c r="Q14" s="187">
        <v>312</v>
      </c>
      <c r="R14" s="187">
        <v>335</v>
      </c>
      <c r="S14" s="187">
        <v>340</v>
      </c>
      <c r="T14" s="187">
        <v>310</v>
      </c>
      <c r="U14" s="187">
        <v>287</v>
      </c>
      <c r="V14" s="187">
        <v>284</v>
      </c>
      <c r="W14" s="187">
        <v>273</v>
      </c>
      <c r="X14" s="187">
        <v>276</v>
      </c>
      <c r="Y14" s="187">
        <v>288</v>
      </c>
      <c r="Z14" s="187">
        <v>303</v>
      </c>
      <c r="AA14" s="187">
        <v>308</v>
      </c>
      <c r="AB14" s="187">
        <v>347</v>
      </c>
    </row>
    <row r="15" spans="1:28" ht="18" x14ac:dyDescent="0.2">
      <c r="A15" s="15" t="s">
        <v>516</v>
      </c>
      <c r="B15" s="45">
        <v>7</v>
      </c>
      <c r="C15" s="45">
        <v>0</v>
      </c>
      <c r="D15" s="45">
        <v>0</v>
      </c>
      <c r="E15" s="45">
        <v>0</v>
      </c>
      <c r="F15" s="45">
        <v>0</v>
      </c>
      <c r="G15" s="45">
        <v>0</v>
      </c>
      <c r="H15" s="45">
        <v>0</v>
      </c>
      <c r="I15" s="45">
        <v>0</v>
      </c>
      <c r="J15" s="294">
        <v>853</v>
      </c>
      <c r="K15" s="294">
        <v>850</v>
      </c>
      <c r="L15" s="294">
        <v>712</v>
      </c>
      <c r="M15" s="294">
        <v>696</v>
      </c>
      <c r="N15" s="294">
        <v>893</v>
      </c>
      <c r="O15" s="294">
        <v>904</v>
      </c>
      <c r="P15" s="294">
        <v>904</v>
      </c>
      <c r="Q15" s="187">
        <v>709</v>
      </c>
      <c r="R15" s="187">
        <v>730</v>
      </c>
      <c r="S15" s="187">
        <v>646</v>
      </c>
      <c r="T15" s="187">
        <v>777</v>
      </c>
      <c r="U15" s="187">
        <v>132</v>
      </c>
      <c r="V15" s="187">
        <v>97</v>
      </c>
      <c r="W15" s="187">
        <v>103</v>
      </c>
      <c r="X15" s="187">
        <v>107</v>
      </c>
      <c r="Y15" s="187">
        <v>94</v>
      </c>
      <c r="Z15" s="187">
        <v>97</v>
      </c>
      <c r="AA15" s="187">
        <v>246</v>
      </c>
      <c r="AB15" s="187">
        <v>1054</v>
      </c>
    </row>
    <row r="16" spans="1:28" ht="15" x14ac:dyDescent="0.2">
      <c r="A16" s="15" t="s">
        <v>87</v>
      </c>
      <c r="B16" s="45">
        <v>16365.183999999999</v>
      </c>
      <c r="C16" s="45">
        <v>11814.886</v>
      </c>
      <c r="D16" s="45">
        <v>13894.647999999999</v>
      </c>
      <c r="E16" s="45">
        <v>19841.677</v>
      </c>
      <c r="F16" s="45">
        <v>21741.508000000002</v>
      </c>
      <c r="G16" s="45">
        <v>33874.133000000002</v>
      </c>
      <c r="H16" s="45">
        <v>39600.231</v>
      </c>
      <c r="I16" s="45">
        <v>40844.714999999997</v>
      </c>
      <c r="J16" s="295" t="s">
        <v>40</v>
      </c>
      <c r="K16" s="295" t="s">
        <v>40</v>
      </c>
      <c r="L16" s="295" t="s">
        <v>40</v>
      </c>
      <c r="M16" s="294">
        <v>44.329000000000001</v>
      </c>
      <c r="N16" s="294">
        <v>5.0000000000000001E-3</v>
      </c>
      <c r="O16" s="294">
        <v>0.56200000000000006</v>
      </c>
      <c r="P16" s="295" t="s">
        <v>40</v>
      </c>
      <c r="Q16" s="295" t="s">
        <v>40</v>
      </c>
      <c r="R16" s="295" t="s">
        <v>40</v>
      </c>
      <c r="S16" s="188">
        <v>0</v>
      </c>
      <c r="T16" s="188">
        <v>0</v>
      </c>
      <c r="U16" s="188">
        <v>0</v>
      </c>
      <c r="V16" s="188">
        <v>0</v>
      </c>
      <c r="W16" s="187">
        <v>0</v>
      </c>
      <c r="X16" s="187">
        <v>0</v>
      </c>
      <c r="Y16" s="187">
        <v>0</v>
      </c>
      <c r="Z16" s="187">
        <v>0</v>
      </c>
      <c r="AA16" s="187">
        <v>0</v>
      </c>
      <c r="AB16" s="187">
        <v>0</v>
      </c>
    </row>
    <row r="17" spans="1:28" ht="15" x14ac:dyDescent="0.2">
      <c r="A17" s="15" t="s">
        <v>48</v>
      </c>
      <c r="B17" s="45">
        <v>0</v>
      </c>
      <c r="C17" s="45">
        <v>0</v>
      </c>
      <c r="D17" s="45">
        <v>2</v>
      </c>
      <c r="E17" s="45">
        <v>0</v>
      </c>
      <c r="F17" s="45">
        <v>157.89599999999999</v>
      </c>
      <c r="G17" s="45">
        <v>269.452</v>
      </c>
      <c r="H17" s="45">
        <v>267.06900000000002</v>
      </c>
      <c r="I17" s="45">
        <v>300.49599999999998</v>
      </c>
      <c r="J17" s="294">
        <v>955.58299999999997</v>
      </c>
      <c r="K17" s="294">
        <v>713.93700000000001</v>
      </c>
      <c r="L17" s="294">
        <v>675.80700000000002</v>
      </c>
      <c r="M17" s="294">
        <v>655.37800000000004</v>
      </c>
      <c r="N17" s="294">
        <v>694.90899999999999</v>
      </c>
      <c r="O17" s="294">
        <v>725.428</v>
      </c>
      <c r="P17" s="294">
        <v>730.02</v>
      </c>
      <c r="Q17" s="187">
        <v>765.23900000000003</v>
      </c>
      <c r="R17" s="187">
        <v>723.36099999999999</v>
      </c>
      <c r="S17" s="187">
        <v>751.56799999999998</v>
      </c>
      <c r="T17" s="187">
        <v>765.14</v>
      </c>
      <c r="U17" s="187">
        <v>808.17</v>
      </c>
      <c r="V17" s="187">
        <v>873.19799999999998</v>
      </c>
      <c r="W17" s="187">
        <v>848.88199999999995</v>
      </c>
      <c r="X17" s="187">
        <v>788.01400000000001</v>
      </c>
      <c r="Y17" s="187">
        <v>701.846</v>
      </c>
      <c r="Z17" s="187">
        <v>456.22800000000001</v>
      </c>
      <c r="AA17" s="187">
        <v>490.17599999999999</v>
      </c>
      <c r="AB17" s="187">
        <v>448.697</v>
      </c>
    </row>
    <row r="18" spans="1:28" ht="18" x14ac:dyDescent="0.2">
      <c r="A18" s="15" t="s">
        <v>517</v>
      </c>
      <c r="B18" s="45">
        <v>537.92399999999998</v>
      </c>
      <c r="C18" s="45">
        <v>575.77599999999995</v>
      </c>
      <c r="D18" s="45">
        <v>289.065</v>
      </c>
      <c r="E18" s="45">
        <v>231.35900000000001</v>
      </c>
      <c r="F18" s="45">
        <v>273.01499999999999</v>
      </c>
      <c r="G18" s="45">
        <v>294.64800000000002</v>
      </c>
      <c r="H18" s="45">
        <v>260.92899999999997</v>
      </c>
      <c r="I18" s="45">
        <v>218.655</v>
      </c>
      <c r="J18" s="294">
        <v>1503</v>
      </c>
      <c r="K18" s="294">
        <v>1615</v>
      </c>
      <c r="L18" s="294">
        <v>1544</v>
      </c>
      <c r="M18" s="294">
        <v>1622</v>
      </c>
      <c r="N18" s="294">
        <v>1523</v>
      </c>
      <c r="O18" s="294">
        <v>1562</v>
      </c>
      <c r="P18" s="294">
        <v>1881</v>
      </c>
      <c r="Q18" s="187">
        <v>1717</v>
      </c>
      <c r="R18" s="187">
        <v>1610</v>
      </c>
      <c r="S18" s="187">
        <v>1641</v>
      </c>
      <c r="T18" s="187">
        <v>1630</v>
      </c>
      <c r="U18" s="187">
        <v>1659</v>
      </c>
      <c r="V18" s="187">
        <v>1704</v>
      </c>
      <c r="W18" s="187">
        <v>1752</v>
      </c>
      <c r="X18" s="187">
        <v>1200</v>
      </c>
      <c r="Y18" s="187">
        <v>1173</v>
      </c>
      <c r="Z18" s="187">
        <v>1153</v>
      </c>
      <c r="AA18" s="187">
        <v>1271</v>
      </c>
      <c r="AB18" s="187">
        <v>1330</v>
      </c>
    </row>
    <row r="19" spans="1:28" ht="18" x14ac:dyDescent="0.2">
      <c r="A19" s="15" t="s">
        <v>518</v>
      </c>
      <c r="B19" s="45">
        <v>985.76700000000005</v>
      </c>
      <c r="C19" s="45">
        <v>1031.463</v>
      </c>
      <c r="D19" s="45">
        <v>1090.0319999999999</v>
      </c>
      <c r="E19" s="45">
        <v>1101.01</v>
      </c>
      <c r="F19" s="45">
        <v>1025.6559999999999</v>
      </c>
      <c r="G19" s="45">
        <v>771.27099999999996</v>
      </c>
      <c r="H19" s="45">
        <v>428.596</v>
      </c>
      <c r="I19" s="45">
        <v>402.19799999999998</v>
      </c>
      <c r="J19" s="294">
        <v>1211</v>
      </c>
      <c r="K19" s="294">
        <v>953</v>
      </c>
      <c r="L19" s="294">
        <v>994</v>
      </c>
      <c r="M19" s="294">
        <v>1041</v>
      </c>
      <c r="N19" s="294">
        <v>1045</v>
      </c>
      <c r="O19" s="294">
        <v>1068</v>
      </c>
      <c r="P19" s="294">
        <v>1061</v>
      </c>
      <c r="Q19" s="187">
        <v>1036</v>
      </c>
      <c r="R19" s="187">
        <v>1109</v>
      </c>
      <c r="S19" s="187">
        <v>1075</v>
      </c>
      <c r="T19" s="187">
        <v>990</v>
      </c>
      <c r="U19" s="187">
        <v>979</v>
      </c>
      <c r="V19" s="187">
        <v>990</v>
      </c>
      <c r="W19" s="187">
        <v>1095</v>
      </c>
      <c r="X19" s="187">
        <v>1018</v>
      </c>
      <c r="Y19" s="187">
        <v>998</v>
      </c>
      <c r="Z19" s="187">
        <v>1005</v>
      </c>
      <c r="AA19" s="187">
        <v>1150</v>
      </c>
      <c r="AB19" s="187">
        <v>1381</v>
      </c>
    </row>
    <row r="20" spans="1:28" ht="18" x14ac:dyDescent="0.2">
      <c r="A20" s="15" t="s">
        <v>519</v>
      </c>
      <c r="B20" s="45">
        <v>32.432000000000002</v>
      </c>
      <c r="C20" s="45">
        <v>31.564</v>
      </c>
      <c r="D20" s="45">
        <v>62.737000000000002</v>
      </c>
      <c r="E20" s="45">
        <v>24.384</v>
      </c>
      <c r="F20" s="45">
        <v>23.933</v>
      </c>
      <c r="G20" s="45">
        <v>23.815999999999999</v>
      </c>
      <c r="H20" s="45">
        <v>24.117999999999999</v>
      </c>
      <c r="I20" s="45">
        <v>24.329000000000001</v>
      </c>
      <c r="J20" s="294">
        <v>52</v>
      </c>
      <c r="K20" s="294">
        <v>57</v>
      </c>
      <c r="L20" s="294">
        <v>53</v>
      </c>
      <c r="M20" s="294">
        <v>56</v>
      </c>
      <c r="N20" s="294">
        <v>58</v>
      </c>
      <c r="O20" s="294">
        <v>57</v>
      </c>
      <c r="P20" s="294">
        <v>59</v>
      </c>
      <c r="Q20" s="187">
        <v>60</v>
      </c>
      <c r="R20" s="187">
        <v>56</v>
      </c>
      <c r="S20" s="187">
        <v>56</v>
      </c>
      <c r="T20" s="187">
        <v>52</v>
      </c>
      <c r="U20" s="187">
        <v>49</v>
      </c>
      <c r="V20" s="187">
        <v>57</v>
      </c>
      <c r="W20" s="187">
        <v>55</v>
      </c>
      <c r="X20" s="187">
        <v>52</v>
      </c>
      <c r="Y20" s="187">
        <v>44</v>
      </c>
      <c r="Z20" s="187">
        <v>53</v>
      </c>
      <c r="AA20" s="187">
        <v>44</v>
      </c>
      <c r="AB20" s="187">
        <v>50</v>
      </c>
    </row>
    <row r="21" spans="1:28" ht="15" x14ac:dyDescent="0.2">
      <c r="A21" s="15" t="s">
        <v>52</v>
      </c>
      <c r="B21" s="45">
        <v>217.99199999999999</v>
      </c>
      <c r="C21" s="45">
        <v>314.29599999999999</v>
      </c>
      <c r="D21" s="45">
        <v>341.40100000000001</v>
      </c>
      <c r="E21" s="45">
        <v>321.92099999999999</v>
      </c>
      <c r="F21" s="45">
        <v>81.894999999999996</v>
      </c>
      <c r="G21" s="45">
        <v>2.5640000000000001</v>
      </c>
      <c r="H21" s="45">
        <v>4.3579999999999997</v>
      </c>
      <c r="I21" s="45">
        <v>3.8540000000000001</v>
      </c>
      <c r="J21" s="295" t="s">
        <v>40</v>
      </c>
      <c r="K21" s="295" t="s">
        <v>40</v>
      </c>
      <c r="L21" s="188">
        <v>0</v>
      </c>
      <c r="M21" s="188">
        <v>0</v>
      </c>
      <c r="N21" s="188">
        <v>0</v>
      </c>
      <c r="O21" s="188">
        <v>0</v>
      </c>
      <c r="P21" s="188">
        <v>0</v>
      </c>
      <c r="Q21" s="188">
        <v>0</v>
      </c>
      <c r="R21" s="188">
        <v>0</v>
      </c>
      <c r="S21" s="188">
        <v>0</v>
      </c>
      <c r="T21" s="188">
        <v>0</v>
      </c>
      <c r="U21" s="188">
        <v>0</v>
      </c>
      <c r="V21" s="188">
        <v>0</v>
      </c>
      <c r="W21" s="187">
        <v>0</v>
      </c>
      <c r="X21" s="187">
        <v>0</v>
      </c>
      <c r="Y21" s="187">
        <v>0</v>
      </c>
      <c r="Z21" s="187">
        <v>0</v>
      </c>
      <c r="AA21" s="187">
        <v>0</v>
      </c>
      <c r="AB21" s="187">
        <v>0</v>
      </c>
    </row>
    <row r="22" spans="1:28" ht="18" x14ac:dyDescent="0.2">
      <c r="A22" s="15" t="s">
        <v>546</v>
      </c>
      <c r="B22" s="45">
        <v>24.050999999999998</v>
      </c>
      <c r="C22" s="45">
        <v>24.587</v>
      </c>
      <c r="D22" s="45">
        <v>45.009</v>
      </c>
      <c r="E22" s="45">
        <v>17.437999999999999</v>
      </c>
      <c r="F22" s="45">
        <v>19.056999999999999</v>
      </c>
      <c r="G22" s="45">
        <v>32.901000000000003</v>
      </c>
      <c r="H22" s="45">
        <v>17.637</v>
      </c>
      <c r="I22" s="45">
        <v>9.6449999999999996</v>
      </c>
      <c r="J22" s="294">
        <v>11</v>
      </c>
      <c r="K22" s="294">
        <v>12</v>
      </c>
      <c r="L22" s="294">
        <v>6</v>
      </c>
      <c r="M22" s="294">
        <v>18</v>
      </c>
      <c r="N22" s="294">
        <v>12</v>
      </c>
      <c r="O22" s="294">
        <v>5</v>
      </c>
      <c r="P22" s="294">
        <v>6</v>
      </c>
      <c r="Q22" s="187">
        <v>8</v>
      </c>
      <c r="R22" s="187">
        <v>3</v>
      </c>
      <c r="S22" s="187">
        <v>2</v>
      </c>
      <c r="T22" s="187">
        <v>2</v>
      </c>
      <c r="U22" s="187">
        <v>1</v>
      </c>
      <c r="V22" s="188">
        <v>0</v>
      </c>
      <c r="W22" s="187">
        <v>1</v>
      </c>
      <c r="X22" s="187">
        <v>1</v>
      </c>
      <c r="Y22" s="187">
        <v>1</v>
      </c>
      <c r="Z22" s="187">
        <v>1</v>
      </c>
      <c r="AA22" s="188">
        <v>0</v>
      </c>
      <c r="AB22" s="188">
        <v>0</v>
      </c>
    </row>
    <row r="23" spans="1:28" ht="15" x14ac:dyDescent="0.2">
      <c r="A23" s="15"/>
      <c r="B23" s="15"/>
      <c r="C23" s="15"/>
      <c r="E23" s="17"/>
      <c r="F23" s="46"/>
      <c r="G23" s="46"/>
      <c r="H23" s="47"/>
      <c r="I23" s="50"/>
      <c r="J23" s="46"/>
      <c r="K23" s="47"/>
      <c r="L23" s="46"/>
      <c r="M23" s="15"/>
      <c r="N23" s="22"/>
      <c r="O23" s="22"/>
      <c r="P23" s="22"/>
      <c r="Q23" s="22"/>
      <c r="R23" s="15"/>
      <c r="S23" s="15"/>
      <c r="T23" s="15"/>
      <c r="U23" s="15"/>
      <c r="W23" s="384"/>
    </row>
    <row r="24" spans="1:28" ht="15" x14ac:dyDescent="0.2">
      <c r="A24" s="195" t="s">
        <v>8</v>
      </c>
      <c r="B24" s="196">
        <f t="shared" ref="B24:N24" si="0">SUM(B5:B22)</f>
        <v>40924.810999999994</v>
      </c>
      <c r="C24" s="196">
        <f t="shared" si="0"/>
        <v>40161.659999999996</v>
      </c>
      <c r="D24" s="364">
        <f t="shared" si="0"/>
        <v>44126.478999999999</v>
      </c>
      <c r="E24" s="196">
        <f t="shared" si="0"/>
        <v>45793.946000000004</v>
      </c>
      <c r="F24" s="196">
        <f t="shared" si="0"/>
        <v>48754.663</v>
      </c>
      <c r="G24" s="196">
        <f t="shared" si="0"/>
        <v>60508.044999999991</v>
      </c>
      <c r="H24" s="291">
        <f t="shared" si="0"/>
        <v>69034.233000000007</v>
      </c>
      <c r="I24" s="291">
        <f t="shared" si="0"/>
        <v>73848.827000000005</v>
      </c>
      <c r="J24" s="196">
        <f t="shared" si="0"/>
        <v>79061.365999999995</v>
      </c>
      <c r="K24" s="291">
        <f t="shared" si="0"/>
        <v>77057.126000000004</v>
      </c>
      <c r="L24" s="291">
        <f t="shared" si="0"/>
        <v>77011.809000000008</v>
      </c>
      <c r="M24" s="291">
        <f t="shared" si="0"/>
        <v>80788.288</v>
      </c>
      <c r="N24" s="291">
        <f t="shared" si="0"/>
        <v>80956.406999999992</v>
      </c>
      <c r="O24" s="291">
        <f t="shared" ref="O24:T24" si="1">SUM(O5:O22)</f>
        <v>79417.426000000007</v>
      </c>
      <c r="P24" s="291">
        <f t="shared" si="1"/>
        <v>83259.813000000009</v>
      </c>
      <c r="Q24" s="291">
        <f t="shared" si="1"/>
        <v>66102.627999999997</v>
      </c>
      <c r="R24" s="291">
        <f t="shared" si="1"/>
        <v>50227.903999999995</v>
      </c>
      <c r="S24" s="291">
        <f t="shared" si="1"/>
        <v>50886.006999999998</v>
      </c>
      <c r="T24" s="291">
        <f t="shared" si="1"/>
        <v>47531.759999999995</v>
      </c>
      <c r="U24" s="291">
        <f t="shared" ref="U24:AB24" si="2">SUM(U5:U22)</f>
        <v>45161.97</v>
      </c>
      <c r="V24" s="291">
        <f t="shared" si="2"/>
        <v>52200.42</v>
      </c>
      <c r="W24" s="291">
        <f t="shared" si="2"/>
        <v>54224.872999999992</v>
      </c>
      <c r="X24" s="291">
        <f t="shared" si="2"/>
        <v>59877.844000000005</v>
      </c>
      <c r="Y24" s="291">
        <f t="shared" si="2"/>
        <v>56440.754000000008</v>
      </c>
      <c r="Z24" s="291">
        <f t="shared" si="2"/>
        <v>55880.268000000011</v>
      </c>
      <c r="AA24" s="291">
        <f t="shared" si="2"/>
        <v>60262.562999999995</v>
      </c>
      <c r="AB24" s="291">
        <f t="shared" si="2"/>
        <v>62307.812999999995</v>
      </c>
    </row>
    <row r="25" spans="1:28" ht="8.25" customHeight="1" x14ac:dyDescent="0.2">
      <c r="J25" s="26" t="str">
        <f>IF(ABS(J24-SUM(J5:J22) )&gt;comments!$A$1, J24-SUM(J5:J22), " " )</f>
        <v xml:space="preserve"> </v>
      </c>
      <c r="K25" s="26" t="str">
        <f>IF(ABS(K24-SUM(K5:K22) )&gt;comments!$A$1, K24-SUM(K5:K22), " " )</f>
        <v xml:space="preserve"> </v>
      </c>
      <c r="L25" s="26" t="str">
        <f>IF(ABS(L24-SUM(L5:L22) )&gt;comments!$A$1, L24-SUM(L5:L22), " " )</f>
        <v xml:space="preserve"> </v>
      </c>
      <c r="M25" s="26" t="str">
        <f>IF(ABS(M24-SUM(M5:M22) )&gt;comments!$A$1, M24-SUM(M5:M22), " " )</f>
        <v xml:space="preserve"> </v>
      </c>
      <c r="N25" s="26" t="str">
        <f>IF(ABS(N24-SUM(N5:N22) )&gt;comments!$A$1, N24-SUM(N5:N22), " " )</f>
        <v xml:space="preserve"> </v>
      </c>
      <c r="O25" s="26" t="str">
        <f>IF(ABS(O24-SUM(O5:O22) )&gt;comments!$A$1, O24-SUM(O5:O22), " " )</f>
        <v xml:space="preserve"> </v>
      </c>
      <c r="P25" s="26" t="str">
        <f>IF(ABS(P24-SUM(P5:P22) )&gt;comments!$A$1, P24-SUM(P5:P22), " " )</f>
        <v xml:space="preserve"> </v>
      </c>
      <c r="Q25" s="26" t="str">
        <f>IF(ABS(Q24-SUM(Q5:Q22) )&gt;comments!$A$1, Q24-SUM(Q5:Q22), " " )</f>
        <v xml:space="preserve"> </v>
      </c>
      <c r="R25" s="26" t="str">
        <f>IF(ABS(R24-SUM(R5:R22) )&gt;comments!$A$1, R24-SUM(R5:R22), " " )</f>
        <v xml:space="preserve"> </v>
      </c>
      <c r="S25" s="26" t="str">
        <f>IF(ABS(S24-SUM(S5:S22) )&gt;comments!$A$1, S24-SUM(S5:S22), " " )</f>
        <v xml:space="preserve"> </v>
      </c>
      <c r="T25" s="26" t="str">
        <f>IF(ABS(T24-SUM(T5:T22) )&gt;comments!$A$1, T24-SUM(T5:T22), " " )</f>
        <v xml:space="preserve"> </v>
      </c>
    </row>
    <row r="26" spans="1:28" ht="13.5" customHeight="1" x14ac:dyDescent="0.2">
      <c r="A26" s="130" t="s">
        <v>466</v>
      </c>
      <c r="B26" s="130"/>
      <c r="C26" s="130"/>
      <c r="D26" s="130"/>
      <c r="E26" s="130"/>
      <c r="F26" s="130"/>
      <c r="G26" s="130"/>
      <c r="H26" s="130"/>
      <c r="I26" s="130"/>
      <c r="J26" s="26"/>
      <c r="K26" s="26"/>
      <c r="L26" s="26"/>
      <c r="M26" s="26"/>
      <c r="N26" s="26"/>
      <c r="O26" s="26"/>
      <c r="P26" s="26"/>
      <c r="Q26" s="26"/>
      <c r="R26" s="26"/>
      <c r="S26" s="26"/>
      <c r="T26" s="26"/>
    </row>
    <row r="27" spans="1:28" ht="15" customHeight="1" x14ac:dyDescent="0.2">
      <c r="A27" t="s">
        <v>394</v>
      </c>
      <c r="J27" s="26"/>
      <c r="K27" s="26"/>
      <c r="L27" s="26"/>
      <c r="M27" s="26"/>
      <c r="N27" s="26"/>
      <c r="O27" s="26"/>
      <c r="P27" s="26"/>
      <c r="Q27" s="26"/>
      <c r="R27" s="26"/>
      <c r="S27" s="26"/>
      <c r="T27" s="26"/>
    </row>
    <row r="28" spans="1:28" ht="14.25" customHeight="1" x14ac:dyDescent="0.2">
      <c r="A28" t="s">
        <v>357</v>
      </c>
      <c r="J28" s="26"/>
      <c r="K28" s="26"/>
      <c r="L28" s="26"/>
      <c r="M28" s="26"/>
      <c r="N28" s="26"/>
      <c r="O28" s="26"/>
      <c r="P28" s="26"/>
      <c r="Q28" s="26"/>
      <c r="R28" s="26"/>
      <c r="S28" s="26"/>
      <c r="T28" s="26"/>
    </row>
    <row r="29" spans="1:28" ht="66" customHeight="1" x14ac:dyDescent="0.2">
      <c r="A29" s="471" t="s">
        <v>548</v>
      </c>
      <c r="B29" s="472"/>
      <c r="C29" s="472"/>
      <c r="D29" s="472"/>
      <c r="E29" s="472"/>
      <c r="F29" s="472"/>
      <c r="G29" s="472"/>
      <c r="H29" s="472"/>
      <c r="I29" s="472"/>
      <c r="J29" s="472"/>
      <c r="K29" s="472"/>
      <c r="L29" s="472"/>
      <c r="M29" s="472"/>
      <c r="N29" s="472"/>
      <c r="O29" s="472"/>
      <c r="P29" s="472"/>
      <c r="Q29" s="472"/>
      <c r="R29" s="472"/>
      <c r="S29" s="472"/>
      <c r="T29" s="472"/>
      <c r="U29" s="472"/>
      <c r="V29" s="472"/>
    </row>
  </sheetData>
  <mergeCells count="1">
    <mergeCell ref="A29:V29"/>
  </mergeCells>
  <phoneticPr fontId="0" type="noConversion"/>
  <pageMargins left="0.75" right="0.75" top="1" bottom="1" header="0.5" footer="0.5"/>
  <pageSetup paperSize="9" scale="61" orientation="portrait" r:id="rId1"/>
  <headerFooter alignWithMargins="0">
    <oddHeader>&amp;R&amp;"Arial,Bold"&amp;18AIR TRANSPORT</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13"/>
  <sheetViews>
    <sheetView zoomScale="75" zoomScaleNormal="75" workbookViewId="0">
      <selection activeCell="C85" sqref="C85"/>
    </sheetView>
  </sheetViews>
  <sheetFormatPr defaultRowHeight="12.75" x14ac:dyDescent="0.2"/>
  <cols>
    <col min="1" max="1" width="21.85546875" customWidth="1"/>
    <col min="2" max="2" width="8.7109375" customWidth="1"/>
    <col min="3" max="3" width="9.85546875" customWidth="1"/>
    <col min="4" max="4" width="8.7109375" customWidth="1"/>
    <col min="5" max="5" width="11.7109375" customWidth="1"/>
    <col min="6" max="6" width="1.140625" customWidth="1"/>
    <col min="7" max="7" width="8.7109375" customWidth="1"/>
    <col min="8" max="8" width="10.28515625" customWidth="1"/>
    <col min="9" max="9" width="10" customWidth="1"/>
    <col min="10" max="10" width="10.42578125" customWidth="1"/>
    <col min="11" max="11" width="1.42578125" customWidth="1"/>
    <col min="12" max="12" width="8.7109375" customWidth="1"/>
    <col min="13" max="13" width="9.42578125" customWidth="1"/>
    <col min="14" max="14" width="1.28515625" customWidth="1"/>
    <col min="15" max="15" width="8.7109375" customWidth="1"/>
    <col min="16" max="16" width="10" customWidth="1"/>
    <col min="17" max="17" width="1.85546875" customWidth="1"/>
    <col min="18" max="18" width="7.28515625" customWidth="1"/>
    <col min="19" max="19" width="1.42578125" customWidth="1"/>
    <col min="20" max="20" width="31.28515625" customWidth="1"/>
  </cols>
  <sheetData>
    <row r="1" spans="1:20" s="14" customFormat="1" ht="20.25" x14ac:dyDescent="0.3">
      <c r="A1" s="37" t="s">
        <v>718</v>
      </c>
      <c r="B1" s="33"/>
      <c r="C1" s="33"/>
      <c r="D1" s="33"/>
      <c r="E1" s="33"/>
      <c r="F1" s="33"/>
      <c r="G1" s="33"/>
      <c r="H1" s="33"/>
      <c r="I1" s="33"/>
      <c r="J1" s="33"/>
      <c r="K1" s="33"/>
      <c r="L1" s="33"/>
      <c r="M1" s="33"/>
      <c r="N1" s="33"/>
      <c r="O1" s="141"/>
      <c r="Q1" s="33"/>
      <c r="R1" s="33"/>
    </row>
    <row r="2" spans="1:20" s="15" customFormat="1" ht="27" customHeight="1" x14ac:dyDescent="0.2">
      <c r="A2" s="278"/>
      <c r="B2" s="276" t="s">
        <v>456</v>
      </c>
      <c r="C2" s="277"/>
      <c r="D2" s="277"/>
      <c r="E2" s="277"/>
      <c r="F2" s="278"/>
      <c r="G2" s="276" t="s">
        <v>457</v>
      </c>
      <c r="H2" s="277"/>
      <c r="I2" s="277"/>
      <c r="J2" s="197"/>
      <c r="K2" s="313"/>
      <c r="L2" s="477" t="s">
        <v>431</v>
      </c>
      <c r="M2" s="477"/>
      <c r="N2" s="477"/>
      <c r="O2" s="477"/>
      <c r="P2" s="477"/>
      <c r="Q2" s="313"/>
      <c r="R2" s="479" t="s">
        <v>432</v>
      </c>
    </row>
    <row r="3" spans="1:20" s="15" customFormat="1" ht="27" customHeight="1" x14ac:dyDescent="0.2">
      <c r="A3" s="33"/>
      <c r="B3" s="477" t="s">
        <v>373</v>
      </c>
      <c r="C3" s="478"/>
      <c r="D3" s="477" t="s">
        <v>429</v>
      </c>
      <c r="E3" s="477"/>
      <c r="F3" s="33"/>
      <c r="G3" s="477" t="s">
        <v>373</v>
      </c>
      <c r="H3" s="478"/>
      <c r="I3" s="477" t="s">
        <v>429</v>
      </c>
      <c r="J3" s="477"/>
      <c r="K3" s="183"/>
      <c r="L3" s="475" t="s">
        <v>433</v>
      </c>
      <c r="M3" s="475" t="s">
        <v>429</v>
      </c>
      <c r="N3" s="351"/>
      <c r="O3" s="475" t="s">
        <v>460</v>
      </c>
      <c r="P3" s="475" t="s">
        <v>461</v>
      </c>
      <c r="Q3" s="183"/>
      <c r="R3" s="480"/>
    </row>
    <row r="4" spans="1:20" ht="42.75" customHeight="1" x14ac:dyDescent="0.2">
      <c r="A4" s="279" t="s">
        <v>53</v>
      </c>
      <c r="B4" s="280" t="s">
        <v>460</v>
      </c>
      <c r="C4" s="280" t="s">
        <v>506</v>
      </c>
      <c r="D4" s="280" t="s">
        <v>460</v>
      </c>
      <c r="E4" s="280" t="s">
        <v>506</v>
      </c>
      <c r="F4" s="280"/>
      <c r="G4" s="280" t="s">
        <v>460</v>
      </c>
      <c r="H4" s="280" t="s">
        <v>506</v>
      </c>
      <c r="I4" s="280" t="s">
        <v>460</v>
      </c>
      <c r="J4" s="280" t="s">
        <v>506</v>
      </c>
      <c r="K4" s="280"/>
      <c r="L4" s="476"/>
      <c r="M4" s="476"/>
      <c r="N4" s="282"/>
      <c r="O4" s="476"/>
      <c r="P4" s="476"/>
      <c r="Q4" s="282"/>
      <c r="R4" s="481"/>
    </row>
    <row r="5" spans="1:20" ht="14.25" customHeight="1" x14ac:dyDescent="0.2">
      <c r="A5" s="15"/>
      <c r="B5" s="294"/>
      <c r="C5" s="294"/>
      <c r="D5" s="295"/>
      <c r="E5" s="28"/>
      <c r="F5" s="29"/>
      <c r="G5" s="294"/>
      <c r="H5" s="294"/>
      <c r="I5" s="294"/>
      <c r="J5" s="294"/>
      <c r="K5" s="294"/>
      <c r="L5" s="15"/>
      <c r="M5" s="15"/>
      <c r="N5" s="15"/>
      <c r="O5" s="179"/>
      <c r="P5" s="41"/>
      <c r="Q5" s="33"/>
      <c r="R5" s="308" t="s">
        <v>430</v>
      </c>
      <c r="S5" s="19"/>
    </row>
    <row r="6" spans="1:20" ht="21" customHeight="1" x14ac:dyDescent="0.2">
      <c r="A6" s="15" t="s">
        <v>38</v>
      </c>
      <c r="B6" s="299">
        <v>6.9</v>
      </c>
      <c r="C6" s="299">
        <v>6.2</v>
      </c>
      <c r="D6" s="300">
        <v>16.5</v>
      </c>
      <c r="E6" s="32">
        <v>4.9000000000000004</v>
      </c>
      <c r="F6" s="32"/>
      <c r="G6" s="299">
        <v>30.6</v>
      </c>
      <c r="H6" s="299">
        <v>3.6</v>
      </c>
      <c r="I6" s="299">
        <v>27.8</v>
      </c>
      <c r="J6" s="299">
        <v>3.4</v>
      </c>
      <c r="K6" s="301"/>
      <c r="L6" s="302">
        <f>B6+C6+G6+H6</f>
        <v>47.300000000000004</v>
      </c>
      <c r="M6" s="302">
        <f>D6+E6+I6+J6</f>
        <v>52.6</v>
      </c>
      <c r="N6" s="303"/>
      <c r="O6" s="304">
        <f t="shared" ref="O6:P9" si="0">B6+D6+G6+I6</f>
        <v>81.8</v>
      </c>
      <c r="P6" s="305">
        <f t="shared" si="0"/>
        <v>18.100000000000001</v>
      </c>
      <c r="Q6" s="33"/>
      <c r="R6" s="306">
        <f>L6+M6</f>
        <v>99.9</v>
      </c>
      <c r="S6" s="19"/>
    </row>
    <row r="7" spans="1:20" ht="15" x14ac:dyDescent="0.2">
      <c r="A7" s="15" t="s">
        <v>43</v>
      </c>
      <c r="B7" s="299">
        <v>3.3</v>
      </c>
      <c r="C7" s="299">
        <v>2.8</v>
      </c>
      <c r="D7" s="300">
        <v>33.299999999999997</v>
      </c>
      <c r="E7" s="32">
        <v>22.8</v>
      </c>
      <c r="F7" s="32"/>
      <c r="G7" s="299">
        <v>14.6</v>
      </c>
      <c r="H7" s="300">
        <v>0.8</v>
      </c>
      <c r="I7" s="299">
        <v>18.100000000000001</v>
      </c>
      <c r="J7" s="300">
        <v>4.4000000000000004</v>
      </c>
      <c r="K7" s="307"/>
      <c r="L7" s="302">
        <f>B7+C7+G7+H7</f>
        <v>21.5</v>
      </c>
      <c r="M7" s="302">
        <f>D7+E7+I7+J7</f>
        <v>78.599999999999994</v>
      </c>
      <c r="N7" s="242"/>
      <c r="O7" s="304">
        <f t="shared" si="0"/>
        <v>69.3</v>
      </c>
      <c r="P7" s="305">
        <f t="shared" si="0"/>
        <v>30.800000000000004</v>
      </c>
      <c r="Q7" s="33"/>
      <c r="R7" s="306">
        <f>L7+M7</f>
        <v>100.1</v>
      </c>
      <c r="S7" s="34"/>
    </row>
    <row r="8" spans="1:20" ht="15" x14ac:dyDescent="0.2">
      <c r="A8" s="15" t="s">
        <v>44</v>
      </c>
      <c r="B8" s="299">
        <v>2.2000000000000002</v>
      </c>
      <c r="C8" s="299">
        <v>2</v>
      </c>
      <c r="D8" s="300">
        <v>39.299999999999997</v>
      </c>
      <c r="E8" s="32">
        <v>12.3</v>
      </c>
      <c r="F8" s="32"/>
      <c r="G8" s="299">
        <v>17.399999999999999</v>
      </c>
      <c r="H8" s="300">
        <v>0.4</v>
      </c>
      <c r="I8" s="299">
        <v>22.7</v>
      </c>
      <c r="J8" s="300">
        <v>3.5</v>
      </c>
      <c r="K8" s="307"/>
      <c r="L8" s="302">
        <f>B8+C8+G8+H8</f>
        <v>21.999999999999996</v>
      </c>
      <c r="M8" s="302">
        <f>D8+E8+I8+J8</f>
        <v>77.8</v>
      </c>
      <c r="N8" s="242"/>
      <c r="O8" s="304">
        <f t="shared" si="0"/>
        <v>81.599999999999994</v>
      </c>
      <c r="P8" s="305">
        <f t="shared" si="0"/>
        <v>18.200000000000003</v>
      </c>
      <c r="Q8" s="33"/>
      <c r="R8" s="306">
        <f>L8+M8</f>
        <v>99.8</v>
      </c>
      <c r="S8" s="34"/>
    </row>
    <row r="9" spans="1:20" ht="15" x14ac:dyDescent="0.2">
      <c r="A9" s="15" t="s">
        <v>45</v>
      </c>
      <c r="B9" s="299">
        <v>1.8</v>
      </c>
      <c r="C9" s="299">
        <v>1.2</v>
      </c>
      <c r="D9" s="300">
        <v>3.2</v>
      </c>
      <c r="E9" s="32">
        <v>5</v>
      </c>
      <c r="F9" s="32"/>
      <c r="G9" s="299">
        <v>25.7</v>
      </c>
      <c r="H9" s="300">
        <v>0.9</v>
      </c>
      <c r="I9" s="299">
        <v>54.9</v>
      </c>
      <c r="J9" s="300">
        <v>7.4</v>
      </c>
      <c r="K9" s="307"/>
      <c r="L9" s="302">
        <f>B9+C9+G9+H9</f>
        <v>29.599999999999998</v>
      </c>
      <c r="M9" s="302">
        <f>D9+E9+I9+J9</f>
        <v>70.5</v>
      </c>
      <c r="N9" s="242"/>
      <c r="O9" s="304">
        <f t="shared" si="0"/>
        <v>85.6</v>
      </c>
      <c r="P9" s="305">
        <f t="shared" si="0"/>
        <v>14.5</v>
      </c>
      <c r="Q9" s="275"/>
      <c r="R9" s="306">
        <f>L9+M9</f>
        <v>100.1</v>
      </c>
      <c r="S9" s="19"/>
    </row>
    <row r="10" spans="1:20" ht="6" customHeight="1" x14ac:dyDescent="0.2">
      <c r="A10" s="195"/>
      <c r="B10" s="284"/>
      <c r="C10" s="284"/>
      <c r="D10" s="284"/>
      <c r="E10" s="284"/>
      <c r="F10" s="285"/>
      <c r="G10" s="284"/>
      <c r="H10" s="284"/>
      <c r="I10" s="284"/>
      <c r="J10" s="284"/>
      <c r="K10" s="284"/>
      <c r="L10" s="284"/>
      <c r="M10" s="284"/>
      <c r="N10" s="284"/>
      <c r="O10" s="284"/>
      <c r="P10" s="284"/>
      <c r="Q10" s="284"/>
      <c r="R10" s="284"/>
      <c r="T10" s="48"/>
    </row>
    <row r="11" spans="1:20" s="335" customFormat="1" ht="16.5" customHeight="1" x14ac:dyDescent="0.2">
      <c r="A11" s="271" t="s">
        <v>466</v>
      </c>
      <c r="B11" s="338"/>
      <c r="C11" s="338"/>
      <c r="D11" s="338"/>
      <c r="E11" s="338"/>
      <c r="F11" s="339"/>
      <c r="G11" s="338"/>
      <c r="H11" s="338"/>
      <c r="I11" s="338"/>
      <c r="J11" s="338"/>
      <c r="K11" s="338"/>
      <c r="L11" s="338"/>
      <c r="M11" s="338"/>
      <c r="N11" s="338"/>
      <c r="O11" s="338"/>
      <c r="P11" s="338"/>
      <c r="Q11" s="338"/>
      <c r="R11" s="338"/>
      <c r="T11" s="338"/>
    </row>
    <row r="12" spans="1:20" s="335" customFormat="1" x14ac:dyDescent="0.2">
      <c r="A12" s="335" t="s">
        <v>434</v>
      </c>
      <c r="O12" s="340"/>
      <c r="P12" s="340"/>
      <c r="Q12" s="341"/>
      <c r="R12" s="341"/>
    </row>
    <row r="13" spans="1:20" x14ac:dyDescent="0.2">
      <c r="D13" s="19"/>
    </row>
    <row r="14" spans="1:20" s="15" customFormat="1" ht="18.75" x14ac:dyDescent="0.25">
      <c r="A14" s="37" t="s">
        <v>547</v>
      </c>
      <c r="B14" s="33"/>
      <c r="C14" s="33"/>
      <c r="D14" s="33"/>
      <c r="E14" s="33"/>
      <c r="F14" s="33"/>
      <c r="G14" s="33"/>
      <c r="H14" s="33"/>
      <c r="I14" s="33"/>
      <c r="J14" s="33"/>
      <c r="K14" s="33"/>
      <c r="L14" s="33"/>
      <c r="M14" s="33"/>
      <c r="N14" s="33"/>
      <c r="O14" s="33"/>
      <c r="P14" s="33"/>
      <c r="Q14" s="33"/>
    </row>
    <row r="15" spans="1:20" s="15" customFormat="1" ht="17.25" customHeight="1" x14ac:dyDescent="0.25">
      <c r="A15" s="287"/>
      <c r="B15" s="287"/>
      <c r="C15" s="276" t="s">
        <v>442</v>
      </c>
      <c r="D15" s="256"/>
      <c r="E15" s="256"/>
      <c r="F15" s="287"/>
      <c r="G15" s="477" t="s">
        <v>443</v>
      </c>
      <c r="H15" s="477"/>
      <c r="I15" s="477"/>
      <c r="J15" s="477"/>
      <c r="K15" s="287"/>
      <c r="L15" s="278"/>
      <c r="M15" s="278"/>
      <c r="N15" s="278"/>
      <c r="O15" s="278"/>
      <c r="P15" s="288"/>
    </row>
    <row r="16" spans="1:20" s="15" customFormat="1" ht="47.25" customHeight="1" x14ac:dyDescent="0.25">
      <c r="A16" s="253" t="s">
        <v>463</v>
      </c>
      <c r="B16" s="213"/>
      <c r="C16" s="280" t="s">
        <v>439</v>
      </c>
      <c r="D16" s="280" t="s">
        <v>438</v>
      </c>
      <c r="E16" s="280" t="s">
        <v>458</v>
      </c>
      <c r="F16" s="213"/>
      <c r="G16" s="280" t="s">
        <v>435</v>
      </c>
      <c r="H16" s="280" t="s">
        <v>436</v>
      </c>
      <c r="I16" s="280" t="s">
        <v>437</v>
      </c>
      <c r="J16" s="280" t="s">
        <v>459</v>
      </c>
      <c r="K16" s="213"/>
      <c r="L16" s="289"/>
      <c r="M16" s="289" t="s">
        <v>441</v>
      </c>
      <c r="N16" s="289"/>
      <c r="O16" s="195"/>
      <c r="P16" s="289" t="s">
        <v>465</v>
      </c>
    </row>
    <row r="17" spans="1:29" s="15" customFormat="1" ht="15" customHeight="1" x14ac:dyDescent="0.2">
      <c r="B17" s="133"/>
      <c r="C17" s="294"/>
      <c r="D17" s="294"/>
      <c r="E17" s="165"/>
      <c r="F17" s="18"/>
      <c r="G17" s="18"/>
      <c r="H17" s="18"/>
      <c r="I17" s="294"/>
      <c r="J17" s="165"/>
      <c r="K17" s="18"/>
      <c r="L17" s="187"/>
      <c r="M17" s="187"/>
      <c r="N17" s="187"/>
      <c r="O17" s="49"/>
      <c r="P17" s="298" t="s">
        <v>430</v>
      </c>
    </row>
    <row r="18" spans="1:29" s="15" customFormat="1" ht="20.25" customHeight="1" x14ac:dyDescent="0.2">
      <c r="A18" s="15" t="s">
        <v>38</v>
      </c>
      <c r="B18" s="133">
        <v>1975</v>
      </c>
      <c r="C18" s="309">
        <v>13</v>
      </c>
      <c r="D18" s="309">
        <v>0</v>
      </c>
      <c r="E18" s="163">
        <f t="shared" ref="E18:E26" si="1">C18+D18</f>
        <v>13</v>
      </c>
      <c r="F18" s="18"/>
      <c r="G18" s="309">
        <v>50</v>
      </c>
      <c r="H18" s="309">
        <v>7</v>
      </c>
      <c r="I18" s="309">
        <v>28</v>
      </c>
      <c r="J18" s="163">
        <f t="shared" ref="J18:J26" si="2">G18+H18+I18</f>
        <v>85</v>
      </c>
      <c r="K18" s="18"/>
      <c r="L18" s="187"/>
      <c r="M18" s="309">
        <v>3</v>
      </c>
      <c r="N18" s="187"/>
      <c r="P18" s="163">
        <f t="shared" ref="P18:P26" si="3">E18+J18+M18</f>
        <v>101</v>
      </c>
    </row>
    <row r="19" spans="1:29" s="15" customFormat="1" ht="13.5" customHeight="1" x14ac:dyDescent="0.2">
      <c r="B19" s="133">
        <v>1982</v>
      </c>
      <c r="C19" s="309">
        <v>9</v>
      </c>
      <c r="D19" s="309">
        <v>0</v>
      </c>
      <c r="E19" s="163">
        <f t="shared" si="1"/>
        <v>9</v>
      </c>
      <c r="F19" s="18"/>
      <c r="G19" s="309">
        <v>50</v>
      </c>
      <c r="H19" s="309">
        <v>8</v>
      </c>
      <c r="I19" s="309">
        <v>30</v>
      </c>
      <c r="J19" s="163">
        <f t="shared" si="2"/>
        <v>88</v>
      </c>
      <c r="K19" s="18"/>
      <c r="L19" s="187"/>
      <c r="M19" s="309">
        <v>3</v>
      </c>
      <c r="N19" s="187"/>
      <c r="P19" s="163">
        <f t="shared" si="3"/>
        <v>100</v>
      </c>
    </row>
    <row r="20" spans="1:29" s="15" customFormat="1" ht="13.5" customHeight="1" x14ac:dyDescent="0.2">
      <c r="B20" s="133">
        <v>1990</v>
      </c>
      <c r="C20" s="309">
        <v>6</v>
      </c>
      <c r="D20" s="309">
        <v>0</v>
      </c>
      <c r="E20" s="163">
        <f t="shared" si="1"/>
        <v>6</v>
      </c>
      <c r="F20" s="18"/>
      <c r="G20" s="309">
        <v>49</v>
      </c>
      <c r="H20" s="309">
        <v>8</v>
      </c>
      <c r="I20" s="309">
        <v>36</v>
      </c>
      <c r="J20" s="163">
        <f t="shared" si="2"/>
        <v>93</v>
      </c>
      <c r="K20" s="18"/>
      <c r="L20" s="187"/>
      <c r="M20" s="309">
        <v>1</v>
      </c>
      <c r="N20" s="187"/>
      <c r="P20" s="163">
        <f t="shared" si="3"/>
        <v>100</v>
      </c>
    </row>
    <row r="21" spans="1:29" s="15" customFormat="1" ht="13.5" customHeight="1" x14ac:dyDescent="0.2">
      <c r="B21" s="133">
        <v>1996</v>
      </c>
      <c r="C21" s="309">
        <v>5</v>
      </c>
      <c r="D21" s="309">
        <v>0</v>
      </c>
      <c r="E21" s="163">
        <f t="shared" si="1"/>
        <v>5</v>
      </c>
      <c r="F21" s="18"/>
      <c r="G21" s="309">
        <v>55</v>
      </c>
      <c r="H21" s="309">
        <v>7</v>
      </c>
      <c r="I21" s="309">
        <v>32</v>
      </c>
      <c r="J21" s="163">
        <f t="shared" si="2"/>
        <v>94</v>
      </c>
      <c r="K21" s="18"/>
      <c r="L21" s="187"/>
      <c r="M21" s="309">
        <v>1</v>
      </c>
      <c r="N21" s="187"/>
      <c r="P21" s="163">
        <f t="shared" si="3"/>
        <v>100</v>
      </c>
    </row>
    <row r="22" spans="1:29" s="15" customFormat="1" ht="14.25" customHeight="1" x14ac:dyDescent="0.2">
      <c r="B22" s="133">
        <v>2001</v>
      </c>
      <c r="C22" s="299">
        <v>4.7</v>
      </c>
      <c r="D22" s="300">
        <v>0</v>
      </c>
      <c r="E22" s="310">
        <f t="shared" si="1"/>
        <v>4.7</v>
      </c>
      <c r="F22" s="131"/>
      <c r="G22" s="131">
        <v>49.2</v>
      </c>
      <c r="H22" s="300">
        <v>5.2</v>
      </c>
      <c r="I22" s="300">
        <v>38.799999999999997</v>
      </c>
      <c r="J22" s="310">
        <f t="shared" si="2"/>
        <v>93.2</v>
      </c>
      <c r="K22" s="131"/>
      <c r="L22" s="133"/>
      <c r="M22" s="299">
        <v>2.1</v>
      </c>
      <c r="N22" s="299"/>
      <c r="O22" s="242"/>
      <c r="P22" s="163">
        <f t="shared" si="3"/>
        <v>100</v>
      </c>
    </row>
    <row r="23" spans="1:29" s="15" customFormat="1" ht="14.25" customHeight="1" x14ac:dyDescent="0.2">
      <c r="B23" s="133">
        <v>2005</v>
      </c>
      <c r="C23" s="299">
        <v>6.2</v>
      </c>
      <c r="D23" s="300">
        <v>0</v>
      </c>
      <c r="E23" s="310">
        <f t="shared" si="1"/>
        <v>6.2</v>
      </c>
      <c r="F23" s="131"/>
      <c r="G23" s="131">
        <v>49.5</v>
      </c>
      <c r="H23" s="300">
        <v>6.1</v>
      </c>
      <c r="I23" s="300">
        <v>36.9</v>
      </c>
      <c r="J23" s="310">
        <f t="shared" si="2"/>
        <v>92.5</v>
      </c>
      <c r="K23" s="310"/>
      <c r="L23" s="133"/>
      <c r="M23" s="299">
        <v>1.3</v>
      </c>
      <c r="N23" s="299"/>
      <c r="O23" s="242"/>
      <c r="P23" s="163">
        <f t="shared" si="3"/>
        <v>100</v>
      </c>
    </row>
    <row r="24" spans="1:29" s="15" customFormat="1" ht="17.25" customHeight="1" x14ac:dyDescent="0.2">
      <c r="B24" s="39" t="s">
        <v>636</v>
      </c>
      <c r="C24" s="299">
        <v>5.7240585510817583</v>
      </c>
      <c r="D24" s="300">
        <v>3.2560293605047743</v>
      </c>
      <c r="E24" s="310">
        <f t="shared" si="1"/>
        <v>8.9800879115865335</v>
      </c>
      <c r="F24" s="131"/>
      <c r="G24" s="131">
        <v>48.126127107605335</v>
      </c>
      <c r="H24" s="300">
        <v>3.9392428207977601</v>
      </c>
      <c r="I24" s="300">
        <v>36.561924265194769</v>
      </c>
      <c r="J24" s="310">
        <f t="shared" si="2"/>
        <v>88.627294193597862</v>
      </c>
      <c r="K24" s="310"/>
      <c r="L24" s="133"/>
      <c r="M24" s="299">
        <v>2.3926178948155945</v>
      </c>
      <c r="N24" s="299"/>
      <c r="O24" s="242"/>
      <c r="P24" s="163">
        <f t="shared" si="3"/>
        <v>100</v>
      </c>
    </row>
    <row r="25" spans="1:29" s="15" customFormat="1" ht="15" customHeight="1" x14ac:dyDescent="0.2">
      <c r="B25" s="39" t="s">
        <v>637</v>
      </c>
      <c r="C25" s="299">
        <v>8.9726835338227549</v>
      </c>
      <c r="D25" s="300">
        <v>3.4784475155755947</v>
      </c>
      <c r="E25" s="310">
        <f t="shared" si="1"/>
        <v>12.451131049398349</v>
      </c>
      <c r="G25" s="131">
        <v>43.581732003787593</v>
      </c>
      <c r="H25" s="131">
        <v>3.989415645739411</v>
      </c>
      <c r="I25" s="300">
        <v>38.356040036885318</v>
      </c>
      <c r="J25" s="310">
        <f t="shared" si="2"/>
        <v>85.927187686412324</v>
      </c>
      <c r="L25" s="310"/>
      <c r="M25" s="131">
        <v>1.6216816380795667</v>
      </c>
      <c r="N25" s="133"/>
      <c r="O25" s="299"/>
      <c r="P25" s="163">
        <f t="shared" si="3"/>
        <v>100.00000037389023</v>
      </c>
      <c r="Q25" s="163"/>
      <c r="U25" s="401"/>
      <c r="V25" s="401"/>
      <c r="W25" s="401"/>
      <c r="X25" s="401"/>
      <c r="Y25" s="401"/>
      <c r="Z25" s="401"/>
      <c r="AA25" s="401"/>
      <c r="AB25" s="401"/>
      <c r="AC25" s="401"/>
    </row>
    <row r="26" spans="1:29" s="15" customFormat="1" ht="15" customHeight="1" x14ac:dyDescent="0.2">
      <c r="B26" s="39">
        <v>2018</v>
      </c>
      <c r="C26" s="299">
        <v>11.917407259135361</v>
      </c>
      <c r="D26" s="300">
        <v>3.1452383530214019E-2</v>
      </c>
      <c r="E26" s="310">
        <f t="shared" si="1"/>
        <v>11.948859642665575</v>
      </c>
      <c r="G26" s="131">
        <v>44.759777863753399</v>
      </c>
      <c r="H26" s="131">
        <v>4.2060121737967933</v>
      </c>
      <c r="I26" s="300">
        <v>12.468351587070552</v>
      </c>
      <c r="J26" s="310">
        <f t="shared" si="2"/>
        <v>61.434141624620743</v>
      </c>
      <c r="L26" s="310"/>
      <c r="M26" s="131">
        <v>26.616998732713682</v>
      </c>
      <c r="N26" s="133"/>
      <c r="O26" s="299"/>
      <c r="P26" s="163">
        <f t="shared" si="3"/>
        <v>100</v>
      </c>
      <c r="Q26" s="163"/>
      <c r="U26" s="401"/>
      <c r="V26" s="401"/>
      <c r="W26" s="401"/>
      <c r="X26" s="401"/>
      <c r="Y26" s="401"/>
      <c r="Z26" s="401"/>
      <c r="AA26" s="401"/>
      <c r="AB26" s="401"/>
      <c r="AC26" s="401"/>
    </row>
    <row r="27" spans="1:29" s="15" customFormat="1" ht="6" customHeight="1" x14ac:dyDescent="0.2">
      <c r="B27" s="133"/>
      <c r="C27" s="299"/>
      <c r="D27" s="300"/>
      <c r="E27" s="310"/>
      <c r="F27" s="131"/>
      <c r="G27" s="131"/>
      <c r="H27" s="300"/>
      <c r="I27" s="300"/>
      <c r="J27" s="310"/>
      <c r="K27" s="131"/>
      <c r="L27" s="133"/>
      <c r="M27" s="299"/>
      <c r="N27" s="299"/>
      <c r="O27" s="242"/>
      <c r="P27" s="163"/>
    </row>
    <row r="28" spans="1:29" s="15" customFormat="1" ht="15" x14ac:dyDescent="0.2">
      <c r="A28" s="15" t="s">
        <v>43</v>
      </c>
      <c r="B28" s="133">
        <v>1970</v>
      </c>
      <c r="C28" s="309">
        <v>24</v>
      </c>
      <c r="D28" s="309">
        <v>0</v>
      </c>
      <c r="E28" s="163">
        <f t="shared" ref="E28:E33" si="4">C28+D28</f>
        <v>24</v>
      </c>
      <c r="F28" s="131"/>
      <c r="G28" s="309">
        <v>54</v>
      </c>
      <c r="H28" s="309">
        <v>6</v>
      </c>
      <c r="I28" s="309">
        <v>13</v>
      </c>
      <c r="J28" s="163">
        <f t="shared" ref="J28:J33" si="5">G28+H28+I28</f>
        <v>73</v>
      </c>
      <c r="K28" s="131"/>
      <c r="L28" s="133"/>
      <c r="M28" s="309">
        <v>3</v>
      </c>
      <c r="N28" s="299"/>
      <c r="O28" s="242"/>
      <c r="P28" s="163">
        <f t="shared" ref="P28:P33" si="6">E28+J28+M28</f>
        <v>100</v>
      </c>
    </row>
    <row r="29" spans="1:29" s="15" customFormat="1" ht="15" x14ac:dyDescent="0.2">
      <c r="B29" s="133">
        <v>1975</v>
      </c>
      <c r="C29" s="309">
        <v>22</v>
      </c>
      <c r="D29" s="309">
        <v>0</v>
      </c>
      <c r="E29" s="163">
        <f t="shared" si="4"/>
        <v>22</v>
      </c>
      <c r="F29" s="131"/>
      <c r="G29" s="309">
        <v>55</v>
      </c>
      <c r="H29" s="309">
        <v>8</v>
      </c>
      <c r="I29" s="309">
        <v>14</v>
      </c>
      <c r="J29" s="163">
        <f t="shared" si="5"/>
        <v>77</v>
      </c>
      <c r="K29" s="131"/>
      <c r="L29" s="133"/>
      <c r="M29" s="309">
        <v>1</v>
      </c>
      <c r="N29" s="299"/>
      <c r="O29" s="242"/>
      <c r="P29" s="163">
        <f t="shared" si="6"/>
        <v>100</v>
      </c>
    </row>
    <row r="30" spans="1:29" s="15" customFormat="1" ht="15" x14ac:dyDescent="0.2">
      <c r="B30" s="133">
        <v>1982</v>
      </c>
      <c r="C30" s="309">
        <v>9</v>
      </c>
      <c r="D30" s="309">
        <v>0</v>
      </c>
      <c r="E30" s="163">
        <f t="shared" si="4"/>
        <v>9</v>
      </c>
      <c r="F30" s="131"/>
      <c r="G30" s="309">
        <v>61</v>
      </c>
      <c r="H30" s="309">
        <v>10</v>
      </c>
      <c r="I30" s="309">
        <v>19</v>
      </c>
      <c r="J30" s="163">
        <f t="shared" si="5"/>
        <v>90</v>
      </c>
      <c r="K30" s="131"/>
      <c r="L30" s="133"/>
      <c r="M30" s="309">
        <v>2</v>
      </c>
      <c r="N30" s="299"/>
      <c r="O30" s="242"/>
      <c r="P30" s="163">
        <f t="shared" si="6"/>
        <v>101</v>
      </c>
    </row>
    <row r="31" spans="1:29" s="15" customFormat="1" ht="15" x14ac:dyDescent="0.2">
      <c r="B31" s="133">
        <v>1990</v>
      </c>
      <c r="C31" s="309">
        <v>7</v>
      </c>
      <c r="D31" s="309">
        <v>0</v>
      </c>
      <c r="E31" s="163">
        <f t="shared" si="4"/>
        <v>7</v>
      </c>
      <c r="F31" s="131"/>
      <c r="G31" s="309">
        <v>56</v>
      </c>
      <c r="H31" s="309">
        <v>10</v>
      </c>
      <c r="I31" s="309">
        <v>25</v>
      </c>
      <c r="J31" s="163">
        <f t="shared" si="5"/>
        <v>91</v>
      </c>
      <c r="K31" s="131"/>
      <c r="L31" s="133"/>
      <c r="M31" s="309">
        <v>1</v>
      </c>
      <c r="N31" s="299"/>
      <c r="O31" s="242"/>
      <c r="P31" s="163">
        <f t="shared" si="6"/>
        <v>99</v>
      </c>
    </row>
    <row r="32" spans="1:29" s="15" customFormat="1" ht="15" x14ac:dyDescent="0.2">
      <c r="B32" s="133">
        <v>1996</v>
      </c>
      <c r="C32" s="309">
        <v>9</v>
      </c>
      <c r="D32" s="309">
        <v>0</v>
      </c>
      <c r="E32" s="163">
        <f t="shared" si="4"/>
        <v>9</v>
      </c>
      <c r="F32" s="131"/>
      <c r="G32" s="309">
        <v>53</v>
      </c>
      <c r="H32" s="309">
        <v>10</v>
      </c>
      <c r="I32" s="309">
        <v>28</v>
      </c>
      <c r="J32" s="163">
        <f t="shared" si="5"/>
        <v>91</v>
      </c>
      <c r="K32" s="131"/>
      <c r="L32" s="133"/>
      <c r="M32" s="309">
        <v>0</v>
      </c>
      <c r="N32" s="299"/>
      <c r="O32" s="242"/>
      <c r="P32" s="163">
        <f t="shared" si="6"/>
        <v>100</v>
      </c>
    </row>
    <row r="33" spans="1:16" s="15" customFormat="1" ht="15" x14ac:dyDescent="0.2">
      <c r="B33" s="133">
        <v>2001</v>
      </c>
      <c r="C33" s="299">
        <v>18.399999999999999</v>
      </c>
      <c r="D33" s="300">
        <v>0</v>
      </c>
      <c r="E33" s="310">
        <f t="shared" si="4"/>
        <v>18.399999999999999</v>
      </c>
      <c r="F33" s="131"/>
      <c r="G33" s="131">
        <v>46.8</v>
      </c>
      <c r="H33" s="300">
        <v>6.3</v>
      </c>
      <c r="I33" s="300">
        <v>28.1</v>
      </c>
      <c r="J33" s="310">
        <f t="shared" si="5"/>
        <v>81.199999999999989</v>
      </c>
      <c r="K33" s="131" t="s">
        <v>82</v>
      </c>
      <c r="L33" s="133"/>
      <c r="M33" s="299">
        <v>0.4</v>
      </c>
      <c r="N33" s="299"/>
      <c r="O33" s="242"/>
      <c r="P33" s="163">
        <f t="shared" si="6"/>
        <v>100</v>
      </c>
    </row>
    <row r="34" spans="1:16" s="15" customFormat="1" ht="15" x14ac:dyDescent="0.2">
      <c r="B34" s="133">
        <v>2005</v>
      </c>
      <c r="C34" s="299">
        <v>19.3</v>
      </c>
      <c r="D34" s="300">
        <v>0</v>
      </c>
      <c r="E34" s="310">
        <f>C34+D34</f>
        <v>19.3</v>
      </c>
      <c r="F34" s="131"/>
      <c r="G34" s="131">
        <v>48.6</v>
      </c>
      <c r="H34" s="300">
        <v>5.8</v>
      </c>
      <c r="I34" s="300">
        <v>25.7</v>
      </c>
      <c r="J34" s="310">
        <f>G34+H34+I34</f>
        <v>80.099999999999994</v>
      </c>
      <c r="K34" s="131" t="s">
        <v>82</v>
      </c>
      <c r="L34" s="133"/>
      <c r="M34" s="299">
        <v>0.6</v>
      </c>
      <c r="N34" s="299"/>
      <c r="O34" s="242"/>
      <c r="P34" s="163">
        <f>E34+J34+M34</f>
        <v>99.999999999999986</v>
      </c>
    </row>
    <row r="35" spans="1:16" s="15" customFormat="1" ht="18" x14ac:dyDescent="0.2">
      <c r="B35" s="39" t="s">
        <v>636</v>
      </c>
      <c r="C35" s="299">
        <v>26.85903928851242</v>
      </c>
      <c r="D35" s="300">
        <v>2.609552038521616</v>
      </c>
      <c r="E35" s="310">
        <f>C35+D35</f>
        <v>29.468591327034037</v>
      </c>
      <c r="F35" s="131"/>
      <c r="G35" s="131">
        <v>43.206571375329844</v>
      </c>
      <c r="H35" s="300">
        <v>5.3459478435350372</v>
      </c>
      <c r="I35" s="300">
        <v>21.344689581329288</v>
      </c>
      <c r="J35" s="310">
        <f>G35+H35+I35</f>
        <v>69.897208800194164</v>
      </c>
      <c r="K35" s="131"/>
      <c r="L35" s="133"/>
      <c r="M35" s="299">
        <v>0.63419987277178747</v>
      </c>
      <c r="N35" s="299"/>
      <c r="O35" s="242"/>
      <c r="P35" s="163">
        <f>E35+J35+M35</f>
        <v>99.999999999999986</v>
      </c>
    </row>
    <row r="36" spans="1:16" s="15" customFormat="1" ht="18" x14ac:dyDescent="0.2">
      <c r="B36" s="39" t="s">
        <v>637</v>
      </c>
      <c r="C36" s="299">
        <v>9.2103929514553364</v>
      </c>
      <c r="D36" s="300">
        <v>3.7703687475485483</v>
      </c>
      <c r="E36" s="310">
        <f>C36+D36</f>
        <v>12.980761699003885</v>
      </c>
      <c r="F36" s="131"/>
      <c r="G36" s="131">
        <v>38.501200976150542</v>
      </c>
      <c r="H36" s="300">
        <v>0.97257424514040747</v>
      </c>
      <c r="I36" s="300">
        <v>21.838479379763463</v>
      </c>
      <c r="J36" s="310">
        <f>G36+H36+I36</f>
        <v>61.312254601054413</v>
      </c>
      <c r="K36" s="131"/>
      <c r="L36" s="133"/>
      <c r="M36" s="299">
        <v>25.706983794173709</v>
      </c>
      <c r="N36" s="299"/>
      <c r="O36" s="242"/>
      <c r="P36" s="163">
        <f>E36+J36+M36</f>
        <v>100.00000009423201</v>
      </c>
    </row>
    <row r="37" spans="1:16" s="15" customFormat="1" ht="15" x14ac:dyDescent="0.2">
      <c r="B37" s="39">
        <v>2018</v>
      </c>
      <c r="C37" s="299">
        <v>7.1939943268706088</v>
      </c>
      <c r="D37" s="300">
        <v>5.095649981626881</v>
      </c>
      <c r="E37" s="310">
        <f>C37+D37</f>
        <v>12.28964430849749</v>
      </c>
      <c r="F37" s="131"/>
      <c r="G37" s="131">
        <v>30.23725041235711</v>
      </c>
      <c r="H37" s="300">
        <v>3.7352669746726117</v>
      </c>
      <c r="I37" s="300">
        <v>18.571261756553017</v>
      </c>
      <c r="J37" s="310">
        <f>G37+H37+I37</f>
        <v>52.543779143582739</v>
      </c>
      <c r="K37" s="131"/>
      <c r="L37" s="133"/>
      <c r="M37" s="299">
        <v>35.166576485597346</v>
      </c>
      <c r="N37" s="299"/>
      <c r="O37" s="242"/>
      <c r="P37" s="163">
        <f>E37+J37+M37</f>
        <v>99.999999937677572</v>
      </c>
    </row>
    <row r="38" spans="1:16" s="15" customFormat="1" ht="6" customHeight="1" x14ac:dyDescent="0.2">
      <c r="B38" s="133"/>
      <c r="C38" s="299"/>
      <c r="D38" s="300"/>
      <c r="E38" s="310"/>
      <c r="F38" s="131"/>
      <c r="G38" s="131"/>
      <c r="H38" s="300"/>
      <c r="I38" s="300"/>
      <c r="J38" s="310"/>
      <c r="K38" s="131"/>
      <c r="L38" s="133"/>
      <c r="M38" s="299"/>
      <c r="N38" s="299"/>
      <c r="O38" s="242"/>
      <c r="P38" s="163"/>
    </row>
    <row r="39" spans="1:16" s="15" customFormat="1" ht="15" x14ac:dyDescent="0.2">
      <c r="A39" s="15" t="s">
        <v>44</v>
      </c>
      <c r="B39" s="133">
        <v>1970</v>
      </c>
      <c r="C39" s="309">
        <v>24</v>
      </c>
      <c r="D39" s="309">
        <v>0</v>
      </c>
      <c r="E39" s="163">
        <f t="shared" ref="E39:E44" si="7">C39+D39</f>
        <v>24</v>
      </c>
      <c r="F39" s="131"/>
      <c r="G39" s="309">
        <v>54</v>
      </c>
      <c r="H39" s="309">
        <v>4</v>
      </c>
      <c r="I39" s="309">
        <v>16</v>
      </c>
      <c r="J39" s="163">
        <f t="shared" ref="J39:J44" si="8">G39+H39+I39</f>
        <v>74</v>
      </c>
      <c r="K39" s="131"/>
      <c r="L39" s="133"/>
      <c r="M39" s="309">
        <v>2</v>
      </c>
      <c r="N39" s="299"/>
      <c r="O39" s="242"/>
      <c r="P39" s="163">
        <f t="shared" ref="P39:P44" si="9">E39+J39+M39</f>
        <v>100</v>
      </c>
    </row>
    <row r="40" spans="1:16" s="15" customFormat="1" ht="15" x14ac:dyDescent="0.2">
      <c r="B40" s="133">
        <v>1975</v>
      </c>
      <c r="C40" s="309">
        <v>16</v>
      </c>
      <c r="D40" s="309">
        <v>0</v>
      </c>
      <c r="E40" s="163">
        <f t="shared" si="7"/>
        <v>16</v>
      </c>
      <c r="F40" s="131"/>
      <c r="G40" s="309">
        <v>60</v>
      </c>
      <c r="H40" s="309">
        <v>4</v>
      </c>
      <c r="I40" s="309">
        <v>19</v>
      </c>
      <c r="J40" s="163">
        <f t="shared" si="8"/>
        <v>83</v>
      </c>
      <c r="K40" s="131"/>
      <c r="L40" s="133"/>
      <c r="M40" s="309">
        <v>1</v>
      </c>
      <c r="N40" s="299"/>
      <c r="O40" s="242"/>
      <c r="P40" s="163">
        <f t="shared" si="9"/>
        <v>100</v>
      </c>
    </row>
    <row r="41" spans="1:16" s="15" customFormat="1" ht="15" x14ac:dyDescent="0.2">
      <c r="B41" s="133">
        <v>1982</v>
      </c>
      <c r="C41" s="309">
        <v>8</v>
      </c>
      <c r="D41" s="309">
        <v>0</v>
      </c>
      <c r="E41" s="163">
        <f t="shared" si="7"/>
        <v>8</v>
      </c>
      <c r="F41" s="131"/>
      <c r="G41" s="309">
        <v>70</v>
      </c>
      <c r="H41" s="309">
        <v>4</v>
      </c>
      <c r="I41" s="309">
        <v>17</v>
      </c>
      <c r="J41" s="163">
        <f t="shared" si="8"/>
        <v>91</v>
      </c>
      <c r="K41" s="131"/>
      <c r="L41" s="133"/>
      <c r="M41" s="309">
        <v>1</v>
      </c>
      <c r="N41" s="299"/>
      <c r="O41" s="242"/>
      <c r="P41" s="163">
        <f t="shared" si="9"/>
        <v>100</v>
      </c>
    </row>
    <row r="42" spans="1:16" s="15" customFormat="1" ht="15" x14ac:dyDescent="0.2">
      <c r="B42" s="133">
        <v>1990</v>
      </c>
      <c r="C42" s="309">
        <v>8</v>
      </c>
      <c r="D42" s="309">
        <v>0</v>
      </c>
      <c r="E42" s="163">
        <f t="shared" si="7"/>
        <v>8</v>
      </c>
      <c r="F42" s="131"/>
      <c r="G42" s="309">
        <v>62</v>
      </c>
      <c r="H42" s="309">
        <v>7</v>
      </c>
      <c r="I42" s="309">
        <v>22</v>
      </c>
      <c r="J42" s="163">
        <f t="shared" si="8"/>
        <v>91</v>
      </c>
      <c r="K42" s="131"/>
      <c r="L42" s="133"/>
      <c r="M42" s="309">
        <v>2</v>
      </c>
      <c r="N42" s="299"/>
      <c r="O42" s="242"/>
      <c r="P42" s="163">
        <f t="shared" si="9"/>
        <v>101</v>
      </c>
    </row>
    <row r="43" spans="1:16" s="15" customFormat="1" ht="15" x14ac:dyDescent="0.2">
      <c r="B43" s="133">
        <v>1996</v>
      </c>
      <c r="C43" s="309">
        <v>7</v>
      </c>
      <c r="D43" s="309">
        <v>0</v>
      </c>
      <c r="E43" s="163">
        <f t="shared" si="7"/>
        <v>7</v>
      </c>
      <c r="F43" s="131"/>
      <c r="G43" s="309">
        <v>61</v>
      </c>
      <c r="H43" s="309">
        <v>7</v>
      </c>
      <c r="I43" s="309">
        <v>23</v>
      </c>
      <c r="J43" s="163">
        <f t="shared" si="8"/>
        <v>91</v>
      </c>
      <c r="K43" s="131"/>
      <c r="L43" s="133"/>
      <c r="M43" s="309">
        <v>1</v>
      </c>
      <c r="N43" s="299"/>
      <c r="O43" s="242"/>
      <c r="P43" s="163">
        <f t="shared" si="9"/>
        <v>99</v>
      </c>
    </row>
    <row r="44" spans="1:16" s="15" customFormat="1" ht="15" x14ac:dyDescent="0.2">
      <c r="B44" s="133">
        <v>2001</v>
      </c>
      <c r="C44" s="299">
        <v>8.3000000000000007</v>
      </c>
      <c r="D44" s="300">
        <v>0</v>
      </c>
      <c r="E44" s="310">
        <f t="shared" si="7"/>
        <v>8.3000000000000007</v>
      </c>
      <c r="F44" s="131"/>
      <c r="G44" s="131">
        <v>60.1</v>
      </c>
      <c r="H44" s="300">
        <v>4.9000000000000004</v>
      </c>
      <c r="I44" s="300">
        <v>26</v>
      </c>
      <c r="J44" s="310">
        <f t="shared" si="8"/>
        <v>91</v>
      </c>
      <c r="K44" s="131" t="s">
        <v>82</v>
      </c>
      <c r="L44" s="133"/>
      <c r="M44" s="299">
        <v>0.7</v>
      </c>
      <c r="N44" s="299"/>
      <c r="O44" s="242"/>
      <c r="P44" s="163">
        <f t="shared" si="9"/>
        <v>100</v>
      </c>
    </row>
    <row r="45" spans="1:16" s="15" customFormat="1" ht="15" x14ac:dyDescent="0.2">
      <c r="B45" s="133">
        <v>2005</v>
      </c>
      <c r="C45" s="299">
        <v>10.7</v>
      </c>
      <c r="D45" s="300">
        <v>0</v>
      </c>
      <c r="E45" s="310">
        <f>C45+D45</f>
        <v>10.7</v>
      </c>
      <c r="F45" s="131"/>
      <c r="G45" s="131">
        <v>57.6</v>
      </c>
      <c r="H45" s="300">
        <v>4.4000000000000004</v>
      </c>
      <c r="I45" s="300">
        <v>26.4</v>
      </c>
      <c r="J45" s="310">
        <f>G45+H45+I45</f>
        <v>88.4</v>
      </c>
      <c r="K45" s="131" t="s">
        <v>82</v>
      </c>
      <c r="L45" s="133"/>
      <c r="M45" s="299">
        <v>0.9</v>
      </c>
      <c r="N45" s="299"/>
      <c r="O45" s="242"/>
      <c r="P45" s="163">
        <f>E45+J45+M45</f>
        <v>100.00000000000001</v>
      </c>
    </row>
    <row r="46" spans="1:16" s="15" customFormat="1" ht="18" x14ac:dyDescent="0.2">
      <c r="B46" s="39" t="s">
        <v>636</v>
      </c>
      <c r="C46" s="299">
        <v>11.63051412525914</v>
      </c>
      <c r="D46" s="300">
        <v>3.0819782914284035</v>
      </c>
      <c r="E46" s="310">
        <f>C46+D46</f>
        <v>14.712492416687542</v>
      </c>
      <c r="F46" s="131"/>
      <c r="G46" s="131">
        <v>51.559894473993971</v>
      </c>
      <c r="H46" s="300">
        <v>3.9546301323798536</v>
      </c>
      <c r="I46" s="300">
        <v>26.996911479972731</v>
      </c>
      <c r="J46" s="310">
        <f>G46+H46+I46</f>
        <v>82.511436086346549</v>
      </c>
      <c r="K46" s="131"/>
      <c r="L46" s="133"/>
      <c r="M46" s="299">
        <v>2.7760713535350878</v>
      </c>
      <c r="N46" s="299"/>
      <c r="O46" s="242"/>
      <c r="P46" s="163">
        <f>E46+J46+M46</f>
        <v>99.999999856569175</v>
      </c>
    </row>
    <row r="47" spans="1:16" s="15" customFormat="1" ht="18" x14ac:dyDescent="0.2">
      <c r="B47" s="39" t="s">
        <v>637</v>
      </c>
      <c r="C47" s="299">
        <v>14.0662609258041</v>
      </c>
      <c r="D47" s="300">
        <v>4.2438908653137606</v>
      </c>
      <c r="E47" s="310">
        <f>C47+D47</f>
        <v>18.31015179111786</v>
      </c>
      <c r="F47" s="131"/>
      <c r="G47" s="131">
        <v>50.404456915094919</v>
      </c>
      <c r="H47" s="300">
        <v>0.65458748556380975</v>
      </c>
      <c r="I47" s="300">
        <v>25.658434150778685</v>
      </c>
      <c r="J47" s="310">
        <f>G47+H47+I47</f>
        <v>76.717478551437409</v>
      </c>
      <c r="K47" s="131"/>
      <c r="L47" s="133"/>
      <c r="M47" s="299">
        <v>4.9723696574447294</v>
      </c>
      <c r="N47" s="299"/>
      <c r="O47" s="242"/>
      <c r="P47" s="163">
        <f>E47+J47+M47</f>
        <v>100</v>
      </c>
    </row>
    <row r="48" spans="1:16" s="15" customFormat="1" ht="15" x14ac:dyDescent="0.2">
      <c r="B48" s="39">
        <v>2018</v>
      </c>
      <c r="C48" s="299">
        <v>11.424674253266147</v>
      </c>
      <c r="D48" s="300">
        <v>2.4030248734525537</v>
      </c>
      <c r="E48" s="310">
        <f>C48+D48</f>
        <v>13.8276991267187</v>
      </c>
      <c r="F48" s="131"/>
      <c r="G48" s="131">
        <v>48.99455147251782</v>
      </c>
      <c r="H48" s="300">
        <v>2.9191825021793645</v>
      </c>
      <c r="I48" s="300">
        <v>29.333631016549415</v>
      </c>
      <c r="J48" s="310">
        <f>G48+H48+I48</f>
        <v>81.247364991246599</v>
      </c>
      <c r="K48" s="131"/>
      <c r="L48" s="133"/>
      <c r="M48" s="299">
        <v>4.9249358820346973</v>
      </c>
      <c r="N48" s="299"/>
      <c r="O48" s="242"/>
      <c r="P48" s="163">
        <f>E48+J48+M48</f>
        <v>100</v>
      </c>
    </row>
    <row r="49" spans="1:16" s="15" customFormat="1" ht="6" customHeight="1" x14ac:dyDescent="0.2">
      <c r="B49" s="133"/>
      <c r="C49" s="299"/>
      <c r="D49" s="300"/>
      <c r="E49" s="310"/>
      <c r="F49" s="131"/>
      <c r="G49" s="131"/>
      <c r="H49" s="300"/>
      <c r="I49" s="300"/>
      <c r="J49" s="310"/>
      <c r="K49" s="131"/>
      <c r="L49" s="133"/>
      <c r="M49" s="299"/>
      <c r="N49" s="299"/>
      <c r="O49" s="242"/>
      <c r="P49" s="163"/>
    </row>
    <row r="50" spans="1:16" s="15" customFormat="1" ht="15" x14ac:dyDescent="0.2">
      <c r="A50" s="15" t="s">
        <v>462</v>
      </c>
      <c r="B50" s="133">
        <v>2005</v>
      </c>
      <c r="C50" s="299">
        <v>3.6</v>
      </c>
      <c r="D50" s="300">
        <v>20.8</v>
      </c>
      <c r="E50" s="310">
        <f>C50+D50</f>
        <v>24.400000000000002</v>
      </c>
      <c r="F50" s="131"/>
      <c r="G50" s="131">
        <v>57.2</v>
      </c>
      <c r="H50" s="300">
        <v>12.5</v>
      </c>
      <c r="I50" s="300">
        <v>5.2</v>
      </c>
      <c r="J50" s="310">
        <f>G50+H50+I50</f>
        <v>74.900000000000006</v>
      </c>
      <c r="K50" s="131" t="s">
        <v>82</v>
      </c>
      <c r="L50" s="133"/>
      <c r="M50" s="299">
        <v>0.7</v>
      </c>
      <c r="N50" s="299"/>
      <c r="O50" s="242"/>
      <c r="P50" s="163">
        <f>E50+J50+M50</f>
        <v>100.00000000000001</v>
      </c>
    </row>
    <row r="51" spans="1:16" s="15" customFormat="1" ht="18" x14ac:dyDescent="0.2">
      <c r="B51" s="39" t="s">
        <v>636</v>
      </c>
      <c r="C51" s="299">
        <v>11.00901185943207</v>
      </c>
      <c r="D51" s="300">
        <v>26.671996478997766</v>
      </c>
      <c r="E51" s="310">
        <v>37.681008338429841</v>
      </c>
      <c r="F51" s="131"/>
      <c r="G51" s="131">
        <v>44.816786867604364</v>
      </c>
      <c r="H51" s="300">
        <v>5.5275661535350116</v>
      </c>
      <c r="I51" s="300">
        <v>9.8490688172543521</v>
      </c>
      <c r="J51" s="310">
        <v>60.193421838393725</v>
      </c>
      <c r="K51" s="131"/>
      <c r="L51" s="133"/>
      <c r="M51" s="299">
        <v>2.1255698231764373</v>
      </c>
      <c r="N51" s="299"/>
      <c r="O51" s="242"/>
      <c r="P51" s="163">
        <f>E51+J51+M51</f>
        <v>100</v>
      </c>
    </row>
    <row r="52" spans="1:16" s="15" customFormat="1" ht="6" customHeight="1" x14ac:dyDescent="0.2">
      <c r="B52" s="133"/>
      <c r="C52" s="299"/>
      <c r="D52" s="300"/>
      <c r="E52" s="310"/>
      <c r="F52" s="131"/>
      <c r="G52" s="131"/>
      <c r="H52" s="300"/>
      <c r="I52" s="300"/>
      <c r="J52" s="310"/>
      <c r="K52" s="131"/>
      <c r="L52" s="133"/>
      <c r="M52" s="299"/>
      <c r="N52" s="299"/>
      <c r="O52" s="242"/>
      <c r="P52" s="163"/>
    </row>
    <row r="53" spans="1:16" s="15" customFormat="1" ht="15" x14ac:dyDescent="0.2">
      <c r="A53" s="15" t="s">
        <v>45</v>
      </c>
      <c r="B53" s="133">
        <v>1990</v>
      </c>
      <c r="C53" s="309">
        <v>7</v>
      </c>
      <c r="D53" s="309">
        <v>0</v>
      </c>
      <c r="E53" s="163">
        <f t="shared" ref="E53:E59" si="10">C53+D53</f>
        <v>7</v>
      </c>
      <c r="F53" s="131"/>
      <c r="G53" s="309">
        <v>62</v>
      </c>
      <c r="H53" s="309">
        <v>15</v>
      </c>
      <c r="I53" s="309">
        <v>15</v>
      </c>
      <c r="J53" s="163">
        <f t="shared" ref="J53:J59" si="11">G53+H53+I53</f>
        <v>92</v>
      </c>
      <c r="K53" s="131"/>
      <c r="L53" s="133"/>
      <c r="M53" s="309">
        <v>1</v>
      </c>
      <c r="N53" s="299"/>
      <c r="O53" s="242"/>
      <c r="P53" s="163">
        <f t="shared" ref="P53:P59" si="12">E53+J53+M53</f>
        <v>100</v>
      </c>
    </row>
    <row r="54" spans="1:16" s="15" customFormat="1" ht="15" x14ac:dyDescent="0.2">
      <c r="B54" s="133">
        <v>1996</v>
      </c>
      <c r="C54" s="309">
        <v>6</v>
      </c>
      <c r="D54" s="309">
        <v>0</v>
      </c>
      <c r="E54" s="163">
        <f t="shared" si="10"/>
        <v>6</v>
      </c>
      <c r="F54" s="131"/>
      <c r="G54" s="309">
        <v>57</v>
      </c>
      <c r="H54" s="309">
        <v>17</v>
      </c>
      <c r="I54" s="309">
        <v>17</v>
      </c>
      <c r="J54" s="163">
        <f t="shared" si="11"/>
        <v>91</v>
      </c>
      <c r="K54" s="131"/>
      <c r="L54" s="133"/>
      <c r="M54" s="309">
        <v>3</v>
      </c>
      <c r="N54" s="299"/>
      <c r="O54" s="242"/>
      <c r="P54" s="163">
        <f t="shared" si="12"/>
        <v>100</v>
      </c>
    </row>
    <row r="55" spans="1:16" s="15" customFormat="1" ht="15" x14ac:dyDescent="0.2">
      <c r="B55" s="133">
        <v>2001</v>
      </c>
      <c r="C55" s="301">
        <v>4</v>
      </c>
      <c r="D55" s="307">
        <v>0</v>
      </c>
      <c r="E55" s="310">
        <f t="shared" si="10"/>
        <v>4</v>
      </c>
      <c r="F55" s="131"/>
      <c r="G55" s="131">
        <v>56.3</v>
      </c>
      <c r="H55" s="307">
        <v>17.100000000000001</v>
      </c>
      <c r="I55" s="307">
        <v>20.8</v>
      </c>
      <c r="J55" s="303">
        <f t="shared" si="11"/>
        <v>94.2</v>
      </c>
      <c r="K55" s="131" t="s">
        <v>82</v>
      </c>
      <c r="M55" s="299">
        <v>1.8</v>
      </c>
      <c r="N55" s="299"/>
      <c r="O55" s="242"/>
      <c r="P55" s="163">
        <f t="shared" si="12"/>
        <v>100</v>
      </c>
    </row>
    <row r="56" spans="1:16" s="15" customFormat="1" ht="15" x14ac:dyDescent="0.2">
      <c r="B56" s="133">
        <v>2005</v>
      </c>
      <c r="C56" s="301">
        <v>4.9000000000000004</v>
      </c>
      <c r="D56" s="307">
        <v>0</v>
      </c>
      <c r="E56" s="310">
        <f t="shared" si="10"/>
        <v>4.9000000000000004</v>
      </c>
      <c r="F56" s="131"/>
      <c r="G56" s="131">
        <v>60.5</v>
      </c>
      <c r="H56" s="307">
        <v>17.899999999999999</v>
      </c>
      <c r="I56" s="307">
        <v>14.4</v>
      </c>
      <c r="J56" s="303">
        <f t="shared" si="11"/>
        <v>92.800000000000011</v>
      </c>
      <c r="K56" s="131" t="s">
        <v>82</v>
      </c>
      <c r="M56" s="299">
        <v>2.2999999999999998</v>
      </c>
      <c r="N56" s="299"/>
      <c r="O56" s="242"/>
      <c r="P56" s="163">
        <f t="shared" si="12"/>
        <v>100.00000000000001</v>
      </c>
    </row>
    <row r="57" spans="1:16" s="15" customFormat="1" ht="18" x14ac:dyDescent="0.2">
      <c r="B57" s="39" t="s">
        <v>636</v>
      </c>
      <c r="C57" s="301">
        <v>9.1282066307253231</v>
      </c>
      <c r="D57" s="307">
        <v>2.238065344981583</v>
      </c>
      <c r="E57" s="310">
        <f t="shared" si="10"/>
        <v>11.366271975706907</v>
      </c>
      <c r="F57" s="131"/>
      <c r="G57" s="131">
        <v>55.594739621817766</v>
      </c>
      <c r="H57" s="307">
        <v>18.295533633922027</v>
      </c>
      <c r="I57" s="307">
        <v>12.477396002503379</v>
      </c>
      <c r="J57" s="303">
        <f t="shared" si="11"/>
        <v>86.367669258243183</v>
      </c>
      <c r="K57" s="131"/>
      <c r="M57" s="299">
        <v>2.2660587660499285</v>
      </c>
      <c r="N57" s="299"/>
      <c r="O57" s="242"/>
      <c r="P57" s="163">
        <f t="shared" si="12"/>
        <v>100.00000000000001</v>
      </c>
    </row>
    <row r="58" spans="1:16" s="15" customFormat="1" ht="18" x14ac:dyDescent="0.2">
      <c r="B58" s="39" t="s">
        <v>637</v>
      </c>
      <c r="C58" s="301">
        <v>17.083620736689451</v>
      </c>
      <c r="D58" s="307">
        <v>3.2866143963768675</v>
      </c>
      <c r="E58" s="310">
        <f t="shared" si="10"/>
        <v>20.370235133066316</v>
      </c>
      <c r="F58" s="131"/>
      <c r="G58" s="131">
        <v>49.629910533044978</v>
      </c>
      <c r="H58" s="307">
        <v>8.4652543730234697</v>
      </c>
      <c r="I58" s="307">
        <v>11.802694211781489</v>
      </c>
      <c r="J58" s="303">
        <f t="shared" si="11"/>
        <v>69.897859117849933</v>
      </c>
      <c r="K58" s="131"/>
      <c r="M58" s="299">
        <v>9.7319057490837508</v>
      </c>
      <c r="N58" s="299"/>
      <c r="O58" s="242"/>
      <c r="P58" s="163">
        <f t="shared" si="12"/>
        <v>100</v>
      </c>
    </row>
    <row r="59" spans="1:16" s="15" customFormat="1" ht="15" x14ac:dyDescent="0.2">
      <c r="B59" s="39">
        <v>2018</v>
      </c>
      <c r="C59" s="301">
        <v>10.745369719741282</v>
      </c>
      <c r="D59" s="307">
        <v>2.9578814050056526</v>
      </c>
      <c r="E59" s="310">
        <f t="shared" si="10"/>
        <v>13.703251124746934</v>
      </c>
      <c r="F59" s="131"/>
      <c r="G59" s="131">
        <v>46.756987337422615</v>
      </c>
      <c r="H59" s="307">
        <v>25.42882988793551</v>
      </c>
      <c r="I59" s="307">
        <v>4.9384532388922393</v>
      </c>
      <c r="J59" s="303">
        <f t="shared" si="11"/>
        <v>77.124270464250358</v>
      </c>
      <c r="K59" s="131"/>
      <c r="M59" s="299">
        <v>9.1724795606745282</v>
      </c>
      <c r="N59" s="299"/>
      <c r="O59" s="242"/>
      <c r="P59" s="163">
        <f t="shared" si="12"/>
        <v>100.00000114967182</v>
      </c>
    </row>
    <row r="60" spans="1:16" ht="6" customHeight="1" x14ac:dyDescent="0.2">
      <c r="A60" s="195"/>
      <c r="B60" s="180"/>
      <c r="C60" s="315"/>
      <c r="D60" s="315"/>
      <c r="E60" s="315"/>
      <c r="F60" s="181"/>
      <c r="G60" s="315"/>
      <c r="H60" s="315"/>
      <c r="I60" s="315"/>
      <c r="J60" s="315"/>
      <c r="K60" s="181"/>
      <c r="L60" s="315"/>
      <c r="M60" s="315"/>
      <c r="N60" s="315"/>
      <c r="O60" s="316"/>
      <c r="P60" s="315"/>
    </row>
    <row r="61" spans="1:16" s="335" customFormat="1" ht="15.75" customHeight="1" x14ac:dyDescent="0.2">
      <c r="A61" s="271" t="s">
        <v>466</v>
      </c>
      <c r="B61" s="271"/>
      <c r="C61" s="332"/>
      <c r="D61" s="332"/>
      <c r="E61" s="332"/>
      <c r="F61" s="333"/>
      <c r="G61" s="332"/>
      <c r="H61" s="332"/>
      <c r="I61" s="332"/>
      <c r="J61" s="332"/>
      <c r="K61" s="333"/>
      <c r="L61" s="332"/>
      <c r="M61" s="332"/>
      <c r="N61" s="332"/>
      <c r="O61" s="334"/>
      <c r="P61" s="332"/>
    </row>
    <row r="62" spans="1:16" s="335" customFormat="1" x14ac:dyDescent="0.2">
      <c r="A62" s="49" t="s">
        <v>455</v>
      </c>
      <c r="B62" s="336"/>
      <c r="C62" s="331"/>
      <c r="D62" s="331"/>
      <c r="E62" s="331"/>
      <c r="F62" s="337"/>
      <c r="G62" s="337"/>
      <c r="H62" s="331"/>
      <c r="I62" s="331"/>
      <c r="J62" s="331"/>
      <c r="K62" s="337"/>
      <c r="L62" s="331"/>
      <c r="M62" s="331"/>
      <c r="N62" s="331"/>
    </row>
    <row r="63" spans="1:16" s="335" customFormat="1" x14ac:dyDescent="0.2">
      <c r="A63" s="335" t="s">
        <v>440</v>
      </c>
      <c r="B63" s="336"/>
      <c r="C63" s="331"/>
      <c r="D63" s="331"/>
      <c r="E63" s="331"/>
      <c r="F63" s="337"/>
      <c r="G63" s="337"/>
      <c r="H63" s="331"/>
      <c r="I63" s="331"/>
      <c r="J63" s="331"/>
      <c r="K63" s="337"/>
      <c r="L63" s="331"/>
      <c r="M63" s="331"/>
      <c r="N63" s="331"/>
    </row>
    <row r="64" spans="1:16" s="335" customFormat="1" x14ac:dyDescent="0.2">
      <c r="A64" s="49" t="s">
        <v>696</v>
      </c>
      <c r="B64" s="336"/>
      <c r="C64" s="331"/>
      <c r="D64" s="331"/>
      <c r="E64" s="331"/>
      <c r="F64" s="337"/>
      <c r="G64" s="337"/>
      <c r="H64" s="331"/>
      <c r="I64" s="331"/>
      <c r="J64" s="331"/>
      <c r="K64" s="337"/>
      <c r="L64" s="331"/>
      <c r="M64" s="331"/>
      <c r="N64" s="331"/>
    </row>
    <row r="65" spans="1:17" s="335" customFormat="1" ht="13.5" customHeight="1" x14ac:dyDescent="0.2">
      <c r="A65" s="335" t="s">
        <v>505</v>
      </c>
    </row>
    <row r="66" spans="1:17" s="335" customFormat="1" ht="13.5" customHeight="1" x14ac:dyDescent="0.2">
      <c r="A66" s="49" t="s">
        <v>638</v>
      </c>
    </row>
    <row r="67" spans="1:17" s="335" customFormat="1" ht="30" customHeight="1" x14ac:dyDescent="0.2">
      <c r="A67" s="473" t="s">
        <v>577</v>
      </c>
      <c r="B67" s="474"/>
      <c r="C67" s="474"/>
      <c r="D67" s="474"/>
      <c r="E67" s="474"/>
      <c r="F67" s="474"/>
      <c r="G67" s="474"/>
      <c r="H67" s="474"/>
      <c r="I67" s="474"/>
      <c r="J67" s="474"/>
      <c r="K67" s="474"/>
      <c r="L67" s="474"/>
      <c r="M67" s="474"/>
      <c r="N67" s="474"/>
      <c r="O67" s="474"/>
      <c r="P67" s="474"/>
    </row>
    <row r="68" spans="1:17" s="335" customFormat="1" ht="15.75" customHeight="1" x14ac:dyDescent="0.2">
      <c r="A68" s="433"/>
      <c r="B68" s="434"/>
      <c r="C68" s="434"/>
      <c r="D68" s="434"/>
      <c r="E68" s="434"/>
      <c r="F68" s="434"/>
      <c r="G68" s="434"/>
      <c r="H68" s="434"/>
      <c r="I68" s="434"/>
      <c r="J68" s="434"/>
      <c r="K68" s="434"/>
      <c r="L68" s="434"/>
      <c r="M68" s="434"/>
      <c r="N68" s="434"/>
      <c r="O68" s="434"/>
      <c r="P68" s="434"/>
    </row>
    <row r="69" spans="1:17" ht="13.5" customHeight="1" x14ac:dyDescent="0.2"/>
    <row r="70" spans="1:17" s="15" customFormat="1" ht="22.5" customHeight="1" x14ac:dyDescent="0.25">
      <c r="A70" s="37" t="s">
        <v>719</v>
      </c>
      <c r="B70" s="33"/>
      <c r="C70" s="33"/>
      <c r="D70" s="33"/>
      <c r="E70" s="33"/>
      <c r="F70" s="33"/>
      <c r="G70" s="33"/>
      <c r="H70" s="33"/>
      <c r="I70" s="33"/>
      <c r="J70" s="33"/>
      <c r="K70" s="33"/>
      <c r="L70" s="33"/>
      <c r="M70" s="33"/>
      <c r="N70" s="33"/>
      <c r="O70" s="33"/>
      <c r="P70" s="33"/>
      <c r="Q70" s="33"/>
    </row>
    <row r="71" spans="1:17" ht="14.25" customHeight="1" x14ac:dyDescent="0.25">
      <c r="A71" s="278"/>
      <c r="B71" s="278"/>
      <c r="C71" s="278"/>
      <c r="D71" s="278"/>
      <c r="E71" s="278"/>
      <c r="F71" s="278"/>
      <c r="G71" s="278"/>
      <c r="H71" s="278"/>
      <c r="I71" s="278"/>
      <c r="J71" s="278"/>
      <c r="K71" s="278"/>
      <c r="L71" s="278"/>
      <c r="M71" s="278"/>
      <c r="Q71" s="27"/>
    </row>
    <row r="72" spans="1:17" ht="18" customHeight="1" x14ac:dyDescent="0.25">
      <c r="A72" s="253"/>
      <c r="B72" s="297"/>
      <c r="C72" s="282" t="s">
        <v>38</v>
      </c>
      <c r="D72" s="282"/>
      <c r="E72" s="282" t="s">
        <v>43</v>
      </c>
      <c r="F72" s="297"/>
      <c r="G72" s="282"/>
      <c r="H72" s="282" t="s">
        <v>44</v>
      </c>
      <c r="I72" s="314"/>
      <c r="J72" s="282" t="s">
        <v>45</v>
      </c>
      <c r="K72" s="290"/>
      <c r="L72" s="317"/>
      <c r="M72" s="290" t="s">
        <v>8</v>
      </c>
    </row>
    <row r="73" spans="1:17" ht="15.75" customHeight="1" x14ac:dyDescent="0.2">
      <c r="A73" s="15"/>
      <c r="B73" s="133"/>
      <c r="C73" s="294"/>
      <c r="D73" s="294"/>
      <c r="E73" s="165"/>
      <c r="F73" s="18"/>
      <c r="G73" s="18"/>
      <c r="H73" s="18"/>
      <c r="I73" s="294"/>
      <c r="J73" s="187"/>
      <c r="K73" s="187"/>
      <c r="L73" s="15"/>
      <c r="M73" s="308" t="s">
        <v>57</v>
      </c>
    </row>
    <row r="74" spans="1:17" ht="20.25" customHeight="1" x14ac:dyDescent="0.2">
      <c r="A74" s="15" t="s">
        <v>444</v>
      </c>
      <c r="B74" s="133"/>
      <c r="C74" s="406">
        <v>0.73465517241379297</v>
      </c>
      <c r="D74" s="406"/>
      <c r="E74" s="406">
        <v>291.86948967327112</v>
      </c>
      <c r="F74" s="47"/>
      <c r="G74" s="47"/>
      <c r="H74" s="406">
        <v>11.648362327631785</v>
      </c>
      <c r="I74" s="406"/>
      <c r="J74" s="406">
        <v>0</v>
      </c>
      <c r="K74" s="187"/>
      <c r="L74" s="15"/>
      <c r="M74" s="165">
        <f t="shared" ref="M74:M82" si="13">C74+E74+H74+J74</f>
        <v>304.2525071733167</v>
      </c>
    </row>
    <row r="75" spans="1:17" ht="13.5" customHeight="1" x14ac:dyDescent="0.2">
      <c r="A75" s="15" t="s">
        <v>445</v>
      </c>
      <c r="B75" s="133"/>
      <c r="C75" s="406">
        <v>4.0605228331499479</v>
      </c>
      <c r="D75" s="407"/>
      <c r="E75" s="406">
        <v>748.11264592251825</v>
      </c>
      <c r="F75" s="47"/>
      <c r="G75" s="47"/>
      <c r="H75" s="406">
        <v>368.27625826230184</v>
      </c>
      <c r="I75" s="407"/>
      <c r="J75" s="406">
        <v>0</v>
      </c>
      <c r="K75" s="299"/>
      <c r="L75" s="242"/>
      <c r="M75" s="165">
        <f t="shared" si="13"/>
        <v>1120.44942701797</v>
      </c>
    </row>
    <row r="76" spans="1:17" ht="13.5" customHeight="1" x14ac:dyDescent="0.2">
      <c r="A76" s="15" t="s">
        <v>446</v>
      </c>
      <c r="B76" s="133"/>
      <c r="C76" s="406">
        <v>0.41260000000000002</v>
      </c>
      <c r="D76" s="407"/>
      <c r="E76" s="406">
        <v>36.005540136502923</v>
      </c>
      <c r="F76" s="47"/>
      <c r="G76" s="47"/>
      <c r="H76" s="406">
        <v>90.348876249675925</v>
      </c>
      <c r="I76" s="407"/>
      <c r="J76" s="406">
        <v>0</v>
      </c>
      <c r="K76" s="299"/>
      <c r="L76" s="242"/>
      <c r="M76" s="165">
        <f t="shared" si="13"/>
        <v>126.76701638617885</v>
      </c>
    </row>
    <row r="77" spans="1:17" ht="13.5" customHeight="1" x14ac:dyDescent="0.2">
      <c r="A77" s="15" t="s">
        <v>447</v>
      </c>
      <c r="B77" s="133"/>
      <c r="C77" s="406">
        <v>16.182600234771332</v>
      </c>
      <c r="D77" s="407"/>
      <c r="E77" s="406">
        <v>1126.2198285206252</v>
      </c>
      <c r="F77" s="47"/>
      <c r="G77" s="47"/>
      <c r="H77" s="406">
        <v>103.78644848385326</v>
      </c>
      <c r="I77" s="407"/>
      <c r="J77" s="406">
        <v>0</v>
      </c>
      <c r="K77" s="299"/>
      <c r="L77" s="242"/>
      <c r="M77" s="165">
        <f t="shared" si="13"/>
        <v>1246.1888772392499</v>
      </c>
    </row>
    <row r="78" spans="1:17" ht="13.5" customHeight="1" x14ac:dyDescent="0.2">
      <c r="A78" s="15" t="s">
        <v>448</v>
      </c>
      <c r="B78" s="133"/>
      <c r="C78" s="406">
        <v>2160.8788356596529</v>
      </c>
      <c r="D78" s="407"/>
      <c r="E78" s="406">
        <v>223.01639550561052</v>
      </c>
      <c r="F78" s="47"/>
      <c r="G78" s="47"/>
      <c r="H78" s="406">
        <v>137.18700343874775</v>
      </c>
      <c r="I78" s="407"/>
      <c r="J78" s="406">
        <v>165.22866980685265</v>
      </c>
      <c r="K78" s="299"/>
      <c r="L78" s="242"/>
      <c r="M78" s="165">
        <f t="shared" si="13"/>
        <v>2686.3109044108642</v>
      </c>
    </row>
    <row r="79" spans="1:17" ht="13.5" customHeight="1" x14ac:dyDescent="0.2">
      <c r="A79" s="15" t="s">
        <v>449</v>
      </c>
      <c r="B79" s="133"/>
      <c r="C79" s="406">
        <v>89.276387290049882</v>
      </c>
      <c r="D79" s="407"/>
      <c r="E79" s="406">
        <v>165.22555284275873</v>
      </c>
      <c r="F79" s="47"/>
      <c r="G79" s="47"/>
      <c r="H79" s="406">
        <v>146.80755781126595</v>
      </c>
      <c r="I79" s="407"/>
      <c r="J79" s="406">
        <v>703.48089214727804</v>
      </c>
      <c r="K79" s="299"/>
      <c r="L79" s="242"/>
      <c r="M79" s="165">
        <f t="shared" si="13"/>
        <v>1104.7903900913525</v>
      </c>
    </row>
    <row r="80" spans="1:17" ht="13.5" customHeight="1" x14ac:dyDescent="0.2">
      <c r="A80" s="15" t="s">
        <v>450</v>
      </c>
      <c r="B80" s="133"/>
      <c r="C80" s="406">
        <v>13.02074616043055</v>
      </c>
      <c r="D80" s="407"/>
      <c r="E80" s="406">
        <v>9116.383705074235</v>
      </c>
      <c r="F80" s="47"/>
      <c r="G80" s="47"/>
      <c r="H80" s="406">
        <v>273.93320351345392</v>
      </c>
      <c r="I80" s="407"/>
      <c r="J80" s="406">
        <v>0</v>
      </c>
      <c r="K80" s="299"/>
      <c r="L80" s="242"/>
      <c r="M80" s="165">
        <f t="shared" si="13"/>
        <v>9403.3376547481203</v>
      </c>
    </row>
    <row r="81" spans="1:20" ht="13.5" customHeight="1" x14ac:dyDescent="0.2">
      <c r="A81" s="15" t="s">
        <v>451</v>
      </c>
      <c r="B81" s="133"/>
      <c r="C81" s="406">
        <v>30.999731142246752</v>
      </c>
      <c r="D81" s="407"/>
      <c r="E81" s="406">
        <v>1102.0852897042096</v>
      </c>
      <c r="F81" s="47"/>
      <c r="G81" s="47"/>
      <c r="H81" s="406">
        <v>7619.8885090069771</v>
      </c>
      <c r="I81" s="407"/>
      <c r="J81" s="406">
        <v>0.50791047437024406</v>
      </c>
      <c r="K81" s="299"/>
      <c r="L81" s="242"/>
      <c r="M81" s="165">
        <f t="shared" si="13"/>
        <v>8753.4814403278033</v>
      </c>
    </row>
    <row r="82" spans="1:20" ht="13.5" customHeight="1" x14ac:dyDescent="0.2">
      <c r="A82" s="15" t="s">
        <v>452</v>
      </c>
      <c r="B82" s="133"/>
      <c r="C82" s="406">
        <v>72.791562137314074</v>
      </c>
      <c r="D82" s="407"/>
      <c r="E82" s="406">
        <v>1074.200312147472</v>
      </c>
      <c r="F82" s="47"/>
      <c r="G82" s="47"/>
      <c r="H82" s="406">
        <v>295.63268051888178</v>
      </c>
      <c r="I82" s="407"/>
      <c r="J82" s="406">
        <v>0.41203470189409602</v>
      </c>
      <c r="K82" s="299"/>
      <c r="L82" s="242"/>
      <c r="M82" s="165">
        <f t="shared" si="13"/>
        <v>1443.0365895055618</v>
      </c>
    </row>
    <row r="83" spans="1:20" ht="13.5" customHeight="1" x14ac:dyDescent="0.2">
      <c r="A83" s="15" t="s">
        <v>464</v>
      </c>
      <c r="B83" s="133"/>
      <c r="C83" s="466">
        <f>SUM(C74:C82)</f>
        <v>2388.357640630029</v>
      </c>
      <c r="D83" s="407"/>
      <c r="E83" s="466">
        <f>SUM(E74:E82)</f>
        <v>13883.118759527204</v>
      </c>
      <c r="F83" s="47"/>
      <c r="G83" s="47"/>
      <c r="H83" s="466">
        <f>SUM(H74:H82)</f>
        <v>9047.5088996127888</v>
      </c>
      <c r="I83" s="407"/>
      <c r="J83" s="466">
        <f>SUM(J74:J82)</f>
        <v>869.62950713039493</v>
      </c>
      <c r="K83" s="299"/>
      <c r="L83" s="242"/>
      <c r="M83" s="311">
        <f>SUM(M74:M82)</f>
        <v>26188.614806900416</v>
      </c>
    </row>
    <row r="84" spans="1:20" ht="5.25" customHeight="1" x14ac:dyDescent="0.2">
      <c r="A84" s="15"/>
      <c r="B84" s="133"/>
      <c r="C84" s="406"/>
      <c r="D84" s="407"/>
      <c r="E84" s="406"/>
      <c r="F84" s="47"/>
      <c r="G84" s="47"/>
      <c r="H84" s="406"/>
      <c r="I84" s="407"/>
      <c r="J84" s="406"/>
      <c r="K84" s="299"/>
      <c r="L84" s="242"/>
      <c r="M84" s="163"/>
    </row>
    <row r="85" spans="1:20" ht="13.5" customHeight="1" x14ac:dyDescent="0.2">
      <c r="A85" s="15" t="s">
        <v>454</v>
      </c>
      <c r="B85" s="133"/>
      <c r="C85" s="406">
        <v>43.083217760429307</v>
      </c>
      <c r="D85" s="407"/>
      <c r="E85" s="406">
        <v>167.49808213648248</v>
      </c>
      <c r="F85" s="47"/>
      <c r="G85" s="47"/>
      <c r="H85" s="47">
        <v>62.590939021165468</v>
      </c>
      <c r="I85" s="407"/>
      <c r="J85" s="407">
        <v>0.32956379933489188</v>
      </c>
      <c r="K85" s="299"/>
      <c r="L85" s="242"/>
      <c r="M85" s="405">
        <f>M87-M83</f>
        <v>273.50180271741556</v>
      </c>
      <c r="T85" s="19"/>
    </row>
    <row r="86" spans="1:20" ht="5.25" customHeight="1" x14ac:dyDescent="0.2">
      <c r="A86" s="15"/>
      <c r="B86" s="133"/>
      <c r="C86" s="312"/>
      <c r="D86" s="307"/>
      <c r="E86" s="312"/>
      <c r="F86" s="131"/>
      <c r="G86" s="131"/>
      <c r="H86" s="312"/>
      <c r="I86" s="307"/>
      <c r="J86" s="312"/>
      <c r="K86" s="299"/>
      <c r="L86" s="242"/>
      <c r="M86" s="163"/>
    </row>
    <row r="87" spans="1:20" ht="19.5" customHeight="1" x14ac:dyDescent="0.25">
      <c r="A87" s="195" t="s">
        <v>474</v>
      </c>
      <c r="B87" s="180"/>
      <c r="C87" s="352">
        <f>C83+C85</f>
        <v>2431.4408583904583</v>
      </c>
      <c r="D87" s="353"/>
      <c r="E87" s="352">
        <f>E83+E85</f>
        <v>14050.616841663687</v>
      </c>
      <c r="F87" s="354"/>
      <c r="G87" s="353"/>
      <c r="H87" s="352">
        <f>H83+H85</f>
        <v>9110.0998386339543</v>
      </c>
      <c r="I87" s="353"/>
      <c r="J87" s="352">
        <f>J85+J83</f>
        <v>869.95907092972982</v>
      </c>
      <c r="K87" s="353"/>
      <c r="L87" s="255"/>
      <c r="M87" s="352">
        <f>C87+E87+H87+J87</f>
        <v>26462.116609617831</v>
      </c>
    </row>
    <row r="88" spans="1:20" s="335" customFormat="1" ht="15.75" customHeight="1" x14ac:dyDescent="0.2">
      <c r="A88" s="271" t="s">
        <v>466</v>
      </c>
      <c r="B88" s="271"/>
      <c r="C88" s="331"/>
      <c r="D88" s="332"/>
      <c r="E88" s="331"/>
      <c r="F88" s="333"/>
      <c r="G88" s="332"/>
      <c r="H88" s="331"/>
      <c r="I88" s="332"/>
      <c r="J88" s="331"/>
      <c r="K88" s="333"/>
      <c r="L88" s="332"/>
      <c r="M88" s="331"/>
      <c r="N88" s="332"/>
      <c r="O88" s="334"/>
      <c r="P88" s="331"/>
    </row>
    <row r="89" spans="1:20" s="335" customFormat="1" ht="13.5" customHeight="1" x14ac:dyDescent="0.2">
      <c r="A89" s="335" t="s">
        <v>453</v>
      </c>
      <c r="B89" s="336"/>
      <c r="C89" s="331"/>
      <c r="D89" s="331"/>
      <c r="E89" s="331"/>
      <c r="F89" s="337"/>
      <c r="G89" s="337"/>
      <c r="H89" s="331"/>
      <c r="I89" s="331"/>
      <c r="J89" s="331"/>
      <c r="K89" s="337"/>
      <c r="L89" s="331"/>
      <c r="M89" s="331"/>
      <c r="N89" s="331"/>
    </row>
    <row r="90" spans="1:20" s="335" customFormat="1" ht="13.5" customHeight="1" x14ac:dyDescent="0.2">
      <c r="A90" s="335" t="s">
        <v>475</v>
      </c>
    </row>
    <row r="91" spans="1:20" s="335" customFormat="1" ht="13.5" customHeight="1" x14ac:dyDescent="0.2">
      <c r="A91" s="336" t="s">
        <v>476</v>
      </c>
    </row>
    <row r="92" spans="1:20" ht="39" customHeight="1" x14ac:dyDescent="0.2"/>
    <row r="93" spans="1:20" x14ac:dyDescent="0.2">
      <c r="A93" s="128"/>
    </row>
    <row r="94" spans="1:20" ht="14.25" x14ac:dyDescent="0.2">
      <c r="A94" s="36"/>
    </row>
    <row r="95" spans="1:20" ht="14.25" x14ac:dyDescent="0.2">
      <c r="A95" s="36"/>
    </row>
    <row r="96" spans="1:20" ht="14.25" x14ac:dyDescent="0.2">
      <c r="A96" s="36"/>
    </row>
    <row r="97" spans="1:1" ht="14.25" x14ac:dyDescent="0.2">
      <c r="A97" s="36"/>
    </row>
    <row r="98" spans="1:1" ht="14.25" x14ac:dyDescent="0.2">
      <c r="A98" s="36"/>
    </row>
    <row r="99" spans="1:1" ht="14.25" x14ac:dyDescent="0.2">
      <c r="A99" s="36"/>
    </row>
    <row r="100" spans="1:1" ht="14.25" x14ac:dyDescent="0.2">
      <c r="A100" s="36"/>
    </row>
    <row r="101" spans="1:1" ht="14.25" x14ac:dyDescent="0.2">
      <c r="A101" s="36"/>
    </row>
    <row r="102" spans="1:1" ht="14.25" x14ac:dyDescent="0.2">
      <c r="A102" s="36"/>
    </row>
    <row r="103" spans="1:1" ht="14.25" x14ac:dyDescent="0.2">
      <c r="A103" s="36"/>
    </row>
    <row r="104" spans="1:1" ht="14.25" x14ac:dyDescent="0.2">
      <c r="A104" s="36"/>
    </row>
    <row r="105" spans="1:1" ht="14.25" x14ac:dyDescent="0.2">
      <c r="A105" s="36"/>
    </row>
    <row r="106" spans="1:1" ht="14.25" x14ac:dyDescent="0.2">
      <c r="A106" s="36"/>
    </row>
    <row r="107" spans="1:1" ht="14.25" x14ac:dyDescent="0.2">
      <c r="A107" s="36"/>
    </row>
    <row r="108" spans="1:1" ht="14.25" x14ac:dyDescent="0.2">
      <c r="A108" s="36"/>
    </row>
    <row r="109" spans="1:1" ht="14.25" x14ac:dyDescent="0.2">
      <c r="A109" s="36"/>
    </row>
    <row r="110" spans="1:1" ht="14.25" x14ac:dyDescent="0.2">
      <c r="A110" s="56"/>
    </row>
    <row r="111" spans="1:1" ht="14.25" x14ac:dyDescent="0.2">
      <c r="A111" s="36"/>
    </row>
    <row r="112" spans="1:1" ht="14.25" x14ac:dyDescent="0.2">
      <c r="A112" s="36"/>
    </row>
    <row r="113" spans="1:1" ht="14.25" x14ac:dyDescent="0.2">
      <c r="A113" s="122"/>
    </row>
  </sheetData>
  <mergeCells count="12">
    <mergeCell ref="R2:R4"/>
    <mergeCell ref="G15:J15"/>
    <mergeCell ref="L2:P2"/>
    <mergeCell ref="L3:L4"/>
    <mergeCell ref="M3:M4"/>
    <mergeCell ref="O3:O4"/>
    <mergeCell ref="A67:P67"/>
    <mergeCell ref="P3:P4"/>
    <mergeCell ref="B3:C3"/>
    <mergeCell ref="D3:E3"/>
    <mergeCell ref="G3:H3"/>
    <mergeCell ref="I3:J3"/>
  </mergeCells>
  <phoneticPr fontId="31" type="noConversion"/>
  <pageMargins left="0.75" right="0.75" top="1" bottom="1" header="0.5" footer="0.5"/>
  <pageSetup paperSize="9" scale="50" orientation="portrait" r:id="rId1"/>
  <headerFooter alignWithMargins="0">
    <oddHeader>&amp;R&amp;"Arial,Bold"&amp;14AIR TRANSPORT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
  <sheetViews>
    <sheetView topLeftCell="A3" workbookViewId="0">
      <selection sqref="A1:F4"/>
    </sheetView>
  </sheetViews>
  <sheetFormatPr defaultRowHeight="12.75" x14ac:dyDescent="0.2"/>
  <cols>
    <col min="1" max="1" width="14.5703125" customWidth="1"/>
    <col min="2" max="2" width="12.5703125" customWidth="1"/>
    <col min="3" max="3" width="12.42578125" customWidth="1"/>
    <col min="4" max="4" width="11.28515625" customWidth="1"/>
    <col min="6" max="6" width="13.85546875" customWidth="1"/>
    <col min="7" max="7" width="12.140625" customWidth="1"/>
    <col min="8" max="8" width="12" customWidth="1"/>
    <col min="9" max="9" width="12.42578125" customWidth="1"/>
  </cols>
  <sheetData>
    <row r="1" spans="1:10" ht="15.75" x14ac:dyDescent="0.25">
      <c r="A1" s="3" t="s">
        <v>4</v>
      </c>
    </row>
    <row r="2" spans="1:10" ht="16.5" thickBot="1" x14ac:dyDescent="0.3">
      <c r="A2" s="4"/>
      <c r="B2" s="5"/>
      <c r="C2" s="5"/>
      <c r="D2" s="5"/>
      <c r="E2" s="5"/>
      <c r="F2" s="5"/>
      <c r="G2" s="5"/>
      <c r="H2" s="5"/>
      <c r="I2" s="5"/>
      <c r="J2" s="5"/>
    </row>
    <row r="3" spans="1:10" ht="15.75" x14ac:dyDescent="0.25">
      <c r="A3" s="3"/>
      <c r="B3" s="6"/>
      <c r="C3" s="6">
        <v>1988</v>
      </c>
      <c r="D3" s="6"/>
      <c r="E3" s="6"/>
      <c r="F3" s="7"/>
      <c r="G3" s="6"/>
      <c r="H3" s="6">
        <v>1998</v>
      </c>
      <c r="I3" s="6"/>
      <c r="J3" s="6"/>
    </row>
    <row r="4" spans="1:10" x14ac:dyDescent="0.2">
      <c r="B4" s="8" t="s">
        <v>5</v>
      </c>
      <c r="C4" s="8" t="s">
        <v>6</v>
      </c>
      <c r="D4" s="8" t="s">
        <v>7</v>
      </c>
      <c r="E4" s="8" t="s">
        <v>8</v>
      </c>
      <c r="F4" s="8"/>
      <c r="G4" s="8" t="s">
        <v>5</v>
      </c>
      <c r="H4" s="8" t="s">
        <v>6</v>
      </c>
      <c r="I4" s="8" t="s">
        <v>7</v>
      </c>
      <c r="J4" s="8" t="s">
        <v>8</v>
      </c>
    </row>
    <row r="5" spans="1:10" ht="13.5" thickBot="1" x14ac:dyDescent="0.25">
      <c r="A5" s="9"/>
      <c r="B5" s="10"/>
      <c r="C5" s="10"/>
      <c r="D5" s="10"/>
      <c r="E5" s="10"/>
      <c r="F5" s="10"/>
      <c r="G5" s="10"/>
      <c r="H5" s="10"/>
      <c r="I5" s="10"/>
      <c r="J5" s="10"/>
    </row>
    <row r="6" spans="1:10" x14ac:dyDescent="0.2">
      <c r="B6" s="11"/>
      <c r="C6" s="11"/>
      <c r="D6" s="11"/>
      <c r="E6" s="11"/>
      <c r="F6" s="11"/>
      <c r="G6" s="11"/>
      <c r="H6" s="11"/>
      <c r="I6" s="11"/>
      <c r="J6" s="11"/>
    </row>
    <row r="7" spans="1:10" x14ac:dyDescent="0.2">
      <c r="A7" t="s">
        <v>9</v>
      </c>
      <c r="B7" s="12">
        <v>1007581</v>
      </c>
      <c r="C7" s="12">
        <v>144866</v>
      </c>
      <c r="D7" s="12">
        <v>459659</v>
      </c>
      <c r="E7" s="12">
        <v>1612106</v>
      </c>
      <c r="F7" s="12"/>
      <c r="G7" s="12">
        <v>1732702</v>
      </c>
      <c r="H7" s="12">
        <v>454734</v>
      </c>
      <c r="I7" s="12">
        <v>464559</v>
      </c>
      <c r="J7" s="12">
        <v>2651995</v>
      </c>
    </row>
    <row r="8" spans="1:10" x14ac:dyDescent="0.2">
      <c r="A8" t="s">
        <v>10</v>
      </c>
      <c r="B8" s="12">
        <v>29596</v>
      </c>
      <c r="C8" s="12">
        <v>0</v>
      </c>
      <c r="D8" s="12">
        <v>0</v>
      </c>
      <c r="E8" s="12">
        <v>29596</v>
      </c>
      <c r="F8" s="12"/>
      <c r="G8" s="12">
        <v>36178</v>
      </c>
      <c r="H8" s="12">
        <v>98</v>
      </c>
      <c r="I8" s="12">
        <v>18</v>
      </c>
      <c r="J8" s="12">
        <v>36294</v>
      </c>
    </row>
    <row r="9" spans="1:10" x14ac:dyDescent="0.2">
      <c r="A9" t="s">
        <v>11</v>
      </c>
      <c r="B9" s="12">
        <v>7504</v>
      </c>
      <c r="C9" s="12">
        <v>928</v>
      </c>
      <c r="D9" s="12">
        <v>0</v>
      </c>
      <c r="E9" s="12">
        <v>8432</v>
      </c>
      <c r="F9" s="12"/>
      <c r="G9" s="12">
        <v>6417</v>
      </c>
      <c r="H9" s="12">
        <v>2320</v>
      </c>
      <c r="I9" s="12">
        <v>0</v>
      </c>
      <c r="J9" s="12">
        <v>8737</v>
      </c>
    </row>
    <row r="10" spans="1:10" x14ac:dyDescent="0.2">
      <c r="A10" t="s">
        <v>12</v>
      </c>
      <c r="B10" s="12">
        <v>1783488</v>
      </c>
      <c r="C10" s="12">
        <v>290274</v>
      </c>
      <c r="D10" s="12">
        <v>2</v>
      </c>
      <c r="E10" s="12">
        <v>2073764</v>
      </c>
      <c r="F10" s="12"/>
      <c r="G10" s="12">
        <v>3501420</v>
      </c>
      <c r="H10" s="12">
        <v>1043572</v>
      </c>
      <c r="I10" s="12">
        <v>0</v>
      </c>
      <c r="J10" s="12">
        <v>4544992</v>
      </c>
    </row>
    <row r="11" spans="1:10" x14ac:dyDescent="0.2">
      <c r="A11" t="s">
        <v>13</v>
      </c>
      <c r="B11" s="12">
        <v>2116417</v>
      </c>
      <c r="C11" s="12">
        <v>1517995</v>
      </c>
      <c r="D11" s="12">
        <v>25</v>
      </c>
      <c r="E11" s="12">
        <v>3634437</v>
      </c>
      <c r="F11" s="12"/>
      <c r="G11" s="12">
        <v>3448193</v>
      </c>
      <c r="H11" s="12">
        <v>3032706</v>
      </c>
      <c r="I11" s="12">
        <v>0</v>
      </c>
      <c r="J11" s="12">
        <v>6480899</v>
      </c>
    </row>
    <row r="12" spans="1:10" x14ac:dyDescent="0.2">
      <c r="A12" t="s">
        <v>14</v>
      </c>
      <c r="B12" s="12">
        <v>185313</v>
      </c>
      <c r="C12" s="12">
        <v>845</v>
      </c>
      <c r="D12" s="12">
        <v>319</v>
      </c>
      <c r="E12" s="12">
        <v>186477</v>
      </c>
      <c r="F12" s="12"/>
      <c r="G12" s="12">
        <v>312549</v>
      </c>
      <c r="H12" s="12">
        <v>10992</v>
      </c>
      <c r="I12" s="12">
        <v>120</v>
      </c>
      <c r="J12" s="12">
        <v>323661</v>
      </c>
    </row>
    <row r="13" spans="1:10" x14ac:dyDescent="0.2">
      <c r="A13" t="s">
        <v>15</v>
      </c>
      <c r="B13" s="12">
        <v>20215</v>
      </c>
      <c r="C13" s="12">
        <v>0</v>
      </c>
      <c r="D13" s="12">
        <v>0</v>
      </c>
      <c r="E13" s="12">
        <v>20215</v>
      </c>
      <c r="F13" s="12"/>
      <c r="G13" s="12">
        <v>20845</v>
      </c>
      <c r="H13" s="12">
        <v>103</v>
      </c>
      <c r="I13" s="12">
        <v>76</v>
      </c>
      <c r="J13" s="12">
        <v>21024</v>
      </c>
    </row>
    <row r="14" spans="1:10" x14ac:dyDescent="0.2">
      <c r="A14" t="s">
        <v>16</v>
      </c>
      <c r="B14" s="12">
        <v>95075</v>
      </c>
      <c r="C14" s="12">
        <v>96</v>
      </c>
      <c r="D14" s="12">
        <v>56</v>
      </c>
      <c r="E14" s="12">
        <v>95227</v>
      </c>
      <c r="F14" s="12"/>
      <c r="G14" s="12">
        <v>83126</v>
      </c>
      <c r="H14" s="12">
        <v>137</v>
      </c>
      <c r="I14" s="12">
        <v>197</v>
      </c>
      <c r="J14" s="12">
        <v>83460</v>
      </c>
    </row>
    <row r="15" spans="1:10" x14ac:dyDescent="0.2">
      <c r="A15" t="s">
        <v>17</v>
      </c>
      <c r="B15" s="12">
        <v>12956</v>
      </c>
      <c r="C15" s="12">
        <v>0</v>
      </c>
      <c r="D15" s="12">
        <v>0</v>
      </c>
      <c r="E15" s="12">
        <v>12956</v>
      </c>
      <c r="F15" s="12"/>
      <c r="G15" s="12">
        <v>4029</v>
      </c>
      <c r="H15" s="12">
        <v>0</v>
      </c>
      <c r="I15" s="12">
        <v>0</v>
      </c>
      <c r="J15" s="12">
        <v>4029</v>
      </c>
    </row>
    <row r="16" spans="1:10" x14ac:dyDescent="0.2">
      <c r="A16" t="s">
        <v>18</v>
      </c>
      <c r="B16" s="12">
        <v>1088</v>
      </c>
      <c r="C16" s="12">
        <v>301246</v>
      </c>
      <c r="D16" s="12">
        <v>0</v>
      </c>
      <c r="E16" s="12">
        <v>302334</v>
      </c>
      <c r="F16" s="12"/>
      <c r="G16" s="12">
        <v>281814</v>
      </c>
      <c r="H16" s="12">
        <v>276400</v>
      </c>
      <c r="I16" s="12">
        <v>0</v>
      </c>
      <c r="J16" s="12">
        <v>558214</v>
      </c>
    </row>
    <row r="17" spans="1:10" x14ac:dyDescent="0.2">
      <c r="A17" t="s">
        <v>19</v>
      </c>
      <c r="B17" s="12">
        <v>27014</v>
      </c>
      <c r="C17" s="12">
        <v>48</v>
      </c>
      <c r="D17" s="12">
        <v>0</v>
      </c>
      <c r="E17" s="12">
        <v>27062</v>
      </c>
      <c r="F17" s="12"/>
      <c r="G17" s="12">
        <v>57327</v>
      </c>
      <c r="H17" s="12">
        <v>0</v>
      </c>
      <c r="I17" s="12">
        <v>46970</v>
      </c>
      <c r="J17" s="12">
        <v>104297</v>
      </c>
    </row>
    <row r="18" spans="1:10" x14ac:dyDescent="0.2">
      <c r="A18" t="s">
        <v>20</v>
      </c>
      <c r="B18" s="12">
        <v>64566</v>
      </c>
      <c r="C18" s="12">
        <v>14</v>
      </c>
      <c r="D18" s="12">
        <v>0</v>
      </c>
      <c r="E18" s="12">
        <v>64580</v>
      </c>
      <c r="F18" s="12"/>
      <c r="G18" s="12">
        <v>94279</v>
      </c>
      <c r="H18" s="12">
        <v>1383</v>
      </c>
      <c r="I18" s="12">
        <v>73</v>
      </c>
      <c r="J18" s="12">
        <v>95735</v>
      </c>
    </row>
    <row r="19" spans="1:10" x14ac:dyDescent="0.2">
      <c r="A19" t="s">
        <v>21</v>
      </c>
      <c r="B19" s="12">
        <v>196199</v>
      </c>
      <c r="C19" s="12">
        <v>1595</v>
      </c>
      <c r="D19" s="12">
        <v>112593</v>
      </c>
      <c r="E19" s="12">
        <v>310387</v>
      </c>
      <c r="F19" s="12"/>
      <c r="G19" s="12">
        <v>205599</v>
      </c>
      <c r="H19" s="12">
        <v>1832</v>
      </c>
      <c r="I19" s="12">
        <v>79597</v>
      </c>
      <c r="J19" s="12">
        <v>287028</v>
      </c>
    </row>
    <row r="20" spans="1:10" x14ac:dyDescent="0.2">
      <c r="A20" t="s">
        <v>22</v>
      </c>
      <c r="B20" s="12">
        <v>5607</v>
      </c>
      <c r="C20" s="12">
        <v>0</v>
      </c>
      <c r="D20" s="12">
        <v>0</v>
      </c>
      <c r="E20" s="12">
        <v>5607</v>
      </c>
      <c r="F20" s="12"/>
      <c r="G20" s="12">
        <v>4905</v>
      </c>
      <c r="H20" s="12">
        <v>0</v>
      </c>
      <c r="I20" s="12">
        <v>0</v>
      </c>
      <c r="J20" s="12">
        <v>4905</v>
      </c>
    </row>
    <row r="21" spans="1:10" x14ac:dyDescent="0.2">
      <c r="A21" t="s">
        <v>23</v>
      </c>
      <c r="B21" s="12">
        <v>49764</v>
      </c>
      <c r="C21" s="12">
        <v>3</v>
      </c>
      <c r="D21" s="12">
        <v>47788</v>
      </c>
      <c r="E21" s="12">
        <v>97555</v>
      </c>
      <c r="F21" s="12"/>
      <c r="G21" s="12">
        <v>1707</v>
      </c>
      <c r="H21" s="12">
        <v>0</v>
      </c>
      <c r="I21" s="12">
        <v>45</v>
      </c>
      <c r="J21" s="12">
        <v>1752</v>
      </c>
    </row>
    <row r="22" spans="1:10" ht="13.5" thickBot="1" x14ac:dyDescent="0.25">
      <c r="A22" s="5" t="s">
        <v>24</v>
      </c>
      <c r="B22" s="13">
        <v>26272</v>
      </c>
      <c r="C22" s="13">
        <v>74</v>
      </c>
      <c r="D22" s="13">
        <v>20</v>
      </c>
      <c r="E22" s="13">
        <v>26366</v>
      </c>
      <c r="F22" s="13"/>
      <c r="G22" s="13">
        <v>22833</v>
      </c>
      <c r="H22" s="13">
        <v>242</v>
      </c>
      <c r="I22" s="13">
        <v>27</v>
      </c>
      <c r="J22" s="13">
        <v>23102</v>
      </c>
    </row>
  </sheetData>
  <phoneticPr fontId="0" type="noConversion"/>
  <pageMargins left="0.75" right="0.75" top="1" bottom="1" header="0.5" footer="0.5"/>
  <pageSetup paperSize="9" scale="72" orientation="portrait"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
  <sheetViews>
    <sheetView workbookViewId="0"/>
  </sheetViews>
  <sheetFormatPr defaultRowHeight="12.75" x14ac:dyDescent="0.2"/>
  <cols>
    <col min="1" max="1" width="11.140625" customWidth="1"/>
    <col min="2" max="2" width="21.7109375" customWidth="1"/>
    <col min="10" max="10" width="20.5703125" customWidth="1"/>
  </cols>
  <sheetData>
    <row r="1" spans="1:11" x14ac:dyDescent="0.2">
      <c r="A1" s="16" t="s">
        <v>623</v>
      </c>
      <c r="B1" s="402" t="s">
        <v>38</v>
      </c>
    </row>
    <row r="2" spans="1:11" x14ac:dyDescent="0.2">
      <c r="C2" s="403" t="s">
        <v>55</v>
      </c>
      <c r="D2" s="403"/>
      <c r="E2" s="403"/>
      <c r="F2" s="403" t="s">
        <v>56</v>
      </c>
      <c r="G2" s="403" t="s">
        <v>8</v>
      </c>
      <c r="H2" s="403"/>
    </row>
    <row r="3" spans="1:11" x14ac:dyDescent="0.2">
      <c r="B3" t="s">
        <v>578</v>
      </c>
      <c r="C3" t="s">
        <v>579</v>
      </c>
      <c r="D3" t="s">
        <v>580</v>
      </c>
      <c r="E3" t="s">
        <v>579</v>
      </c>
      <c r="F3" t="s">
        <v>580</v>
      </c>
      <c r="G3" t="s">
        <v>579</v>
      </c>
      <c r="H3" t="s">
        <v>580</v>
      </c>
      <c r="K3" t="s">
        <v>38</v>
      </c>
    </row>
    <row r="4" spans="1:11" x14ac:dyDescent="0.2">
      <c r="A4" t="s">
        <v>444</v>
      </c>
      <c r="B4" t="s">
        <v>581</v>
      </c>
      <c r="C4">
        <v>0</v>
      </c>
      <c r="D4">
        <v>0</v>
      </c>
      <c r="E4">
        <v>0</v>
      </c>
      <c r="F4">
        <v>0</v>
      </c>
      <c r="G4">
        <v>0</v>
      </c>
      <c r="H4">
        <v>0</v>
      </c>
      <c r="J4" t="s">
        <v>444</v>
      </c>
      <c r="K4" s="404">
        <f>G4</f>
        <v>0</v>
      </c>
    </row>
    <row r="5" spans="1:11" x14ac:dyDescent="0.2">
      <c r="A5" t="s">
        <v>445</v>
      </c>
      <c r="B5" t="s">
        <v>582</v>
      </c>
      <c r="C5">
        <v>1</v>
      </c>
      <c r="D5">
        <v>0</v>
      </c>
      <c r="E5">
        <v>0</v>
      </c>
      <c r="F5">
        <v>0.1</v>
      </c>
      <c r="G5">
        <v>1</v>
      </c>
      <c r="H5">
        <v>0</v>
      </c>
      <c r="J5" t="s">
        <v>445</v>
      </c>
      <c r="K5" s="404">
        <f>SUM(G5:G7)</f>
        <v>2</v>
      </c>
    </row>
    <row r="6" spans="1:11" x14ac:dyDescent="0.2">
      <c r="A6" t="s">
        <v>445</v>
      </c>
      <c r="B6" t="s">
        <v>583</v>
      </c>
      <c r="C6">
        <v>0</v>
      </c>
      <c r="D6">
        <v>0</v>
      </c>
      <c r="E6">
        <v>0</v>
      </c>
      <c r="F6">
        <v>0</v>
      </c>
      <c r="G6">
        <v>0</v>
      </c>
      <c r="H6">
        <v>0</v>
      </c>
      <c r="J6" t="s">
        <v>446</v>
      </c>
      <c r="K6" s="404">
        <f>G8</f>
        <v>0</v>
      </c>
    </row>
    <row r="7" spans="1:11" x14ac:dyDescent="0.2">
      <c r="A7" t="s">
        <v>445</v>
      </c>
      <c r="B7" t="s">
        <v>584</v>
      </c>
      <c r="C7">
        <v>1</v>
      </c>
      <c r="D7">
        <v>0</v>
      </c>
      <c r="E7">
        <v>0</v>
      </c>
      <c r="F7">
        <v>0.2</v>
      </c>
      <c r="G7">
        <v>1</v>
      </c>
      <c r="H7">
        <v>0</v>
      </c>
      <c r="J7" t="s">
        <v>447</v>
      </c>
      <c r="K7" s="404">
        <f>G9</f>
        <v>9</v>
      </c>
    </row>
    <row r="8" spans="1:11" x14ac:dyDescent="0.2">
      <c r="A8" t="s">
        <v>585</v>
      </c>
      <c r="B8" t="s">
        <v>586</v>
      </c>
      <c r="C8">
        <v>0</v>
      </c>
      <c r="D8">
        <v>0</v>
      </c>
      <c r="E8">
        <v>0</v>
      </c>
      <c r="F8">
        <v>0</v>
      </c>
      <c r="G8">
        <v>0</v>
      </c>
      <c r="H8">
        <v>0</v>
      </c>
      <c r="J8" t="s">
        <v>448</v>
      </c>
      <c r="K8" s="404">
        <f>SUM(G10:G11)</f>
        <v>2354</v>
      </c>
    </row>
    <row r="9" spans="1:11" x14ac:dyDescent="0.2">
      <c r="A9" t="s">
        <v>447</v>
      </c>
      <c r="B9" t="s">
        <v>447</v>
      </c>
      <c r="C9">
        <v>2</v>
      </c>
      <c r="D9">
        <v>0.1</v>
      </c>
      <c r="E9">
        <v>7</v>
      </c>
      <c r="F9">
        <v>3.5</v>
      </c>
      <c r="G9">
        <v>9</v>
      </c>
      <c r="H9">
        <v>0.4</v>
      </c>
      <c r="J9" t="s">
        <v>449</v>
      </c>
      <c r="K9" s="404">
        <f>SUM(G12:G15)</f>
        <v>67</v>
      </c>
    </row>
    <row r="10" spans="1:11" x14ac:dyDescent="0.2">
      <c r="A10" t="s">
        <v>448</v>
      </c>
      <c r="B10" t="s">
        <v>587</v>
      </c>
      <c r="C10">
        <v>2117</v>
      </c>
      <c r="D10">
        <v>91</v>
      </c>
      <c r="E10">
        <v>160</v>
      </c>
      <c r="F10">
        <v>77.900000000000006</v>
      </c>
      <c r="G10">
        <v>2276</v>
      </c>
      <c r="H10">
        <v>90</v>
      </c>
      <c r="J10" t="s">
        <v>450</v>
      </c>
      <c r="K10" s="404">
        <f>SUM(G16:G19)</f>
        <v>7</v>
      </c>
    </row>
    <row r="11" spans="1:11" x14ac:dyDescent="0.2">
      <c r="A11" t="s">
        <v>448</v>
      </c>
      <c r="B11" t="s">
        <v>588</v>
      </c>
      <c r="C11">
        <v>76</v>
      </c>
      <c r="D11">
        <v>3.3</v>
      </c>
      <c r="E11">
        <v>2</v>
      </c>
      <c r="F11">
        <v>0.7</v>
      </c>
      <c r="G11">
        <v>78</v>
      </c>
      <c r="H11">
        <v>3.1</v>
      </c>
      <c r="J11" t="s">
        <v>451</v>
      </c>
      <c r="K11" s="404">
        <f>SUM(G20:G31)</f>
        <v>20</v>
      </c>
    </row>
    <row r="12" spans="1:11" x14ac:dyDescent="0.2">
      <c r="A12" t="s">
        <v>589</v>
      </c>
      <c r="B12" t="s">
        <v>589</v>
      </c>
      <c r="C12">
        <v>44</v>
      </c>
      <c r="D12">
        <v>1.9</v>
      </c>
      <c r="E12">
        <v>12</v>
      </c>
      <c r="F12">
        <v>5.9</v>
      </c>
      <c r="G12">
        <v>56</v>
      </c>
      <c r="H12">
        <v>2.2000000000000002</v>
      </c>
      <c r="J12" t="s">
        <v>452</v>
      </c>
      <c r="K12" s="404">
        <f>SUM(G32:G34)</f>
        <v>67</v>
      </c>
    </row>
    <row r="13" spans="1:11" x14ac:dyDescent="0.2">
      <c r="A13" t="s">
        <v>589</v>
      </c>
      <c r="B13" t="s">
        <v>590</v>
      </c>
      <c r="C13">
        <v>0</v>
      </c>
      <c r="D13">
        <v>0</v>
      </c>
      <c r="E13">
        <v>0</v>
      </c>
      <c r="F13">
        <v>0</v>
      </c>
      <c r="G13">
        <v>0</v>
      </c>
      <c r="H13">
        <v>0</v>
      </c>
      <c r="J13" t="s">
        <v>464</v>
      </c>
      <c r="K13" s="404">
        <f>SUM(K4:K12)</f>
        <v>2526</v>
      </c>
    </row>
    <row r="14" spans="1:11" x14ac:dyDescent="0.2">
      <c r="A14" t="s">
        <v>589</v>
      </c>
      <c r="B14" t="s">
        <v>591</v>
      </c>
      <c r="C14">
        <v>5</v>
      </c>
      <c r="D14">
        <v>0.2</v>
      </c>
      <c r="E14">
        <v>0</v>
      </c>
      <c r="F14">
        <v>0</v>
      </c>
      <c r="G14">
        <v>5</v>
      </c>
      <c r="H14">
        <v>0.2</v>
      </c>
    </row>
    <row r="15" spans="1:11" x14ac:dyDescent="0.2">
      <c r="A15" t="s">
        <v>589</v>
      </c>
      <c r="B15" t="s">
        <v>592</v>
      </c>
      <c r="C15">
        <v>6</v>
      </c>
      <c r="D15">
        <v>0.3</v>
      </c>
      <c r="E15">
        <v>0</v>
      </c>
      <c r="F15">
        <v>0</v>
      </c>
      <c r="G15">
        <v>6</v>
      </c>
      <c r="H15">
        <v>0.2</v>
      </c>
    </row>
    <row r="16" spans="1:11" x14ac:dyDescent="0.2">
      <c r="A16" t="s">
        <v>450</v>
      </c>
      <c r="B16" t="s">
        <v>593</v>
      </c>
      <c r="C16">
        <v>4</v>
      </c>
      <c r="D16">
        <v>0.2</v>
      </c>
      <c r="E16">
        <v>1</v>
      </c>
      <c r="F16">
        <v>0.5</v>
      </c>
      <c r="G16">
        <v>5</v>
      </c>
      <c r="H16">
        <v>0.2</v>
      </c>
    </row>
    <row r="17" spans="1:8" x14ac:dyDescent="0.2">
      <c r="A17" t="s">
        <v>450</v>
      </c>
      <c r="B17" t="s">
        <v>594</v>
      </c>
      <c r="C17">
        <v>0</v>
      </c>
      <c r="D17">
        <v>0</v>
      </c>
      <c r="E17">
        <v>0</v>
      </c>
      <c r="F17">
        <v>0</v>
      </c>
      <c r="G17">
        <v>0</v>
      </c>
      <c r="H17">
        <v>0</v>
      </c>
    </row>
    <row r="18" spans="1:8" x14ac:dyDescent="0.2">
      <c r="A18" t="s">
        <v>450</v>
      </c>
      <c r="B18" t="s">
        <v>595</v>
      </c>
      <c r="C18">
        <v>0</v>
      </c>
      <c r="D18">
        <v>0</v>
      </c>
      <c r="E18">
        <v>0</v>
      </c>
      <c r="F18">
        <v>0</v>
      </c>
      <c r="G18">
        <v>0</v>
      </c>
      <c r="H18">
        <v>0</v>
      </c>
    </row>
    <row r="19" spans="1:8" x14ac:dyDescent="0.2">
      <c r="A19" t="s">
        <v>450</v>
      </c>
      <c r="B19" t="s">
        <v>596</v>
      </c>
      <c r="C19">
        <v>0</v>
      </c>
      <c r="D19">
        <v>0</v>
      </c>
      <c r="E19">
        <v>2</v>
      </c>
      <c r="F19">
        <v>1.1000000000000001</v>
      </c>
      <c r="G19">
        <v>2</v>
      </c>
      <c r="H19">
        <v>0.1</v>
      </c>
    </row>
    <row r="20" spans="1:8" x14ac:dyDescent="0.2">
      <c r="A20" t="s">
        <v>451</v>
      </c>
      <c r="B20" t="s">
        <v>597</v>
      </c>
      <c r="C20">
        <v>0</v>
      </c>
      <c r="D20">
        <v>0</v>
      </c>
      <c r="E20">
        <v>0</v>
      </c>
      <c r="F20">
        <v>0.2</v>
      </c>
      <c r="G20">
        <v>0</v>
      </c>
      <c r="H20">
        <v>0</v>
      </c>
    </row>
    <row r="21" spans="1:8" x14ac:dyDescent="0.2">
      <c r="A21" t="s">
        <v>451</v>
      </c>
      <c r="B21" t="s">
        <v>598</v>
      </c>
      <c r="C21">
        <v>0</v>
      </c>
      <c r="D21">
        <v>0</v>
      </c>
      <c r="E21">
        <v>0</v>
      </c>
      <c r="F21">
        <v>0.2</v>
      </c>
      <c r="G21">
        <v>0</v>
      </c>
      <c r="H21">
        <v>0</v>
      </c>
    </row>
    <row r="22" spans="1:8" x14ac:dyDescent="0.2">
      <c r="A22" t="s">
        <v>451</v>
      </c>
      <c r="B22" t="s">
        <v>599</v>
      </c>
      <c r="C22">
        <v>0</v>
      </c>
      <c r="D22">
        <v>0</v>
      </c>
      <c r="E22">
        <v>0</v>
      </c>
      <c r="F22">
        <v>0</v>
      </c>
      <c r="G22">
        <v>0</v>
      </c>
      <c r="H22">
        <v>0</v>
      </c>
    </row>
    <row r="23" spans="1:8" x14ac:dyDescent="0.2">
      <c r="A23" t="s">
        <v>451</v>
      </c>
      <c r="B23" t="s">
        <v>600</v>
      </c>
      <c r="C23">
        <v>0</v>
      </c>
      <c r="D23">
        <v>0</v>
      </c>
      <c r="E23">
        <v>0</v>
      </c>
      <c r="F23">
        <v>0</v>
      </c>
      <c r="G23">
        <v>0</v>
      </c>
      <c r="H23">
        <v>0</v>
      </c>
    </row>
    <row r="24" spans="1:8" x14ac:dyDescent="0.2">
      <c r="A24" t="s">
        <v>451</v>
      </c>
      <c r="B24" t="s">
        <v>601</v>
      </c>
      <c r="C24">
        <v>4</v>
      </c>
      <c r="D24">
        <v>0.2</v>
      </c>
      <c r="E24">
        <v>4</v>
      </c>
      <c r="F24">
        <v>1.9</v>
      </c>
      <c r="G24">
        <v>7</v>
      </c>
      <c r="H24">
        <v>0.3</v>
      </c>
    </row>
    <row r="25" spans="1:8" x14ac:dyDescent="0.2">
      <c r="A25" t="s">
        <v>451</v>
      </c>
      <c r="B25" t="s">
        <v>602</v>
      </c>
      <c r="C25">
        <v>0</v>
      </c>
      <c r="D25">
        <v>0</v>
      </c>
      <c r="E25">
        <v>0</v>
      </c>
      <c r="F25">
        <v>0.2</v>
      </c>
      <c r="G25">
        <v>0</v>
      </c>
      <c r="H25">
        <v>0</v>
      </c>
    </row>
    <row r="26" spans="1:8" x14ac:dyDescent="0.2">
      <c r="A26" t="s">
        <v>451</v>
      </c>
      <c r="B26" t="s">
        <v>603</v>
      </c>
      <c r="C26">
        <v>0</v>
      </c>
      <c r="D26">
        <v>0</v>
      </c>
      <c r="E26">
        <v>1</v>
      </c>
      <c r="F26">
        <v>0.6</v>
      </c>
      <c r="G26">
        <v>1</v>
      </c>
      <c r="H26">
        <v>0.1</v>
      </c>
    </row>
    <row r="27" spans="1:8" x14ac:dyDescent="0.2">
      <c r="A27" t="s">
        <v>451</v>
      </c>
      <c r="B27" t="s">
        <v>604</v>
      </c>
      <c r="C27">
        <v>0</v>
      </c>
      <c r="D27">
        <v>0</v>
      </c>
      <c r="E27">
        <v>3</v>
      </c>
      <c r="F27">
        <v>1.5</v>
      </c>
      <c r="G27">
        <v>3</v>
      </c>
      <c r="H27">
        <v>0.1</v>
      </c>
    </row>
    <row r="28" spans="1:8" x14ac:dyDescent="0.2">
      <c r="A28" t="s">
        <v>451</v>
      </c>
      <c r="B28" t="s">
        <v>605</v>
      </c>
      <c r="C28">
        <v>3</v>
      </c>
      <c r="D28">
        <v>0.1</v>
      </c>
      <c r="E28">
        <v>3</v>
      </c>
      <c r="F28">
        <v>1.3</v>
      </c>
      <c r="G28">
        <v>5</v>
      </c>
      <c r="H28">
        <v>0.2</v>
      </c>
    </row>
    <row r="29" spans="1:8" x14ac:dyDescent="0.2">
      <c r="A29" t="s">
        <v>451</v>
      </c>
      <c r="B29" t="s">
        <v>606</v>
      </c>
      <c r="C29">
        <v>0</v>
      </c>
      <c r="D29">
        <v>0</v>
      </c>
      <c r="E29">
        <v>0</v>
      </c>
      <c r="F29">
        <v>0</v>
      </c>
      <c r="G29">
        <v>0</v>
      </c>
      <c r="H29">
        <v>0</v>
      </c>
    </row>
    <row r="30" spans="1:8" x14ac:dyDescent="0.2">
      <c r="A30" t="s">
        <v>451</v>
      </c>
      <c r="B30" t="s">
        <v>607</v>
      </c>
      <c r="C30">
        <v>0</v>
      </c>
      <c r="D30">
        <v>0</v>
      </c>
      <c r="E30">
        <v>3</v>
      </c>
      <c r="F30">
        <v>1.4</v>
      </c>
      <c r="G30">
        <v>3</v>
      </c>
      <c r="H30">
        <v>0.1</v>
      </c>
    </row>
    <row r="31" spans="1:8" x14ac:dyDescent="0.2">
      <c r="A31" t="s">
        <v>451</v>
      </c>
      <c r="B31" t="s">
        <v>608</v>
      </c>
      <c r="C31">
        <v>0</v>
      </c>
      <c r="D31">
        <v>0</v>
      </c>
      <c r="E31">
        <v>1</v>
      </c>
      <c r="F31">
        <v>0.3</v>
      </c>
      <c r="G31">
        <v>1</v>
      </c>
      <c r="H31">
        <v>0</v>
      </c>
    </row>
    <row r="32" spans="1:8" x14ac:dyDescent="0.2">
      <c r="A32" t="s">
        <v>452</v>
      </c>
      <c r="B32" t="s">
        <v>609</v>
      </c>
      <c r="C32">
        <v>41</v>
      </c>
      <c r="D32">
        <v>1.8</v>
      </c>
      <c r="E32">
        <v>2</v>
      </c>
      <c r="F32">
        <v>1</v>
      </c>
      <c r="G32">
        <v>44</v>
      </c>
      <c r="H32">
        <v>1.7</v>
      </c>
    </row>
    <row r="33" spans="1:8" x14ac:dyDescent="0.2">
      <c r="A33" t="s">
        <v>452</v>
      </c>
      <c r="B33" t="s">
        <v>610</v>
      </c>
      <c r="C33">
        <v>12</v>
      </c>
      <c r="D33">
        <v>0.5</v>
      </c>
      <c r="E33">
        <v>0</v>
      </c>
      <c r="F33">
        <v>0.2</v>
      </c>
      <c r="G33">
        <v>12</v>
      </c>
      <c r="H33">
        <v>0.5</v>
      </c>
    </row>
    <row r="34" spans="1:8" x14ac:dyDescent="0.2">
      <c r="A34" t="s">
        <v>452</v>
      </c>
      <c r="B34" t="s">
        <v>611</v>
      </c>
      <c r="C34">
        <v>9</v>
      </c>
      <c r="D34">
        <v>0.4</v>
      </c>
      <c r="E34">
        <v>3</v>
      </c>
      <c r="F34">
        <v>1.2</v>
      </c>
      <c r="G34">
        <v>11</v>
      </c>
      <c r="H34">
        <v>0.4</v>
      </c>
    </row>
  </sheetData>
  <pageMargins left="0.7" right="0.7" top="0.75" bottom="0.75" header="0.3" footer="0.3"/>
  <pageSetup paperSize="9" scale="7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
  <sheetViews>
    <sheetView workbookViewId="0"/>
  </sheetViews>
  <sheetFormatPr defaultRowHeight="12.75" x14ac:dyDescent="0.2"/>
  <cols>
    <col min="1" max="1" width="11.5703125" customWidth="1"/>
    <col min="2" max="2" width="22.7109375" customWidth="1"/>
  </cols>
  <sheetData>
    <row r="1" spans="1:11" x14ac:dyDescent="0.2">
      <c r="A1" s="16" t="s">
        <v>624</v>
      </c>
      <c r="B1" s="402" t="s">
        <v>43</v>
      </c>
    </row>
    <row r="2" spans="1:11" x14ac:dyDescent="0.2">
      <c r="C2" s="403" t="s">
        <v>55</v>
      </c>
      <c r="D2" s="403"/>
      <c r="E2" s="403"/>
      <c r="F2" s="403" t="s">
        <v>56</v>
      </c>
      <c r="G2" s="403" t="s">
        <v>8</v>
      </c>
      <c r="H2" s="403"/>
    </row>
    <row r="3" spans="1:11" x14ac:dyDescent="0.2">
      <c r="C3" t="s">
        <v>579</v>
      </c>
      <c r="D3" t="s">
        <v>580</v>
      </c>
      <c r="E3" t="s">
        <v>579</v>
      </c>
      <c r="F3" t="s">
        <v>580</v>
      </c>
      <c r="G3" t="s">
        <v>579</v>
      </c>
      <c r="H3" t="s">
        <v>580</v>
      </c>
      <c r="K3" t="s">
        <v>43</v>
      </c>
    </row>
    <row r="4" spans="1:11" x14ac:dyDescent="0.2">
      <c r="A4" t="s">
        <v>444</v>
      </c>
      <c r="B4" t="s">
        <v>581</v>
      </c>
      <c r="C4">
        <v>179</v>
      </c>
      <c r="D4">
        <v>1.9</v>
      </c>
      <c r="E4">
        <v>9</v>
      </c>
      <c r="F4">
        <v>3.7</v>
      </c>
      <c r="G4">
        <v>188</v>
      </c>
      <c r="H4">
        <v>2</v>
      </c>
      <c r="J4" t="s">
        <v>444</v>
      </c>
      <c r="K4" s="404">
        <f>G4</f>
        <v>188</v>
      </c>
    </row>
    <row r="5" spans="1:11" x14ac:dyDescent="0.2">
      <c r="A5" t="s">
        <v>445</v>
      </c>
      <c r="B5" t="s">
        <v>582</v>
      </c>
      <c r="C5">
        <v>66</v>
      </c>
      <c r="D5">
        <v>0.7</v>
      </c>
      <c r="E5">
        <v>2</v>
      </c>
      <c r="F5">
        <v>0.9</v>
      </c>
      <c r="G5">
        <v>68</v>
      </c>
      <c r="H5">
        <v>0.7</v>
      </c>
      <c r="J5" t="s">
        <v>445</v>
      </c>
      <c r="K5" s="404">
        <f>SUM(G5:G7)</f>
        <v>541</v>
      </c>
    </row>
    <row r="6" spans="1:11" x14ac:dyDescent="0.2">
      <c r="A6" t="s">
        <v>445</v>
      </c>
      <c r="B6" t="s">
        <v>583</v>
      </c>
      <c r="C6">
        <v>207</v>
      </c>
      <c r="D6">
        <v>2.2000000000000002</v>
      </c>
      <c r="E6">
        <v>8</v>
      </c>
      <c r="F6">
        <v>3.4</v>
      </c>
      <c r="G6">
        <v>215</v>
      </c>
      <c r="H6">
        <v>2.2999999999999998</v>
      </c>
      <c r="J6" t="s">
        <v>446</v>
      </c>
      <c r="K6" s="404">
        <f>G8</f>
        <v>38</v>
      </c>
    </row>
    <row r="7" spans="1:11" x14ac:dyDescent="0.2">
      <c r="A7" t="s">
        <v>445</v>
      </c>
      <c r="B7" t="s">
        <v>584</v>
      </c>
      <c r="C7">
        <v>253</v>
      </c>
      <c r="D7">
        <v>2.7</v>
      </c>
      <c r="E7">
        <v>4</v>
      </c>
      <c r="F7">
        <v>1.9</v>
      </c>
      <c r="G7">
        <v>258</v>
      </c>
      <c r="H7">
        <v>2.7</v>
      </c>
      <c r="J7" t="s">
        <v>447</v>
      </c>
      <c r="K7" s="404">
        <f>G9</f>
        <v>994</v>
      </c>
    </row>
    <row r="8" spans="1:11" x14ac:dyDescent="0.2">
      <c r="A8" t="s">
        <v>585</v>
      </c>
      <c r="B8" t="s">
        <v>586</v>
      </c>
      <c r="C8">
        <v>37</v>
      </c>
      <c r="D8">
        <v>0.4</v>
      </c>
      <c r="E8">
        <v>2</v>
      </c>
      <c r="F8">
        <v>0.7</v>
      </c>
      <c r="G8">
        <v>38</v>
      </c>
      <c r="H8">
        <v>0.4</v>
      </c>
      <c r="J8" t="s">
        <v>448</v>
      </c>
      <c r="K8" s="404">
        <f>SUM(G10:G11)</f>
        <v>223</v>
      </c>
    </row>
    <row r="9" spans="1:11" x14ac:dyDescent="0.2">
      <c r="A9" t="s">
        <v>447</v>
      </c>
      <c r="B9" t="s">
        <v>447</v>
      </c>
      <c r="C9">
        <v>963</v>
      </c>
      <c r="D9">
        <v>10.4</v>
      </c>
      <c r="E9">
        <v>31</v>
      </c>
      <c r="F9">
        <v>13.3</v>
      </c>
      <c r="G9">
        <v>994</v>
      </c>
      <c r="H9">
        <v>10.5</v>
      </c>
      <c r="J9" t="s">
        <v>449</v>
      </c>
      <c r="K9" s="404">
        <f>SUM(G12:G15)</f>
        <v>160</v>
      </c>
    </row>
    <row r="10" spans="1:11" x14ac:dyDescent="0.2">
      <c r="A10" t="s">
        <v>448</v>
      </c>
      <c r="B10" t="s">
        <v>587</v>
      </c>
      <c r="C10">
        <v>181</v>
      </c>
      <c r="D10">
        <v>2</v>
      </c>
      <c r="E10">
        <v>20</v>
      </c>
      <c r="F10">
        <v>8.8000000000000007</v>
      </c>
      <c r="G10">
        <v>202</v>
      </c>
      <c r="H10">
        <v>2.1</v>
      </c>
      <c r="J10" t="s">
        <v>450</v>
      </c>
      <c r="K10" s="404">
        <f>SUM(G16:G19)</f>
        <v>5753</v>
      </c>
    </row>
    <row r="11" spans="1:11" x14ac:dyDescent="0.2">
      <c r="A11" t="s">
        <v>448</v>
      </c>
      <c r="B11" t="s">
        <v>588</v>
      </c>
      <c r="C11">
        <v>20</v>
      </c>
      <c r="D11">
        <v>0.2</v>
      </c>
      <c r="E11">
        <v>0</v>
      </c>
      <c r="F11">
        <v>0.2</v>
      </c>
      <c r="G11">
        <v>21</v>
      </c>
      <c r="H11">
        <v>0.2</v>
      </c>
      <c r="J11" t="s">
        <v>451</v>
      </c>
      <c r="K11" s="404">
        <f>SUM(G20:G31)</f>
        <v>828</v>
      </c>
    </row>
    <row r="12" spans="1:11" x14ac:dyDescent="0.2">
      <c r="A12" t="s">
        <v>589</v>
      </c>
      <c r="B12" t="s">
        <v>589</v>
      </c>
      <c r="C12">
        <v>148</v>
      </c>
      <c r="D12">
        <v>1.6</v>
      </c>
      <c r="E12">
        <v>4</v>
      </c>
      <c r="F12">
        <v>1.7</v>
      </c>
      <c r="G12">
        <v>152</v>
      </c>
      <c r="H12">
        <v>1.6</v>
      </c>
      <c r="J12" t="s">
        <v>452</v>
      </c>
      <c r="K12" s="404">
        <f>SUM(G32:G34)</f>
        <v>781</v>
      </c>
    </row>
    <row r="13" spans="1:11" x14ac:dyDescent="0.2">
      <c r="A13" t="s">
        <v>589</v>
      </c>
      <c r="B13" t="s">
        <v>590</v>
      </c>
      <c r="C13">
        <v>0</v>
      </c>
      <c r="D13">
        <v>0</v>
      </c>
      <c r="E13">
        <v>0</v>
      </c>
      <c r="F13">
        <v>0</v>
      </c>
      <c r="G13">
        <v>0</v>
      </c>
      <c r="H13">
        <v>0</v>
      </c>
      <c r="J13" t="s">
        <v>464</v>
      </c>
      <c r="K13" s="404">
        <f>SUM(K4:K12)</f>
        <v>9506</v>
      </c>
    </row>
    <row r="14" spans="1:11" x14ac:dyDescent="0.2">
      <c r="A14" t="s">
        <v>589</v>
      </c>
      <c r="B14" t="s">
        <v>591</v>
      </c>
      <c r="C14">
        <v>3</v>
      </c>
      <c r="D14">
        <v>0</v>
      </c>
      <c r="E14">
        <v>0</v>
      </c>
      <c r="F14">
        <v>0</v>
      </c>
      <c r="G14">
        <v>3</v>
      </c>
      <c r="H14">
        <v>0</v>
      </c>
    </row>
    <row r="15" spans="1:11" x14ac:dyDescent="0.2">
      <c r="A15" t="s">
        <v>589</v>
      </c>
      <c r="B15" t="s">
        <v>592</v>
      </c>
      <c r="C15">
        <v>5</v>
      </c>
      <c r="D15">
        <v>0.1</v>
      </c>
      <c r="E15">
        <v>0</v>
      </c>
      <c r="F15">
        <v>0</v>
      </c>
      <c r="G15">
        <v>5</v>
      </c>
      <c r="H15">
        <v>0.1</v>
      </c>
    </row>
    <row r="16" spans="1:11" x14ac:dyDescent="0.2">
      <c r="A16" t="s">
        <v>450</v>
      </c>
      <c r="B16" t="s">
        <v>593</v>
      </c>
      <c r="C16" s="19">
        <v>4761</v>
      </c>
      <c r="D16">
        <v>51.3</v>
      </c>
      <c r="E16">
        <v>55</v>
      </c>
      <c r="F16">
        <v>24</v>
      </c>
      <c r="G16" s="19">
        <v>4816</v>
      </c>
      <c r="H16">
        <v>50.7</v>
      </c>
    </row>
    <row r="17" spans="1:8" x14ac:dyDescent="0.2">
      <c r="A17" t="s">
        <v>450</v>
      </c>
      <c r="B17" t="s">
        <v>594</v>
      </c>
      <c r="C17">
        <v>229</v>
      </c>
      <c r="D17">
        <v>2.5</v>
      </c>
      <c r="E17">
        <v>12</v>
      </c>
      <c r="F17">
        <v>5.2</v>
      </c>
      <c r="G17">
        <v>241</v>
      </c>
      <c r="H17">
        <v>2.5</v>
      </c>
    </row>
    <row r="18" spans="1:8" x14ac:dyDescent="0.2">
      <c r="A18" t="s">
        <v>450</v>
      </c>
      <c r="B18" t="s">
        <v>595</v>
      </c>
      <c r="C18">
        <v>216</v>
      </c>
      <c r="D18">
        <v>2.2999999999999998</v>
      </c>
      <c r="E18">
        <v>12</v>
      </c>
      <c r="F18">
        <v>5.4</v>
      </c>
      <c r="G18">
        <v>228</v>
      </c>
      <c r="H18">
        <v>2.4</v>
      </c>
    </row>
    <row r="19" spans="1:8" x14ac:dyDescent="0.2">
      <c r="A19" t="s">
        <v>450</v>
      </c>
      <c r="B19" t="s">
        <v>596</v>
      </c>
      <c r="C19">
        <v>446</v>
      </c>
      <c r="D19">
        <v>4.8</v>
      </c>
      <c r="E19">
        <v>22</v>
      </c>
      <c r="F19">
        <v>9.8000000000000007</v>
      </c>
      <c r="G19">
        <v>468</v>
      </c>
      <c r="H19">
        <v>4.9000000000000004</v>
      </c>
    </row>
    <row r="20" spans="1:8" x14ac:dyDescent="0.2">
      <c r="A20" t="s">
        <v>451</v>
      </c>
      <c r="B20" t="s">
        <v>597</v>
      </c>
      <c r="C20">
        <v>38</v>
      </c>
      <c r="D20">
        <v>0.4</v>
      </c>
      <c r="E20">
        <v>0</v>
      </c>
      <c r="F20">
        <v>0</v>
      </c>
      <c r="G20">
        <v>38</v>
      </c>
      <c r="H20">
        <v>0.4</v>
      </c>
    </row>
    <row r="21" spans="1:8" x14ac:dyDescent="0.2">
      <c r="A21" t="s">
        <v>451</v>
      </c>
      <c r="B21" t="s">
        <v>598</v>
      </c>
      <c r="C21">
        <v>19</v>
      </c>
      <c r="D21">
        <v>0.2</v>
      </c>
      <c r="E21">
        <v>1</v>
      </c>
      <c r="F21">
        <v>0.4</v>
      </c>
      <c r="G21">
        <v>20</v>
      </c>
      <c r="H21">
        <v>0.2</v>
      </c>
    </row>
    <row r="22" spans="1:8" x14ac:dyDescent="0.2">
      <c r="A22" t="s">
        <v>451</v>
      </c>
      <c r="B22" t="s">
        <v>599</v>
      </c>
      <c r="C22">
        <v>21</v>
      </c>
      <c r="D22">
        <v>0.2</v>
      </c>
      <c r="E22">
        <v>1</v>
      </c>
      <c r="F22">
        <v>0.2</v>
      </c>
      <c r="G22">
        <v>22</v>
      </c>
      <c r="H22">
        <v>0.2</v>
      </c>
    </row>
    <row r="23" spans="1:8" x14ac:dyDescent="0.2">
      <c r="A23" t="s">
        <v>451</v>
      </c>
      <c r="B23" t="s">
        <v>600</v>
      </c>
      <c r="C23">
        <v>4</v>
      </c>
      <c r="D23">
        <v>0</v>
      </c>
      <c r="E23">
        <v>1</v>
      </c>
      <c r="F23">
        <v>0.3</v>
      </c>
      <c r="G23">
        <v>5</v>
      </c>
      <c r="H23">
        <v>0.1</v>
      </c>
    </row>
    <row r="24" spans="1:8" x14ac:dyDescent="0.2">
      <c r="A24" t="s">
        <v>451</v>
      </c>
      <c r="B24" t="s">
        <v>601</v>
      </c>
      <c r="C24">
        <v>362</v>
      </c>
      <c r="D24">
        <v>3.9</v>
      </c>
      <c r="E24">
        <v>8</v>
      </c>
      <c r="F24">
        <v>3.4</v>
      </c>
      <c r="G24">
        <v>369</v>
      </c>
      <c r="H24">
        <v>3.9</v>
      </c>
    </row>
    <row r="25" spans="1:8" x14ac:dyDescent="0.2">
      <c r="A25" t="s">
        <v>451</v>
      </c>
      <c r="B25" t="s">
        <v>602</v>
      </c>
      <c r="C25">
        <v>18</v>
      </c>
      <c r="D25">
        <v>0.2</v>
      </c>
      <c r="E25">
        <v>0</v>
      </c>
      <c r="F25">
        <v>0.1</v>
      </c>
      <c r="G25">
        <v>19</v>
      </c>
      <c r="H25">
        <v>0.2</v>
      </c>
    </row>
    <row r="26" spans="1:8" x14ac:dyDescent="0.2">
      <c r="A26" t="s">
        <v>451</v>
      </c>
      <c r="B26" t="s">
        <v>603</v>
      </c>
      <c r="C26">
        <v>20</v>
      </c>
      <c r="D26">
        <v>0.2</v>
      </c>
      <c r="E26">
        <v>1</v>
      </c>
      <c r="F26">
        <v>0.4</v>
      </c>
      <c r="G26">
        <v>21</v>
      </c>
      <c r="H26">
        <v>0.2</v>
      </c>
    </row>
    <row r="27" spans="1:8" x14ac:dyDescent="0.2">
      <c r="A27" t="s">
        <v>451</v>
      </c>
      <c r="B27" t="s">
        <v>604</v>
      </c>
      <c r="C27">
        <v>121</v>
      </c>
      <c r="D27">
        <v>1.3</v>
      </c>
      <c r="E27">
        <v>10</v>
      </c>
      <c r="F27">
        <v>4.4000000000000004</v>
      </c>
      <c r="G27">
        <v>131</v>
      </c>
      <c r="H27">
        <v>1.4</v>
      </c>
    </row>
    <row r="28" spans="1:8" x14ac:dyDescent="0.2">
      <c r="A28" t="s">
        <v>451</v>
      </c>
      <c r="B28" t="s">
        <v>605</v>
      </c>
      <c r="C28">
        <v>31</v>
      </c>
      <c r="D28">
        <v>0.3</v>
      </c>
      <c r="E28">
        <v>1</v>
      </c>
      <c r="F28">
        <v>0.4</v>
      </c>
      <c r="G28">
        <v>32</v>
      </c>
      <c r="H28">
        <v>0.3</v>
      </c>
    </row>
    <row r="29" spans="1:8" x14ac:dyDescent="0.2">
      <c r="A29" t="s">
        <v>451</v>
      </c>
      <c r="B29" t="s">
        <v>606</v>
      </c>
      <c r="C29">
        <v>28</v>
      </c>
      <c r="D29">
        <v>0.3</v>
      </c>
      <c r="E29">
        <v>0</v>
      </c>
      <c r="F29">
        <v>0.1</v>
      </c>
      <c r="G29">
        <v>28</v>
      </c>
      <c r="H29">
        <v>0.3</v>
      </c>
    </row>
    <row r="30" spans="1:8" x14ac:dyDescent="0.2">
      <c r="A30" t="s">
        <v>451</v>
      </c>
      <c r="B30" t="s">
        <v>607</v>
      </c>
      <c r="C30">
        <v>126</v>
      </c>
      <c r="D30">
        <v>1.4</v>
      </c>
      <c r="E30">
        <v>9</v>
      </c>
      <c r="F30">
        <v>3.8</v>
      </c>
      <c r="G30">
        <v>135</v>
      </c>
      <c r="H30">
        <v>1.4</v>
      </c>
    </row>
    <row r="31" spans="1:8" x14ac:dyDescent="0.2">
      <c r="A31" t="s">
        <v>451</v>
      </c>
      <c r="B31" t="s">
        <v>608</v>
      </c>
      <c r="C31">
        <v>7</v>
      </c>
      <c r="D31">
        <v>0.1</v>
      </c>
      <c r="E31">
        <v>1</v>
      </c>
      <c r="F31">
        <v>0.4</v>
      </c>
      <c r="G31">
        <v>8</v>
      </c>
      <c r="H31">
        <v>0.1</v>
      </c>
    </row>
    <row r="32" spans="1:8" x14ac:dyDescent="0.2">
      <c r="A32" t="s">
        <v>452</v>
      </c>
      <c r="B32" t="s">
        <v>609</v>
      </c>
      <c r="C32">
        <v>130</v>
      </c>
      <c r="D32">
        <v>1.4</v>
      </c>
      <c r="E32">
        <v>3</v>
      </c>
      <c r="F32">
        <v>1.3</v>
      </c>
      <c r="G32">
        <v>133</v>
      </c>
      <c r="H32">
        <v>1.4</v>
      </c>
    </row>
    <row r="33" spans="1:8" x14ac:dyDescent="0.2">
      <c r="A33" t="s">
        <v>452</v>
      </c>
      <c r="B33" t="s">
        <v>610</v>
      </c>
      <c r="C33">
        <v>276</v>
      </c>
      <c r="D33">
        <v>3</v>
      </c>
      <c r="E33">
        <v>6</v>
      </c>
      <c r="F33">
        <v>2.7</v>
      </c>
      <c r="G33">
        <v>282</v>
      </c>
      <c r="H33">
        <v>3</v>
      </c>
    </row>
    <row r="34" spans="1:8" x14ac:dyDescent="0.2">
      <c r="A34" t="s">
        <v>452</v>
      </c>
      <c r="B34" t="s">
        <v>611</v>
      </c>
      <c r="C34">
        <v>360</v>
      </c>
      <c r="D34">
        <v>3.9</v>
      </c>
      <c r="E34">
        <v>7</v>
      </c>
      <c r="F34">
        <v>2.9</v>
      </c>
      <c r="G34">
        <v>366</v>
      </c>
      <c r="H34">
        <v>3.9</v>
      </c>
    </row>
  </sheetData>
  <pageMargins left="0.7" right="0.7" top="0.75" bottom="0.75" header="0.3" footer="0.3"/>
  <pageSetup paperSize="9" scale="76"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0"/>
  <sheetViews>
    <sheetView workbookViewId="0"/>
  </sheetViews>
  <sheetFormatPr defaultRowHeight="12.75" x14ac:dyDescent="0.2"/>
  <cols>
    <col min="1" max="1" width="11.42578125" customWidth="1"/>
    <col min="2" max="2" width="21.140625" customWidth="1"/>
  </cols>
  <sheetData>
    <row r="1" spans="1:11" x14ac:dyDescent="0.2">
      <c r="A1" s="16" t="s">
        <v>625</v>
      </c>
      <c r="B1" s="402" t="s">
        <v>601</v>
      </c>
    </row>
    <row r="2" spans="1:11" x14ac:dyDescent="0.2">
      <c r="C2" s="403" t="s">
        <v>55</v>
      </c>
      <c r="D2" s="403"/>
      <c r="E2" s="403"/>
      <c r="F2" s="403" t="s">
        <v>56</v>
      </c>
      <c r="G2" s="403" t="s">
        <v>8</v>
      </c>
      <c r="H2" s="403"/>
    </row>
    <row r="3" spans="1:11" x14ac:dyDescent="0.2">
      <c r="B3" t="s">
        <v>578</v>
      </c>
      <c r="C3" t="s">
        <v>579</v>
      </c>
      <c r="D3" t="s">
        <v>580</v>
      </c>
      <c r="E3" t="s">
        <v>579</v>
      </c>
      <c r="F3" t="s">
        <v>580</v>
      </c>
      <c r="G3" t="s">
        <v>579</v>
      </c>
      <c r="H3" t="s">
        <v>580</v>
      </c>
      <c r="K3" t="s">
        <v>44</v>
      </c>
    </row>
    <row r="4" spans="1:11" x14ac:dyDescent="0.2">
      <c r="A4" t="s">
        <v>444</v>
      </c>
      <c r="B4" t="s">
        <v>581</v>
      </c>
      <c r="C4">
        <v>16</v>
      </c>
      <c r="D4">
        <v>0.3</v>
      </c>
      <c r="E4">
        <v>4</v>
      </c>
      <c r="F4">
        <v>0.4</v>
      </c>
      <c r="G4">
        <v>21</v>
      </c>
      <c r="H4">
        <v>0.3</v>
      </c>
      <c r="J4" t="s">
        <v>444</v>
      </c>
      <c r="K4" s="404">
        <f>G4</f>
        <v>21</v>
      </c>
    </row>
    <row r="5" spans="1:11" x14ac:dyDescent="0.2">
      <c r="A5" t="s">
        <v>445</v>
      </c>
      <c r="B5" t="s">
        <v>582</v>
      </c>
      <c r="C5">
        <v>24</v>
      </c>
      <c r="D5">
        <v>0.4</v>
      </c>
      <c r="E5">
        <v>11</v>
      </c>
      <c r="F5">
        <v>0.9</v>
      </c>
      <c r="G5">
        <v>35</v>
      </c>
      <c r="H5">
        <v>0.5</v>
      </c>
      <c r="J5" t="s">
        <v>445</v>
      </c>
      <c r="K5" s="404">
        <f>SUM(G5:G7)</f>
        <v>278</v>
      </c>
    </row>
    <row r="6" spans="1:11" x14ac:dyDescent="0.2">
      <c r="A6" t="s">
        <v>445</v>
      </c>
      <c r="B6" t="s">
        <v>583</v>
      </c>
      <c r="C6">
        <v>75</v>
      </c>
      <c r="D6">
        <v>1.3</v>
      </c>
      <c r="E6">
        <v>40</v>
      </c>
      <c r="F6">
        <v>3.3</v>
      </c>
      <c r="G6">
        <v>115</v>
      </c>
      <c r="H6">
        <v>1.6</v>
      </c>
      <c r="J6" t="s">
        <v>446</v>
      </c>
      <c r="K6" s="404">
        <f>G8</f>
        <v>81</v>
      </c>
    </row>
    <row r="7" spans="1:11" x14ac:dyDescent="0.2">
      <c r="A7" t="s">
        <v>445</v>
      </c>
      <c r="B7" t="s">
        <v>584</v>
      </c>
      <c r="C7">
        <v>111</v>
      </c>
      <c r="D7">
        <v>1.9</v>
      </c>
      <c r="E7">
        <v>17</v>
      </c>
      <c r="F7">
        <v>1.4</v>
      </c>
      <c r="G7">
        <v>128</v>
      </c>
      <c r="H7">
        <v>1.8</v>
      </c>
      <c r="J7" t="s">
        <v>447</v>
      </c>
      <c r="K7" s="404">
        <f>G9</f>
        <v>139</v>
      </c>
    </row>
    <row r="8" spans="1:11" x14ac:dyDescent="0.2">
      <c r="A8" t="s">
        <v>585</v>
      </c>
      <c r="B8" t="s">
        <v>586</v>
      </c>
      <c r="C8">
        <v>62</v>
      </c>
      <c r="D8">
        <v>1.1000000000000001</v>
      </c>
      <c r="E8">
        <v>20</v>
      </c>
      <c r="F8">
        <v>1.6</v>
      </c>
      <c r="G8">
        <v>81</v>
      </c>
      <c r="H8">
        <v>1.1000000000000001</v>
      </c>
      <c r="J8" t="s">
        <v>448</v>
      </c>
      <c r="K8" s="404">
        <f>SUM(G10:G11)</f>
        <v>159</v>
      </c>
    </row>
    <row r="9" spans="1:11" x14ac:dyDescent="0.2">
      <c r="A9" t="s">
        <v>447</v>
      </c>
      <c r="B9" t="s">
        <v>447</v>
      </c>
      <c r="C9">
        <v>70</v>
      </c>
      <c r="D9">
        <v>1.2</v>
      </c>
      <c r="E9">
        <v>69</v>
      </c>
      <c r="F9">
        <v>5.7</v>
      </c>
      <c r="G9">
        <v>139</v>
      </c>
      <c r="H9">
        <v>2</v>
      </c>
      <c r="J9" t="s">
        <v>449</v>
      </c>
      <c r="K9" s="404">
        <f>SUM(G12:G15)</f>
        <v>166</v>
      </c>
    </row>
    <row r="10" spans="1:11" x14ac:dyDescent="0.2">
      <c r="A10" t="s">
        <v>448</v>
      </c>
      <c r="B10" t="s">
        <v>587</v>
      </c>
      <c r="C10">
        <v>91</v>
      </c>
      <c r="D10">
        <v>1.6</v>
      </c>
      <c r="E10">
        <v>44</v>
      </c>
      <c r="F10">
        <v>3.6</v>
      </c>
      <c r="G10">
        <v>135</v>
      </c>
      <c r="H10">
        <v>1.9</v>
      </c>
      <c r="J10" t="s">
        <v>450</v>
      </c>
      <c r="K10" s="404">
        <f>SUM(G16:G19)</f>
        <v>303</v>
      </c>
    </row>
    <row r="11" spans="1:11" x14ac:dyDescent="0.2">
      <c r="A11" t="s">
        <v>448</v>
      </c>
      <c r="B11" t="s">
        <v>588</v>
      </c>
      <c r="C11">
        <v>12</v>
      </c>
      <c r="D11">
        <v>0.2</v>
      </c>
      <c r="E11">
        <v>12</v>
      </c>
      <c r="F11">
        <v>1</v>
      </c>
      <c r="G11">
        <v>24</v>
      </c>
      <c r="H11">
        <v>0.3</v>
      </c>
      <c r="J11" t="s">
        <v>451</v>
      </c>
      <c r="K11" s="404">
        <f>SUM(G20:G31)</f>
        <v>5667</v>
      </c>
    </row>
    <row r="12" spans="1:11" x14ac:dyDescent="0.2">
      <c r="A12" t="s">
        <v>589</v>
      </c>
      <c r="B12" t="s">
        <v>589</v>
      </c>
      <c r="C12">
        <v>131</v>
      </c>
      <c r="D12">
        <v>2.2000000000000002</v>
      </c>
      <c r="E12">
        <v>30</v>
      </c>
      <c r="F12">
        <v>2.5</v>
      </c>
      <c r="G12">
        <v>161</v>
      </c>
      <c r="H12">
        <v>2.2999999999999998</v>
      </c>
      <c r="J12" t="s">
        <v>452</v>
      </c>
      <c r="K12" s="404">
        <f>SUM(G32:G34)</f>
        <v>267</v>
      </c>
    </row>
    <row r="13" spans="1:11" x14ac:dyDescent="0.2">
      <c r="A13" t="s">
        <v>589</v>
      </c>
      <c r="B13" t="s">
        <v>590</v>
      </c>
      <c r="C13">
        <v>2</v>
      </c>
      <c r="D13">
        <v>0</v>
      </c>
      <c r="E13">
        <v>0</v>
      </c>
      <c r="F13">
        <v>0</v>
      </c>
      <c r="G13">
        <v>2</v>
      </c>
      <c r="H13">
        <v>0</v>
      </c>
      <c r="J13" t="s">
        <v>464</v>
      </c>
      <c r="K13" s="404">
        <f>SUM(K4:K12)</f>
        <v>7081</v>
      </c>
    </row>
    <row r="14" spans="1:11" x14ac:dyDescent="0.2">
      <c r="A14" t="s">
        <v>589</v>
      </c>
      <c r="B14" t="s">
        <v>591</v>
      </c>
      <c r="C14">
        <v>0</v>
      </c>
      <c r="D14">
        <v>0</v>
      </c>
      <c r="E14">
        <v>1</v>
      </c>
      <c r="F14">
        <v>0.1</v>
      </c>
      <c r="G14">
        <v>1</v>
      </c>
      <c r="H14">
        <v>0</v>
      </c>
    </row>
    <row r="15" spans="1:11" x14ac:dyDescent="0.2">
      <c r="A15" t="s">
        <v>589</v>
      </c>
      <c r="B15" t="s">
        <v>592</v>
      </c>
      <c r="C15">
        <v>0</v>
      </c>
      <c r="D15">
        <v>0</v>
      </c>
      <c r="E15">
        <v>2</v>
      </c>
      <c r="F15">
        <v>0.2</v>
      </c>
      <c r="G15">
        <v>2</v>
      </c>
      <c r="H15">
        <v>0</v>
      </c>
    </row>
    <row r="16" spans="1:11" x14ac:dyDescent="0.2">
      <c r="A16" t="s">
        <v>450</v>
      </c>
      <c r="B16" t="s">
        <v>593</v>
      </c>
      <c r="C16">
        <v>120</v>
      </c>
      <c r="D16">
        <v>2</v>
      </c>
      <c r="E16">
        <v>42</v>
      </c>
      <c r="F16">
        <v>3.5</v>
      </c>
      <c r="G16">
        <v>162</v>
      </c>
      <c r="H16">
        <v>2.2999999999999998</v>
      </c>
    </row>
    <row r="17" spans="1:8" x14ac:dyDescent="0.2">
      <c r="A17" t="s">
        <v>450</v>
      </c>
      <c r="B17" t="s">
        <v>594</v>
      </c>
      <c r="C17">
        <v>13</v>
      </c>
      <c r="D17">
        <v>0.2</v>
      </c>
      <c r="E17">
        <v>10</v>
      </c>
      <c r="F17">
        <v>0.8</v>
      </c>
      <c r="G17">
        <v>23</v>
      </c>
      <c r="H17">
        <v>0.3</v>
      </c>
    </row>
    <row r="18" spans="1:8" x14ac:dyDescent="0.2">
      <c r="A18" t="s">
        <v>450</v>
      </c>
      <c r="B18" t="s">
        <v>595</v>
      </c>
      <c r="C18">
        <v>5</v>
      </c>
      <c r="D18">
        <v>0.1</v>
      </c>
      <c r="E18">
        <v>8</v>
      </c>
      <c r="F18">
        <v>0.7</v>
      </c>
      <c r="G18">
        <v>13</v>
      </c>
      <c r="H18">
        <v>0.2</v>
      </c>
    </row>
    <row r="19" spans="1:8" x14ac:dyDescent="0.2">
      <c r="A19" t="s">
        <v>450</v>
      </c>
      <c r="B19" t="s">
        <v>596</v>
      </c>
      <c r="C19">
        <v>65</v>
      </c>
      <c r="D19">
        <v>1.1000000000000001</v>
      </c>
      <c r="E19">
        <v>40</v>
      </c>
      <c r="F19">
        <v>3.3</v>
      </c>
      <c r="G19">
        <v>105</v>
      </c>
      <c r="H19">
        <v>1.5</v>
      </c>
    </row>
    <row r="20" spans="1:8" x14ac:dyDescent="0.2">
      <c r="A20" t="s">
        <v>451</v>
      </c>
      <c r="B20" t="s">
        <v>597</v>
      </c>
      <c r="C20">
        <v>239</v>
      </c>
      <c r="D20">
        <v>4.0999999999999996</v>
      </c>
      <c r="E20">
        <v>20</v>
      </c>
      <c r="F20">
        <v>1.7</v>
      </c>
      <c r="G20">
        <v>259</v>
      </c>
      <c r="H20">
        <v>3.7</v>
      </c>
    </row>
    <row r="21" spans="1:8" x14ac:dyDescent="0.2">
      <c r="A21" t="s">
        <v>451</v>
      </c>
      <c r="B21" t="s">
        <v>598</v>
      </c>
      <c r="C21">
        <v>118</v>
      </c>
      <c r="D21">
        <v>2</v>
      </c>
      <c r="E21">
        <v>37</v>
      </c>
      <c r="F21">
        <v>3.1</v>
      </c>
      <c r="G21">
        <v>155</v>
      </c>
      <c r="H21">
        <v>2.2000000000000002</v>
      </c>
    </row>
    <row r="22" spans="1:8" x14ac:dyDescent="0.2">
      <c r="A22" t="s">
        <v>451</v>
      </c>
      <c r="B22" t="s">
        <v>599</v>
      </c>
      <c r="C22">
        <v>239</v>
      </c>
      <c r="D22">
        <v>4.0999999999999996</v>
      </c>
      <c r="E22">
        <v>43</v>
      </c>
      <c r="F22">
        <v>3.5</v>
      </c>
      <c r="G22">
        <v>282</v>
      </c>
      <c r="H22">
        <v>4</v>
      </c>
    </row>
    <row r="23" spans="1:8" x14ac:dyDescent="0.2">
      <c r="A23" t="s">
        <v>451</v>
      </c>
      <c r="B23" t="s">
        <v>600</v>
      </c>
      <c r="C23">
        <v>142</v>
      </c>
      <c r="D23">
        <v>2.4</v>
      </c>
      <c r="E23">
        <v>29</v>
      </c>
      <c r="F23">
        <v>2.2999999999999998</v>
      </c>
      <c r="G23">
        <v>171</v>
      </c>
      <c r="H23">
        <v>2.4</v>
      </c>
    </row>
    <row r="24" spans="1:8" x14ac:dyDescent="0.2">
      <c r="A24" t="s">
        <v>451</v>
      </c>
      <c r="B24" t="s">
        <v>601</v>
      </c>
      <c r="C24" s="19">
        <v>2153</v>
      </c>
      <c r="D24">
        <v>36.700000000000003</v>
      </c>
      <c r="E24">
        <v>195</v>
      </c>
      <c r="F24">
        <v>16</v>
      </c>
      <c r="G24" s="19">
        <v>2348</v>
      </c>
      <c r="H24">
        <v>33.1</v>
      </c>
    </row>
    <row r="25" spans="1:8" x14ac:dyDescent="0.2">
      <c r="A25" t="s">
        <v>451</v>
      </c>
      <c r="B25" t="s">
        <v>602</v>
      </c>
      <c r="C25">
        <v>128</v>
      </c>
      <c r="D25">
        <v>2.2000000000000002</v>
      </c>
      <c r="E25">
        <v>27</v>
      </c>
      <c r="F25">
        <v>2.2000000000000002</v>
      </c>
      <c r="G25">
        <v>155</v>
      </c>
      <c r="H25">
        <v>2.2000000000000002</v>
      </c>
    </row>
    <row r="26" spans="1:8" x14ac:dyDescent="0.2">
      <c r="A26" t="s">
        <v>451</v>
      </c>
      <c r="B26" t="s">
        <v>603</v>
      </c>
      <c r="C26">
        <v>224</v>
      </c>
      <c r="D26">
        <v>3.8</v>
      </c>
      <c r="E26">
        <v>39</v>
      </c>
      <c r="F26">
        <v>3.2</v>
      </c>
      <c r="G26">
        <v>263</v>
      </c>
      <c r="H26">
        <v>3.7</v>
      </c>
    </row>
    <row r="27" spans="1:8" x14ac:dyDescent="0.2">
      <c r="A27" t="s">
        <v>451</v>
      </c>
      <c r="B27" t="s">
        <v>604</v>
      </c>
      <c r="C27">
        <v>333</v>
      </c>
      <c r="D27">
        <v>5.7</v>
      </c>
      <c r="E27">
        <v>96</v>
      </c>
      <c r="F27">
        <v>7.8</v>
      </c>
      <c r="G27">
        <v>429</v>
      </c>
      <c r="H27">
        <v>6.1</v>
      </c>
    </row>
    <row r="28" spans="1:8" x14ac:dyDescent="0.2">
      <c r="A28" t="s">
        <v>451</v>
      </c>
      <c r="B28" t="s">
        <v>605</v>
      </c>
      <c r="C28">
        <v>461</v>
      </c>
      <c r="D28">
        <v>7.9</v>
      </c>
      <c r="E28">
        <v>95</v>
      </c>
      <c r="F28">
        <v>7.8</v>
      </c>
      <c r="G28">
        <v>556</v>
      </c>
      <c r="H28">
        <v>7.8</v>
      </c>
    </row>
    <row r="29" spans="1:8" x14ac:dyDescent="0.2">
      <c r="A29" t="s">
        <v>451</v>
      </c>
      <c r="B29" t="s">
        <v>606</v>
      </c>
      <c r="C29">
        <v>212</v>
      </c>
      <c r="D29">
        <v>3.6</v>
      </c>
      <c r="E29">
        <v>28</v>
      </c>
      <c r="F29">
        <v>2.2999999999999998</v>
      </c>
      <c r="G29">
        <v>240</v>
      </c>
      <c r="H29">
        <v>3.4</v>
      </c>
    </row>
    <row r="30" spans="1:8" x14ac:dyDescent="0.2">
      <c r="A30" t="s">
        <v>451</v>
      </c>
      <c r="B30" t="s">
        <v>607</v>
      </c>
      <c r="C30">
        <v>493</v>
      </c>
      <c r="D30">
        <v>8.4</v>
      </c>
      <c r="E30">
        <v>122</v>
      </c>
      <c r="F30">
        <v>10</v>
      </c>
      <c r="G30">
        <v>615</v>
      </c>
      <c r="H30">
        <v>8.6999999999999993</v>
      </c>
    </row>
    <row r="31" spans="1:8" x14ac:dyDescent="0.2">
      <c r="A31" t="s">
        <v>451</v>
      </c>
      <c r="B31" t="s">
        <v>608</v>
      </c>
      <c r="C31">
        <v>154</v>
      </c>
      <c r="D31">
        <v>2.6</v>
      </c>
      <c r="E31">
        <v>40</v>
      </c>
      <c r="F31">
        <v>3.3</v>
      </c>
      <c r="G31">
        <v>194</v>
      </c>
      <c r="H31">
        <v>2.7</v>
      </c>
    </row>
    <row r="32" spans="1:8" x14ac:dyDescent="0.2">
      <c r="A32" t="s">
        <v>452</v>
      </c>
      <c r="B32" t="s">
        <v>609</v>
      </c>
      <c r="C32">
        <v>29</v>
      </c>
      <c r="D32">
        <v>0.5</v>
      </c>
      <c r="E32">
        <v>23</v>
      </c>
      <c r="F32">
        <v>1.9</v>
      </c>
      <c r="G32">
        <v>52</v>
      </c>
      <c r="H32">
        <v>0.7</v>
      </c>
    </row>
    <row r="33" spans="1:8" x14ac:dyDescent="0.2">
      <c r="A33" t="s">
        <v>452</v>
      </c>
      <c r="B33" t="s">
        <v>610</v>
      </c>
      <c r="C33">
        <v>71</v>
      </c>
      <c r="D33">
        <v>1.2</v>
      </c>
      <c r="E33">
        <v>38</v>
      </c>
      <c r="F33">
        <v>3.1</v>
      </c>
      <c r="G33">
        <v>108</v>
      </c>
      <c r="H33">
        <v>1.5</v>
      </c>
    </row>
    <row r="34" spans="1:8" x14ac:dyDescent="0.2">
      <c r="A34" t="s">
        <v>452</v>
      </c>
      <c r="B34" t="s">
        <v>611</v>
      </c>
      <c r="C34">
        <v>71</v>
      </c>
      <c r="D34">
        <v>1.2</v>
      </c>
      <c r="E34">
        <v>36</v>
      </c>
      <c r="F34">
        <v>2.9</v>
      </c>
      <c r="G34">
        <v>107</v>
      </c>
      <c r="H34">
        <v>1.5</v>
      </c>
    </row>
    <row r="96" spans="2:2" x14ac:dyDescent="0.2">
      <c r="B96" s="19"/>
    </row>
    <row r="100" spans="2:2" x14ac:dyDescent="0.2">
      <c r="B100" s="19"/>
    </row>
  </sheetData>
  <pageMargins left="0.7" right="0.7" top="0.75" bottom="0.75" header="0.3" footer="0.3"/>
  <pageSetup paperSize="9" scale="77"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
  <sheetViews>
    <sheetView workbookViewId="0"/>
  </sheetViews>
  <sheetFormatPr defaultRowHeight="12.75" x14ac:dyDescent="0.2"/>
  <cols>
    <col min="1" max="1" width="13" customWidth="1"/>
    <col min="2" max="2" width="20.140625" customWidth="1"/>
  </cols>
  <sheetData>
    <row r="1" spans="1:11" x14ac:dyDescent="0.2">
      <c r="A1" s="16" t="s">
        <v>626</v>
      </c>
      <c r="B1" s="402" t="s">
        <v>45</v>
      </c>
    </row>
    <row r="2" spans="1:11" x14ac:dyDescent="0.2">
      <c r="C2" s="403" t="s">
        <v>55</v>
      </c>
      <c r="D2" s="403"/>
      <c r="E2" s="403"/>
      <c r="F2" s="403" t="s">
        <v>56</v>
      </c>
      <c r="G2" s="403" t="s">
        <v>8</v>
      </c>
      <c r="H2" s="403"/>
    </row>
    <row r="3" spans="1:11" x14ac:dyDescent="0.2">
      <c r="B3" t="s">
        <v>578</v>
      </c>
      <c r="C3" t="s">
        <v>579</v>
      </c>
      <c r="D3" t="s">
        <v>580</v>
      </c>
      <c r="E3" t="s">
        <v>579</v>
      </c>
      <c r="F3" t="s">
        <v>580</v>
      </c>
      <c r="G3" t="s">
        <v>579</v>
      </c>
      <c r="H3" t="s">
        <v>580</v>
      </c>
      <c r="K3" t="s">
        <v>45</v>
      </c>
    </row>
    <row r="4" spans="1:11" x14ac:dyDescent="0.2">
      <c r="A4" t="s">
        <v>444</v>
      </c>
      <c r="B4" t="s">
        <v>581</v>
      </c>
      <c r="C4">
        <v>0</v>
      </c>
      <c r="D4">
        <v>0</v>
      </c>
      <c r="E4">
        <v>0</v>
      </c>
      <c r="F4">
        <v>0</v>
      </c>
      <c r="G4">
        <v>0</v>
      </c>
      <c r="H4">
        <v>0</v>
      </c>
      <c r="J4" t="s">
        <v>444</v>
      </c>
      <c r="K4" s="404">
        <f>G4</f>
        <v>0</v>
      </c>
    </row>
    <row r="5" spans="1:11" x14ac:dyDescent="0.2">
      <c r="A5" t="s">
        <v>445</v>
      </c>
      <c r="B5" t="s">
        <v>582</v>
      </c>
      <c r="C5">
        <v>0</v>
      </c>
      <c r="D5">
        <v>0</v>
      </c>
      <c r="E5">
        <v>0</v>
      </c>
      <c r="F5">
        <v>0</v>
      </c>
      <c r="G5">
        <v>0</v>
      </c>
      <c r="H5">
        <v>0</v>
      </c>
      <c r="J5" t="s">
        <v>445</v>
      </c>
      <c r="K5" s="404">
        <f>SUM(G5:G7)</f>
        <v>0</v>
      </c>
    </row>
    <row r="6" spans="1:11" x14ac:dyDescent="0.2">
      <c r="A6" t="s">
        <v>445</v>
      </c>
      <c r="B6" t="s">
        <v>583</v>
      </c>
      <c r="C6">
        <v>0</v>
      </c>
      <c r="D6">
        <v>0</v>
      </c>
      <c r="E6">
        <v>0</v>
      </c>
      <c r="F6">
        <v>0</v>
      </c>
      <c r="G6">
        <v>0</v>
      </c>
      <c r="H6">
        <v>0</v>
      </c>
      <c r="J6" t="s">
        <v>446</v>
      </c>
      <c r="K6" s="404">
        <f>G8</f>
        <v>0</v>
      </c>
    </row>
    <row r="7" spans="1:11" x14ac:dyDescent="0.2">
      <c r="A7" t="s">
        <v>445</v>
      </c>
      <c r="B7" t="s">
        <v>584</v>
      </c>
      <c r="C7">
        <v>0</v>
      </c>
      <c r="D7">
        <v>0</v>
      </c>
      <c r="E7">
        <v>0</v>
      </c>
      <c r="F7">
        <v>0</v>
      </c>
      <c r="G7">
        <v>0</v>
      </c>
      <c r="H7">
        <v>0</v>
      </c>
      <c r="J7" t="s">
        <v>447</v>
      </c>
      <c r="K7" s="404">
        <f>G9</f>
        <v>0</v>
      </c>
    </row>
    <row r="8" spans="1:11" x14ac:dyDescent="0.2">
      <c r="A8" t="s">
        <v>585</v>
      </c>
      <c r="B8" t="s">
        <v>586</v>
      </c>
      <c r="C8">
        <v>0</v>
      </c>
      <c r="D8">
        <v>0</v>
      </c>
      <c r="E8">
        <v>0</v>
      </c>
      <c r="F8">
        <v>0</v>
      </c>
      <c r="G8">
        <v>0</v>
      </c>
      <c r="H8">
        <v>0</v>
      </c>
      <c r="J8" t="s">
        <v>448</v>
      </c>
      <c r="K8" s="404">
        <f>SUM(G10:G11)</f>
        <v>110</v>
      </c>
    </row>
    <row r="9" spans="1:11" x14ac:dyDescent="0.2">
      <c r="A9" t="s">
        <v>447</v>
      </c>
      <c r="B9" t="s">
        <v>447</v>
      </c>
      <c r="C9">
        <v>0</v>
      </c>
      <c r="D9">
        <v>0</v>
      </c>
      <c r="E9">
        <v>0</v>
      </c>
      <c r="F9">
        <v>0</v>
      </c>
      <c r="G9">
        <v>0</v>
      </c>
      <c r="H9">
        <v>0</v>
      </c>
      <c r="J9" t="s">
        <v>449</v>
      </c>
      <c r="K9" s="404">
        <f>SUM(G12:G15)</f>
        <v>470</v>
      </c>
    </row>
    <row r="10" spans="1:11" x14ac:dyDescent="0.2">
      <c r="A10" t="s">
        <v>448</v>
      </c>
      <c r="B10" t="s">
        <v>587</v>
      </c>
      <c r="C10">
        <v>8</v>
      </c>
      <c r="D10">
        <v>1.4</v>
      </c>
      <c r="E10">
        <v>0</v>
      </c>
      <c r="F10">
        <v>4.7</v>
      </c>
      <c r="G10">
        <v>8</v>
      </c>
      <c r="H10">
        <v>1.4</v>
      </c>
      <c r="J10" t="s">
        <v>450</v>
      </c>
      <c r="K10" s="404">
        <f>SUM(G16:G19)</f>
        <v>1</v>
      </c>
    </row>
    <row r="11" spans="1:11" x14ac:dyDescent="0.2">
      <c r="A11" t="s">
        <v>448</v>
      </c>
      <c r="B11" t="s">
        <v>588</v>
      </c>
      <c r="C11">
        <v>102</v>
      </c>
      <c r="D11">
        <v>17.5</v>
      </c>
      <c r="E11">
        <v>0</v>
      </c>
      <c r="F11">
        <v>18.399999999999999</v>
      </c>
      <c r="G11">
        <v>102</v>
      </c>
      <c r="H11">
        <v>17.5</v>
      </c>
      <c r="J11" t="s">
        <v>451</v>
      </c>
      <c r="K11" s="404">
        <f>SUM(G20:G31)</f>
        <v>0</v>
      </c>
    </row>
    <row r="12" spans="1:11" x14ac:dyDescent="0.2">
      <c r="A12" t="s">
        <v>589</v>
      </c>
      <c r="B12" t="s">
        <v>589</v>
      </c>
      <c r="C12">
        <v>463</v>
      </c>
      <c r="D12">
        <v>79.7</v>
      </c>
      <c r="E12">
        <v>1</v>
      </c>
      <c r="F12">
        <v>76.900000000000006</v>
      </c>
      <c r="G12">
        <v>465</v>
      </c>
      <c r="H12">
        <v>79.7</v>
      </c>
      <c r="J12" t="s">
        <v>452</v>
      </c>
      <c r="K12" s="404">
        <f>SUM(G32:G34)</f>
        <v>2</v>
      </c>
    </row>
    <row r="13" spans="1:11" x14ac:dyDescent="0.2">
      <c r="A13" t="s">
        <v>589</v>
      </c>
      <c r="B13" t="s">
        <v>590</v>
      </c>
      <c r="C13">
        <v>3</v>
      </c>
      <c r="D13">
        <v>0.5</v>
      </c>
      <c r="E13">
        <v>0</v>
      </c>
      <c r="F13">
        <v>0</v>
      </c>
      <c r="G13">
        <v>3</v>
      </c>
      <c r="H13">
        <v>0.5</v>
      </c>
      <c r="J13" t="s">
        <v>464</v>
      </c>
      <c r="K13" s="404">
        <f>SUM(K4:K12)</f>
        <v>583</v>
      </c>
    </row>
    <row r="14" spans="1:11" x14ac:dyDescent="0.2">
      <c r="A14" t="s">
        <v>589</v>
      </c>
      <c r="B14" t="s">
        <v>591</v>
      </c>
      <c r="C14">
        <v>2</v>
      </c>
      <c r="D14">
        <v>0.3</v>
      </c>
      <c r="E14">
        <v>0</v>
      </c>
      <c r="F14">
        <v>0</v>
      </c>
      <c r="G14">
        <v>2</v>
      </c>
      <c r="H14">
        <v>0.3</v>
      </c>
    </row>
    <row r="15" spans="1:11" x14ac:dyDescent="0.2">
      <c r="A15" t="s">
        <v>589</v>
      </c>
      <c r="B15" t="s">
        <v>592</v>
      </c>
      <c r="C15">
        <v>0</v>
      </c>
      <c r="D15">
        <v>0</v>
      </c>
      <c r="E15">
        <v>0</v>
      </c>
      <c r="F15">
        <v>0</v>
      </c>
      <c r="G15">
        <v>0</v>
      </c>
      <c r="H15">
        <v>0</v>
      </c>
    </row>
    <row r="16" spans="1:11" x14ac:dyDescent="0.2">
      <c r="A16" t="s">
        <v>450</v>
      </c>
      <c r="B16" t="s">
        <v>593</v>
      </c>
      <c r="C16">
        <v>1</v>
      </c>
      <c r="D16">
        <v>0.2</v>
      </c>
      <c r="E16">
        <v>0</v>
      </c>
      <c r="F16">
        <v>0</v>
      </c>
      <c r="G16">
        <v>1</v>
      </c>
      <c r="H16">
        <v>0.2</v>
      </c>
    </row>
    <row r="17" spans="1:8" x14ac:dyDescent="0.2">
      <c r="A17" t="s">
        <v>450</v>
      </c>
      <c r="B17" t="s">
        <v>594</v>
      </c>
      <c r="C17">
        <v>0</v>
      </c>
      <c r="D17">
        <v>0</v>
      </c>
      <c r="E17">
        <v>0</v>
      </c>
      <c r="F17">
        <v>0</v>
      </c>
      <c r="G17">
        <v>0</v>
      </c>
      <c r="H17">
        <v>0</v>
      </c>
    </row>
    <row r="18" spans="1:8" x14ac:dyDescent="0.2">
      <c r="A18" t="s">
        <v>450</v>
      </c>
      <c r="B18" t="s">
        <v>595</v>
      </c>
      <c r="C18">
        <v>0</v>
      </c>
      <c r="D18">
        <v>0</v>
      </c>
      <c r="E18">
        <v>0</v>
      </c>
      <c r="F18">
        <v>0</v>
      </c>
      <c r="G18">
        <v>0</v>
      </c>
      <c r="H18">
        <v>0</v>
      </c>
    </row>
    <row r="19" spans="1:8" x14ac:dyDescent="0.2">
      <c r="A19" t="s">
        <v>450</v>
      </c>
      <c r="B19" t="s">
        <v>596</v>
      </c>
      <c r="C19">
        <v>0</v>
      </c>
      <c r="D19">
        <v>0</v>
      </c>
      <c r="E19">
        <v>0</v>
      </c>
      <c r="F19">
        <v>0</v>
      </c>
      <c r="G19">
        <v>0</v>
      </c>
      <c r="H19">
        <v>0</v>
      </c>
    </row>
    <row r="20" spans="1:8" x14ac:dyDescent="0.2">
      <c r="A20" t="s">
        <v>451</v>
      </c>
      <c r="B20" t="s">
        <v>597</v>
      </c>
      <c r="C20">
        <v>0</v>
      </c>
      <c r="D20">
        <v>0</v>
      </c>
      <c r="E20">
        <v>0</v>
      </c>
      <c r="F20">
        <v>0</v>
      </c>
      <c r="G20">
        <v>0</v>
      </c>
      <c r="H20">
        <v>0</v>
      </c>
    </row>
    <row r="21" spans="1:8" x14ac:dyDescent="0.2">
      <c r="A21" t="s">
        <v>451</v>
      </c>
      <c r="B21" t="s">
        <v>598</v>
      </c>
      <c r="C21">
        <v>0</v>
      </c>
      <c r="D21">
        <v>0</v>
      </c>
      <c r="E21">
        <v>0</v>
      </c>
      <c r="F21">
        <v>0</v>
      </c>
      <c r="G21">
        <v>0</v>
      </c>
      <c r="H21">
        <v>0</v>
      </c>
    </row>
    <row r="22" spans="1:8" x14ac:dyDescent="0.2">
      <c r="A22" t="s">
        <v>451</v>
      </c>
      <c r="B22" t="s">
        <v>599</v>
      </c>
      <c r="C22">
        <v>0</v>
      </c>
      <c r="D22">
        <v>0</v>
      </c>
      <c r="E22">
        <v>0</v>
      </c>
      <c r="F22">
        <v>0</v>
      </c>
      <c r="G22">
        <v>0</v>
      </c>
      <c r="H22">
        <v>0</v>
      </c>
    </row>
    <row r="23" spans="1:8" x14ac:dyDescent="0.2">
      <c r="A23" t="s">
        <v>451</v>
      </c>
      <c r="B23" t="s">
        <v>600</v>
      </c>
      <c r="C23">
        <v>0</v>
      </c>
      <c r="D23">
        <v>0</v>
      </c>
      <c r="E23">
        <v>0</v>
      </c>
      <c r="F23">
        <v>0</v>
      </c>
      <c r="G23">
        <v>0</v>
      </c>
      <c r="H23">
        <v>0</v>
      </c>
    </row>
    <row r="24" spans="1:8" x14ac:dyDescent="0.2">
      <c r="A24" t="s">
        <v>451</v>
      </c>
      <c r="B24" t="s">
        <v>601</v>
      </c>
      <c r="C24">
        <v>0</v>
      </c>
      <c r="D24">
        <v>0</v>
      </c>
      <c r="E24">
        <v>0</v>
      </c>
      <c r="F24">
        <v>0</v>
      </c>
      <c r="G24">
        <v>0</v>
      </c>
      <c r="H24">
        <v>0</v>
      </c>
    </row>
    <row r="25" spans="1:8" x14ac:dyDescent="0.2">
      <c r="A25" t="s">
        <v>451</v>
      </c>
      <c r="B25" t="s">
        <v>602</v>
      </c>
      <c r="C25">
        <v>0</v>
      </c>
      <c r="D25">
        <v>0</v>
      </c>
      <c r="E25">
        <v>0</v>
      </c>
      <c r="F25">
        <v>0</v>
      </c>
      <c r="G25">
        <v>0</v>
      </c>
      <c r="H25">
        <v>0</v>
      </c>
    </row>
    <row r="26" spans="1:8" x14ac:dyDescent="0.2">
      <c r="A26" t="s">
        <v>451</v>
      </c>
      <c r="B26" t="s">
        <v>603</v>
      </c>
      <c r="C26">
        <v>0</v>
      </c>
      <c r="D26">
        <v>0</v>
      </c>
      <c r="E26">
        <v>0</v>
      </c>
      <c r="F26">
        <v>0</v>
      </c>
      <c r="G26">
        <v>0</v>
      </c>
      <c r="H26">
        <v>0</v>
      </c>
    </row>
    <row r="27" spans="1:8" x14ac:dyDescent="0.2">
      <c r="A27" t="s">
        <v>451</v>
      </c>
      <c r="B27" t="s">
        <v>604</v>
      </c>
      <c r="C27">
        <v>0</v>
      </c>
      <c r="D27">
        <v>0</v>
      </c>
      <c r="E27">
        <v>0</v>
      </c>
      <c r="F27">
        <v>0</v>
      </c>
      <c r="G27">
        <v>0</v>
      </c>
      <c r="H27">
        <v>0</v>
      </c>
    </row>
    <row r="28" spans="1:8" x14ac:dyDescent="0.2">
      <c r="A28" t="s">
        <v>451</v>
      </c>
      <c r="B28" t="s">
        <v>605</v>
      </c>
      <c r="C28">
        <v>0</v>
      </c>
      <c r="D28">
        <v>0</v>
      </c>
      <c r="E28">
        <v>0</v>
      </c>
      <c r="F28">
        <v>0</v>
      </c>
      <c r="G28">
        <v>0</v>
      </c>
      <c r="H28">
        <v>0</v>
      </c>
    </row>
    <row r="29" spans="1:8" x14ac:dyDescent="0.2">
      <c r="A29" t="s">
        <v>451</v>
      </c>
      <c r="B29" t="s">
        <v>606</v>
      </c>
      <c r="C29">
        <v>0</v>
      </c>
      <c r="D29">
        <v>0</v>
      </c>
      <c r="E29">
        <v>0</v>
      </c>
      <c r="F29">
        <v>0</v>
      </c>
      <c r="G29">
        <v>0</v>
      </c>
      <c r="H29">
        <v>0</v>
      </c>
    </row>
    <row r="30" spans="1:8" x14ac:dyDescent="0.2">
      <c r="A30" t="s">
        <v>451</v>
      </c>
      <c r="B30" t="s">
        <v>607</v>
      </c>
      <c r="C30">
        <v>0</v>
      </c>
      <c r="D30">
        <v>0</v>
      </c>
      <c r="E30">
        <v>0</v>
      </c>
      <c r="F30">
        <v>0</v>
      </c>
      <c r="G30">
        <v>0</v>
      </c>
      <c r="H30">
        <v>0</v>
      </c>
    </row>
    <row r="31" spans="1:8" x14ac:dyDescent="0.2">
      <c r="A31" t="s">
        <v>451</v>
      </c>
      <c r="B31" t="s">
        <v>608</v>
      </c>
      <c r="C31">
        <v>0</v>
      </c>
      <c r="D31">
        <v>0</v>
      </c>
      <c r="E31">
        <v>0</v>
      </c>
      <c r="F31">
        <v>0</v>
      </c>
      <c r="G31">
        <v>0</v>
      </c>
      <c r="H31">
        <v>0</v>
      </c>
    </row>
    <row r="32" spans="1:8" x14ac:dyDescent="0.2">
      <c r="A32" t="s">
        <v>452</v>
      </c>
      <c r="B32" t="s">
        <v>609</v>
      </c>
      <c r="C32">
        <v>0</v>
      </c>
      <c r="D32">
        <v>0</v>
      </c>
      <c r="E32">
        <v>0</v>
      </c>
      <c r="F32">
        <v>0</v>
      </c>
      <c r="G32">
        <v>0</v>
      </c>
      <c r="H32">
        <v>0</v>
      </c>
    </row>
    <row r="33" spans="1:8" x14ac:dyDescent="0.2">
      <c r="A33" t="s">
        <v>452</v>
      </c>
      <c r="B33" t="s">
        <v>610</v>
      </c>
      <c r="C33">
        <v>0</v>
      </c>
      <c r="D33">
        <v>0</v>
      </c>
      <c r="E33">
        <v>0</v>
      </c>
      <c r="F33">
        <v>0</v>
      </c>
      <c r="G33">
        <v>0</v>
      </c>
      <c r="H33">
        <v>0</v>
      </c>
    </row>
    <row r="34" spans="1:8" x14ac:dyDescent="0.2">
      <c r="A34" t="s">
        <v>452</v>
      </c>
      <c r="B34" t="s">
        <v>611</v>
      </c>
      <c r="C34">
        <v>2</v>
      </c>
      <c r="D34">
        <v>0.4</v>
      </c>
      <c r="E34">
        <v>0</v>
      </c>
      <c r="F34">
        <v>0</v>
      </c>
      <c r="G34">
        <v>2</v>
      </c>
      <c r="H34">
        <v>0.4</v>
      </c>
    </row>
  </sheetData>
  <pageMargins left="0.7" right="0.7" top="0.75" bottom="0.75" header="0.3" footer="0.3"/>
  <pageSetup paperSize="9" scale="77"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4"/>
  <sheetViews>
    <sheetView workbookViewId="0"/>
  </sheetViews>
  <sheetFormatPr defaultRowHeight="12.75" x14ac:dyDescent="0.2"/>
  <cols>
    <col min="1" max="1" width="18.140625" customWidth="1"/>
    <col min="2" max="17" width="8.7109375" customWidth="1"/>
  </cols>
  <sheetData>
    <row r="1" spans="1:17" x14ac:dyDescent="0.2">
      <c r="A1" s="16" t="s">
        <v>627</v>
      </c>
    </row>
    <row r="2" spans="1:17" x14ac:dyDescent="0.2">
      <c r="B2" t="s">
        <v>38</v>
      </c>
      <c r="D2" t="s">
        <v>63</v>
      </c>
      <c r="F2" t="s">
        <v>622</v>
      </c>
      <c r="H2" t="s">
        <v>43</v>
      </c>
      <c r="J2" t="s">
        <v>44</v>
      </c>
      <c r="L2" s="49" t="s">
        <v>45</v>
      </c>
      <c r="N2" t="s">
        <v>65</v>
      </c>
      <c r="P2" t="s">
        <v>66</v>
      </c>
    </row>
    <row r="3" spans="1:17" x14ac:dyDescent="0.2">
      <c r="B3" t="s">
        <v>612</v>
      </c>
      <c r="C3" t="s">
        <v>580</v>
      </c>
      <c r="D3" t="s">
        <v>612</v>
      </c>
      <c r="E3" t="s">
        <v>580</v>
      </c>
      <c r="F3" t="s">
        <v>612</v>
      </c>
      <c r="G3" t="s">
        <v>580</v>
      </c>
      <c r="H3" t="s">
        <v>612</v>
      </c>
      <c r="I3" t="s">
        <v>580</v>
      </c>
      <c r="J3" t="s">
        <v>612</v>
      </c>
      <c r="K3" t="s">
        <v>580</v>
      </c>
      <c r="L3" t="s">
        <v>612</v>
      </c>
      <c r="M3" t="s">
        <v>580</v>
      </c>
      <c r="N3" t="s">
        <v>612</v>
      </c>
      <c r="O3" t="s">
        <v>580</v>
      </c>
      <c r="P3" t="s">
        <v>612</v>
      </c>
      <c r="Q3" t="s">
        <v>580</v>
      </c>
    </row>
    <row r="4" spans="1:17" x14ac:dyDescent="0.2">
      <c r="A4" t="s">
        <v>64</v>
      </c>
      <c r="B4">
        <v>0</v>
      </c>
      <c r="C4">
        <v>0</v>
      </c>
      <c r="D4" s="19">
        <v>1495</v>
      </c>
      <c r="E4">
        <v>17.2</v>
      </c>
      <c r="F4" s="19">
        <v>2686</v>
      </c>
      <c r="G4">
        <v>62.7</v>
      </c>
      <c r="H4">
        <v>2</v>
      </c>
      <c r="I4">
        <v>0</v>
      </c>
      <c r="J4">
        <v>0</v>
      </c>
      <c r="K4">
        <v>0</v>
      </c>
      <c r="L4">
        <v>0</v>
      </c>
      <c r="M4">
        <v>0</v>
      </c>
      <c r="N4">
        <v>747</v>
      </c>
      <c r="O4">
        <v>3.8</v>
      </c>
      <c r="P4">
        <v>7</v>
      </c>
      <c r="Q4">
        <v>0.1</v>
      </c>
    </row>
    <row r="5" spans="1:17" x14ac:dyDescent="0.2">
      <c r="A5" t="s">
        <v>613</v>
      </c>
      <c r="B5">
        <v>0</v>
      </c>
      <c r="C5">
        <v>0</v>
      </c>
      <c r="D5">
        <v>101</v>
      </c>
      <c r="E5">
        <v>1.2</v>
      </c>
      <c r="F5">
        <v>73</v>
      </c>
      <c r="G5">
        <v>1.7</v>
      </c>
      <c r="H5">
        <v>0</v>
      </c>
      <c r="I5">
        <v>0</v>
      </c>
      <c r="J5">
        <v>1</v>
      </c>
      <c r="K5">
        <v>0</v>
      </c>
      <c r="L5">
        <v>0</v>
      </c>
      <c r="M5">
        <v>0</v>
      </c>
      <c r="N5">
        <v>30</v>
      </c>
      <c r="O5">
        <v>0.2</v>
      </c>
      <c r="P5">
        <v>4</v>
      </c>
      <c r="Q5">
        <v>0.1</v>
      </c>
    </row>
    <row r="6" spans="1:17" x14ac:dyDescent="0.2">
      <c r="A6" t="s">
        <v>614</v>
      </c>
      <c r="B6">
        <v>10</v>
      </c>
      <c r="C6">
        <v>0.4</v>
      </c>
      <c r="D6">
        <v>7</v>
      </c>
      <c r="E6">
        <v>0.1</v>
      </c>
      <c r="F6">
        <v>15</v>
      </c>
      <c r="G6">
        <v>0.3</v>
      </c>
      <c r="H6">
        <v>78</v>
      </c>
      <c r="I6">
        <v>0.8</v>
      </c>
      <c r="J6">
        <v>13</v>
      </c>
      <c r="K6">
        <v>0.2</v>
      </c>
      <c r="L6">
        <v>0</v>
      </c>
      <c r="M6">
        <v>0</v>
      </c>
      <c r="N6">
        <v>400</v>
      </c>
      <c r="O6">
        <v>2</v>
      </c>
      <c r="P6" s="19">
        <v>3852</v>
      </c>
      <c r="Q6">
        <v>87.7</v>
      </c>
    </row>
    <row r="7" spans="1:17" x14ac:dyDescent="0.2">
      <c r="A7" t="s">
        <v>615</v>
      </c>
      <c r="B7">
        <v>5</v>
      </c>
      <c r="C7">
        <v>0.2</v>
      </c>
      <c r="D7">
        <v>60</v>
      </c>
      <c r="E7">
        <v>0.7</v>
      </c>
      <c r="F7">
        <v>43</v>
      </c>
      <c r="G7">
        <v>1</v>
      </c>
      <c r="H7">
        <v>25</v>
      </c>
      <c r="I7">
        <v>0.3</v>
      </c>
      <c r="J7">
        <v>36</v>
      </c>
      <c r="K7">
        <v>0.5</v>
      </c>
      <c r="L7">
        <v>0</v>
      </c>
      <c r="M7">
        <v>0</v>
      </c>
      <c r="N7" s="19">
        <v>12389</v>
      </c>
      <c r="O7">
        <v>62.4</v>
      </c>
      <c r="P7">
        <v>161</v>
      </c>
      <c r="Q7">
        <v>3.7</v>
      </c>
    </row>
    <row r="8" spans="1:17" x14ac:dyDescent="0.2">
      <c r="A8" t="s">
        <v>617</v>
      </c>
      <c r="B8">
        <v>0</v>
      </c>
      <c r="C8">
        <v>0</v>
      </c>
      <c r="D8">
        <v>408</v>
      </c>
      <c r="E8">
        <v>4.7</v>
      </c>
      <c r="F8">
        <v>42</v>
      </c>
      <c r="G8">
        <v>1</v>
      </c>
      <c r="H8">
        <v>3</v>
      </c>
      <c r="I8">
        <v>0</v>
      </c>
      <c r="J8">
        <v>1</v>
      </c>
      <c r="K8">
        <v>0</v>
      </c>
      <c r="L8">
        <v>0</v>
      </c>
      <c r="M8">
        <v>0</v>
      </c>
      <c r="N8">
        <v>61</v>
      </c>
      <c r="O8">
        <v>0.3</v>
      </c>
      <c r="P8">
        <v>0</v>
      </c>
      <c r="Q8">
        <v>0</v>
      </c>
    </row>
    <row r="9" spans="1:17" x14ac:dyDescent="0.2">
      <c r="A9" t="s">
        <v>618</v>
      </c>
      <c r="B9">
        <v>0</v>
      </c>
      <c r="C9">
        <v>0</v>
      </c>
      <c r="D9">
        <v>545</v>
      </c>
      <c r="E9">
        <v>6.3</v>
      </c>
      <c r="F9">
        <v>33</v>
      </c>
      <c r="G9">
        <v>0.8</v>
      </c>
      <c r="H9">
        <v>2</v>
      </c>
      <c r="I9">
        <v>0</v>
      </c>
      <c r="J9">
        <v>1</v>
      </c>
      <c r="K9">
        <v>0</v>
      </c>
      <c r="L9">
        <v>0</v>
      </c>
      <c r="M9">
        <v>0</v>
      </c>
      <c r="N9">
        <v>51</v>
      </c>
      <c r="O9">
        <v>0.3</v>
      </c>
      <c r="P9">
        <v>0</v>
      </c>
      <c r="Q9">
        <v>0</v>
      </c>
    </row>
    <row r="10" spans="1:17" x14ac:dyDescent="0.2">
      <c r="A10" t="s">
        <v>619</v>
      </c>
      <c r="B10">
        <v>0</v>
      </c>
      <c r="C10">
        <v>0</v>
      </c>
      <c r="D10">
        <v>260</v>
      </c>
      <c r="E10">
        <v>3</v>
      </c>
      <c r="F10">
        <v>12</v>
      </c>
      <c r="G10">
        <v>0.3</v>
      </c>
      <c r="H10">
        <v>1</v>
      </c>
      <c r="I10">
        <v>0</v>
      </c>
      <c r="J10">
        <v>1</v>
      </c>
      <c r="K10">
        <v>0</v>
      </c>
      <c r="L10">
        <v>0</v>
      </c>
      <c r="M10">
        <v>0</v>
      </c>
      <c r="N10">
        <v>774</v>
      </c>
      <c r="O10">
        <v>3.9</v>
      </c>
      <c r="P10">
        <v>0</v>
      </c>
      <c r="Q10">
        <v>0</v>
      </c>
    </row>
    <row r="11" spans="1:17" x14ac:dyDescent="0.2">
      <c r="A11" t="s">
        <v>620</v>
      </c>
      <c r="B11">
        <v>1</v>
      </c>
      <c r="C11">
        <v>0</v>
      </c>
      <c r="D11" s="19">
        <v>5682</v>
      </c>
      <c r="E11">
        <v>65.5</v>
      </c>
      <c r="F11">
        <v>752</v>
      </c>
      <c r="G11">
        <v>17.600000000000001</v>
      </c>
      <c r="H11">
        <v>0</v>
      </c>
      <c r="I11">
        <v>0</v>
      </c>
      <c r="J11">
        <v>1</v>
      </c>
      <c r="K11">
        <v>0</v>
      </c>
      <c r="L11">
        <v>0</v>
      </c>
      <c r="M11">
        <v>0</v>
      </c>
      <c r="N11" s="19">
        <v>1155</v>
      </c>
      <c r="O11">
        <v>5.8</v>
      </c>
      <c r="P11">
        <v>2</v>
      </c>
      <c r="Q11">
        <v>0.1</v>
      </c>
    </row>
    <row r="12" spans="1:17" x14ac:dyDescent="0.2">
      <c r="A12" t="s">
        <v>621</v>
      </c>
      <c r="B12">
        <v>1</v>
      </c>
      <c r="C12">
        <v>0.1</v>
      </c>
      <c r="D12">
        <v>112</v>
      </c>
      <c r="E12">
        <v>1.3</v>
      </c>
      <c r="F12">
        <v>622</v>
      </c>
      <c r="G12">
        <v>14.5</v>
      </c>
      <c r="H12">
        <v>6</v>
      </c>
      <c r="I12">
        <v>0.1</v>
      </c>
      <c r="J12">
        <v>5</v>
      </c>
      <c r="K12">
        <v>0.1</v>
      </c>
      <c r="L12">
        <v>0</v>
      </c>
      <c r="M12">
        <v>0</v>
      </c>
      <c r="N12" s="19">
        <v>3889</v>
      </c>
      <c r="O12">
        <v>19.600000000000001</v>
      </c>
      <c r="P12">
        <v>165</v>
      </c>
      <c r="Q12">
        <v>3.8</v>
      </c>
    </row>
    <row r="13" spans="1:17" x14ac:dyDescent="0.2">
      <c r="A13" s="16" t="s">
        <v>454</v>
      </c>
      <c r="B13" s="16">
        <f>SUM(B4:B12)</f>
        <v>17</v>
      </c>
      <c r="H13" s="16">
        <f>SUM(H4:H12)</f>
        <v>117</v>
      </c>
      <c r="J13" s="16">
        <f>SUM(J4:J12)</f>
        <v>59</v>
      </c>
      <c r="L13" s="16">
        <f>SUM(L4:L12)</f>
        <v>0</v>
      </c>
      <c r="N13" s="19"/>
    </row>
    <row r="14" spans="1:17" x14ac:dyDescent="0.2">
      <c r="A14" t="s">
        <v>616</v>
      </c>
      <c r="B14" s="19">
        <v>2530</v>
      </c>
      <c r="C14">
        <v>99.3</v>
      </c>
      <c r="D14">
        <v>4</v>
      </c>
      <c r="E14">
        <v>0.1</v>
      </c>
      <c r="F14">
        <v>4</v>
      </c>
      <c r="G14">
        <v>0.1</v>
      </c>
      <c r="H14" s="19">
        <v>9505</v>
      </c>
      <c r="I14">
        <v>98.8</v>
      </c>
      <c r="J14" s="19">
        <v>7084</v>
      </c>
      <c r="K14">
        <v>99.2</v>
      </c>
      <c r="L14">
        <v>583</v>
      </c>
      <c r="M14">
        <v>100</v>
      </c>
      <c r="N14">
        <v>355</v>
      </c>
      <c r="O14">
        <v>1.8</v>
      </c>
      <c r="P14">
        <v>199</v>
      </c>
      <c r="Q14">
        <v>4.5</v>
      </c>
    </row>
  </sheetData>
  <pageMargins left="0.7" right="0.7" top="0.75" bottom="0.75" header="0.3" footer="0.3"/>
  <pageSetup paperSize="9" scale="5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W49"/>
  <sheetViews>
    <sheetView zoomScaleNormal="100" workbookViewId="0"/>
  </sheetViews>
  <sheetFormatPr defaultRowHeight="12.75" x14ac:dyDescent="0.2"/>
  <cols>
    <col min="1" max="1" width="19.7109375" customWidth="1"/>
    <col min="2" max="2" width="13.85546875" customWidth="1"/>
    <col min="3" max="3" width="12.28515625" customWidth="1"/>
    <col min="4" max="4" width="11.7109375" customWidth="1"/>
    <col min="5" max="5" width="12" customWidth="1"/>
    <col min="6" max="6" width="14.140625" customWidth="1"/>
    <col min="7" max="7" width="12.140625" style="24" customWidth="1"/>
    <col min="8" max="8" width="12.42578125" style="24" customWidth="1"/>
    <col min="9" max="9" width="13.28515625" customWidth="1"/>
    <col min="10" max="10" width="11.42578125" customWidth="1"/>
    <col min="11" max="11" width="12.7109375" customWidth="1"/>
    <col min="13" max="13" width="13.140625" customWidth="1"/>
  </cols>
  <sheetData>
    <row r="2" spans="1:13" x14ac:dyDescent="0.2">
      <c r="A2" t="s">
        <v>492</v>
      </c>
    </row>
    <row r="4" spans="1:13" x14ac:dyDescent="0.2">
      <c r="F4" s="24"/>
      <c r="H4"/>
    </row>
    <row r="5" spans="1:13" x14ac:dyDescent="0.2">
      <c r="C5" s="60"/>
      <c r="D5" s="59">
        <v>2008</v>
      </c>
      <c r="E5" s="59"/>
      <c r="F5" s="57"/>
      <c r="G5" s="57"/>
      <c r="H5" s="59"/>
      <c r="I5" s="59">
        <v>2018</v>
      </c>
      <c r="J5" s="59"/>
    </row>
    <row r="6" spans="1:13" ht="13.5" thickBot="1" x14ac:dyDescent="0.25">
      <c r="A6" s="5"/>
      <c r="B6" s="5" t="s">
        <v>5</v>
      </c>
      <c r="C6" s="5" t="s">
        <v>7</v>
      </c>
      <c r="D6" s="5" t="s">
        <v>6</v>
      </c>
      <c r="E6" s="5" t="s">
        <v>369</v>
      </c>
      <c r="F6" s="5"/>
      <c r="G6" s="5" t="s">
        <v>5</v>
      </c>
      <c r="H6" s="5" t="s">
        <v>7</v>
      </c>
      <c r="I6" s="5" t="s">
        <v>6</v>
      </c>
      <c r="M6" s="50"/>
    </row>
    <row r="7" spans="1:13" x14ac:dyDescent="0.2">
      <c r="A7" t="s">
        <v>9</v>
      </c>
      <c r="B7" s="464">
        <v>1821145</v>
      </c>
      <c r="C7" s="372">
        <v>519083</v>
      </c>
      <c r="D7" s="372">
        <v>951185</v>
      </c>
      <c r="E7" s="62"/>
      <c r="F7" s="24"/>
      <c r="G7" s="373">
        <f>'T8.5-8.7'!B23+'T8.5-8.7'!C23</f>
        <v>1751906</v>
      </c>
      <c r="H7" s="373">
        <f>'T8.5-8.7'!D23</f>
        <v>381492</v>
      </c>
      <c r="I7" s="373">
        <f>SUM('T8.5-8.7'!F23:I23)</f>
        <v>924340</v>
      </c>
    </row>
    <row r="8" spans="1:13" x14ac:dyDescent="0.2">
      <c r="A8" t="s">
        <v>85</v>
      </c>
      <c r="B8" s="464">
        <v>10722</v>
      </c>
      <c r="C8" s="372" t="s">
        <v>40</v>
      </c>
      <c r="D8" s="372">
        <v>0</v>
      </c>
      <c r="E8" s="62"/>
      <c r="F8" s="24"/>
      <c r="G8" s="373">
        <f>'T8.5-8.7'!B24+'T8.5-8.7'!C24</f>
        <v>14706</v>
      </c>
      <c r="H8" s="373">
        <f>'T8.5-8.7'!D24</f>
        <v>0</v>
      </c>
      <c r="I8" s="373">
        <f>SUM('T8.5-8.7'!F24:I24)</f>
        <v>0</v>
      </c>
    </row>
    <row r="9" spans="1:13" x14ac:dyDescent="0.2">
      <c r="A9" t="s">
        <v>10</v>
      </c>
      <c r="B9" s="464">
        <v>34205</v>
      </c>
      <c r="C9" s="372" t="s">
        <v>40</v>
      </c>
      <c r="D9" s="372">
        <v>0</v>
      </c>
      <c r="E9" s="62"/>
      <c r="F9" s="24"/>
      <c r="G9" s="373">
        <f>'T8.5-8.7'!B25+'T8.5-8.7'!C25</f>
        <v>35404</v>
      </c>
      <c r="H9" s="373">
        <f>'T8.5-8.7'!D25</f>
        <v>0</v>
      </c>
      <c r="I9" s="373">
        <f>SUM('T8.5-8.7'!F25:I25)</f>
        <v>0</v>
      </c>
    </row>
    <row r="10" spans="1:13" x14ac:dyDescent="0.2">
      <c r="A10" t="s">
        <v>30</v>
      </c>
      <c r="B10" s="464">
        <v>9072</v>
      </c>
      <c r="C10" s="372" t="s">
        <v>40</v>
      </c>
      <c r="D10" s="372">
        <v>0</v>
      </c>
      <c r="E10" s="62"/>
      <c r="F10" s="24"/>
      <c r="G10" s="373">
        <f>'T8.5-8.7'!B26+'T8.5-8.7'!C26</f>
        <v>8472</v>
      </c>
      <c r="H10" s="373">
        <f>'T8.5-8.7'!D26</f>
        <v>0</v>
      </c>
      <c r="I10" s="373">
        <f>SUM('T8.5-8.7'!F26:I26)</f>
        <v>0</v>
      </c>
    </row>
    <row r="11" spans="1:13" x14ac:dyDescent="0.2">
      <c r="A11" t="s">
        <v>11</v>
      </c>
      <c r="B11" s="464">
        <v>60866</v>
      </c>
      <c r="C11" s="372" t="s">
        <v>40</v>
      </c>
      <c r="D11" s="372">
        <v>145</v>
      </c>
      <c r="E11" s="62" t="s">
        <v>82</v>
      </c>
      <c r="F11" s="24"/>
      <c r="G11" s="373">
        <f>'T8.5-8.7'!B27+'T8.5-8.7'!C27</f>
        <v>20587</v>
      </c>
      <c r="H11" s="373">
        <f>'T8.5-8.7'!D27</f>
        <v>0</v>
      </c>
      <c r="I11" s="373">
        <f>SUM('T8.5-8.7'!F27:I27)</f>
        <v>0</v>
      </c>
    </row>
    <row r="12" spans="1:13" x14ac:dyDescent="0.2">
      <c r="A12" t="s">
        <v>12</v>
      </c>
      <c r="B12" s="464">
        <v>5283385</v>
      </c>
      <c r="C12" s="372" t="s">
        <v>40</v>
      </c>
      <c r="D12" s="372">
        <v>3712860</v>
      </c>
      <c r="E12" s="62"/>
      <c r="F12" s="24"/>
      <c r="G12" s="373">
        <f>'T8.5-8.7'!B29+'T8.5-8.7'!C29</f>
        <v>5370564</v>
      </c>
      <c r="H12" s="373">
        <f>'T8.5-8.7'!D29</f>
        <v>0</v>
      </c>
      <c r="I12" s="373">
        <f>SUM('T8.5-8.7'!F29:I29)</f>
        <v>8920738</v>
      </c>
    </row>
    <row r="13" spans="1:13" x14ac:dyDescent="0.2">
      <c r="A13" t="s">
        <v>13</v>
      </c>
      <c r="B13" s="464">
        <v>4216257</v>
      </c>
      <c r="C13" s="372" t="s">
        <v>40</v>
      </c>
      <c r="D13" s="372">
        <v>3940642</v>
      </c>
      <c r="E13" s="62"/>
      <c r="F13" s="24"/>
      <c r="G13" s="373">
        <f>'T8.5-8.7'!B32+'T8.5-8.7'!C32</f>
        <v>4232830</v>
      </c>
      <c r="H13" s="373">
        <f>'T8.5-8.7'!D32</f>
        <v>0</v>
      </c>
      <c r="I13" s="373">
        <f>SUM('T8.5-8.7'!F32:I32)</f>
        <v>5418127</v>
      </c>
    </row>
    <row r="14" spans="1:13" x14ac:dyDescent="0.2">
      <c r="A14" t="s">
        <v>14</v>
      </c>
      <c r="B14" s="464">
        <v>649591</v>
      </c>
      <c r="C14" s="372">
        <v>101</v>
      </c>
      <c r="D14" s="372">
        <v>15694</v>
      </c>
      <c r="E14" s="62"/>
      <c r="F14" s="24"/>
      <c r="G14" s="373">
        <f>'T8.5-8.7'!B33+'T8.5-8.7'!C33</f>
        <v>790302</v>
      </c>
      <c r="H14" s="373">
        <f>'T8.5-8.7'!D33</f>
        <v>0</v>
      </c>
      <c r="I14" s="373">
        <f>SUM('T8.5-8.7'!F33:I33)</f>
        <v>97006</v>
      </c>
    </row>
    <row r="15" spans="1:13" x14ac:dyDescent="0.2">
      <c r="A15" t="s">
        <v>15</v>
      </c>
      <c r="B15" s="464">
        <v>29367</v>
      </c>
      <c r="C15" s="372" t="s">
        <v>40</v>
      </c>
      <c r="D15" s="372">
        <v>0</v>
      </c>
      <c r="E15" s="62"/>
      <c r="F15" s="24"/>
      <c r="G15" s="373">
        <f>'T8.5-8.7'!B34+'T8.5-8.7'!C34</f>
        <v>33383</v>
      </c>
      <c r="H15" s="373">
        <f>'T8.5-8.7'!D34</f>
        <v>0</v>
      </c>
      <c r="I15" s="373">
        <f>SUM('T8.5-8.7'!F34:I34)</f>
        <v>0</v>
      </c>
    </row>
    <row r="16" spans="1:13" x14ac:dyDescent="0.2">
      <c r="A16" t="s">
        <v>16</v>
      </c>
      <c r="B16" s="464">
        <v>149272</v>
      </c>
      <c r="C16" s="372">
        <v>4</v>
      </c>
      <c r="D16" s="372">
        <v>86</v>
      </c>
      <c r="E16" s="62"/>
      <c r="F16" s="24"/>
      <c r="G16" s="373">
        <f>'T8.5-8.7'!B35+'T8.5-8.7'!C35</f>
        <v>181260</v>
      </c>
      <c r="H16" s="373">
        <f>'T8.5-8.7'!D35</f>
        <v>19</v>
      </c>
      <c r="I16" s="373">
        <f>SUM('T8.5-8.7'!F35:I35)</f>
        <v>410</v>
      </c>
    </row>
    <row r="17" spans="1:23" x14ac:dyDescent="0.2">
      <c r="A17" t="s">
        <v>86</v>
      </c>
      <c r="B17" s="464">
        <v>4731</v>
      </c>
      <c r="C17" s="372">
        <v>123</v>
      </c>
      <c r="D17" s="372">
        <v>0</v>
      </c>
      <c r="E17" s="62" t="s">
        <v>82</v>
      </c>
      <c r="F17" s="24"/>
      <c r="G17" s="373">
        <f>'T8.5-8.7'!J36</f>
        <v>3881</v>
      </c>
      <c r="H17" s="373">
        <f>'T8.5-8.7'!D36</f>
        <v>0</v>
      </c>
      <c r="I17" s="373">
        <f>SUM('T8.5-8.7'!F36:I36)</f>
        <v>0</v>
      </c>
    </row>
    <row r="18" spans="1:23" x14ac:dyDescent="0.2">
      <c r="A18" t="s">
        <v>18</v>
      </c>
      <c r="B18" s="464">
        <v>682327</v>
      </c>
      <c r="C18" s="372" t="s">
        <v>40</v>
      </c>
      <c r="D18" s="372">
        <v>1726508</v>
      </c>
      <c r="E18" s="62" t="s">
        <v>82</v>
      </c>
      <c r="F18" s="24"/>
      <c r="G18" s="373">
        <f>'T8.5-8.7'!B41+'T8.5-8.7'!C41</f>
        <v>738</v>
      </c>
      <c r="H18" s="373">
        <f>'T8.5-8.7'!D41</f>
        <v>0</v>
      </c>
      <c r="I18" s="373">
        <f>SUM('T8.5-8.7'!F41:I41)</f>
        <v>678769</v>
      </c>
    </row>
    <row r="19" spans="1:23" ht="14.25" x14ac:dyDescent="0.2">
      <c r="A19" t="s">
        <v>426</v>
      </c>
      <c r="B19" s="464">
        <v>130932</v>
      </c>
      <c r="C19" s="372">
        <v>114339</v>
      </c>
      <c r="D19" s="372">
        <v>0</v>
      </c>
      <c r="E19" s="62"/>
      <c r="F19" s="24"/>
      <c r="G19" s="373">
        <f>'T8.5-8.7'!B43+'T8.5-8.7'!C43</f>
        <v>94066</v>
      </c>
      <c r="H19" s="373">
        <f>'T8.5-8.7'!D43</f>
        <v>81575</v>
      </c>
      <c r="I19" s="373">
        <f>SUM('T8.5-8.7'!F43:I43)</f>
        <v>0</v>
      </c>
    </row>
    <row r="20" spans="1:23" x14ac:dyDescent="0.2">
      <c r="A20" t="s">
        <v>20</v>
      </c>
      <c r="B20" s="464">
        <v>136670</v>
      </c>
      <c r="C20" s="372" t="s">
        <v>40</v>
      </c>
      <c r="D20" s="372">
        <v>0</v>
      </c>
      <c r="E20" s="62"/>
      <c r="F20" s="24"/>
      <c r="G20" s="373">
        <f>'T8.5-8.7'!B44+'T8.5-8.7'!C44</f>
        <v>137443</v>
      </c>
      <c r="H20" s="373">
        <f>'T8.5-8.7'!D44</f>
        <v>0</v>
      </c>
      <c r="I20" s="373">
        <f>SUM('T8.5-8.7'!F44:I44)</f>
        <v>0</v>
      </c>
    </row>
    <row r="21" spans="1:23" x14ac:dyDescent="0.2">
      <c r="A21" t="s">
        <v>21</v>
      </c>
      <c r="B21" s="464">
        <v>134127</v>
      </c>
      <c r="C21" s="372">
        <v>7076</v>
      </c>
      <c r="D21" s="372">
        <v>1604</v>
      </c>
      <c r="E21" s="62"/>
      <c r="F21" s="24"/>
      <c r="G21" s="373">
        <f>'T8.5-8.7'!B46+'T8.5-8.7'!C46</f>
        <v>228053</v>
      </c>
      <c r="H21" s="373">
        <f>'T8.5-8.7'!D46</f>
        <v>24110</v>
      </c>
      <c r="I21" s="373">
        <f>SUM('T8.5-8.7'!F46:I46)</f>
        <v>1367</v>
      </c>
    </row>
    <row r="22" spans="1:23" x14ac:dyDescent="0.2">
      <c r="A22" t="s">
        <v>22</v>
      </c>
      <c r="B22" s="464">
        <v>8334</v>
      </c>
      <c r="C22" s="372" t="s">
        <v>40</v>
      </c>
      <c r="D22" s="372">
        <v>0</v>
      </c>
      <c r="E22" s="62"/>
      <c r="F22" s="24"/>
      <c r="G22" s="373">
        <f>'T8.5-8.7'!B47+'T8.5-8.7'!C47</f>
        <v>12754</v>
      </c>
      <c r="H22" s="373">
        <f>'T8.5-8.7'!D47</f>
        <v>0</v>
      </c>
      <c r="I22" s="373">
        <f>SUM('T8.5-8.7'!F47:I47)</f>
        <v>0</v>
      </c>
    </row>
    <row r="23" spans="1:23" x14ac:dyDescent="0.2">
      <c r="A23" t="s">
        <v>542</v>
      </c>
      <c r="B23" s="464">
        <v>24264</v>
      </c>
      <c r="C23" s="372">
        <v>1</v>
      </c>
      <c r="D23" s="372">
        <v>114</v>
      </c>
      <c r="E23" s="62"/>
      <c r="F23" s="24"/>
      <c r="G23" s="373">
        <f>'T8.5-8.7'!B49+'T8.5-8.7'!C49</f>
        <v>17116</v>
      </c>
      <c r="H23" s="374">
        <f>'T8.5-8.7'!D49</f>
        <v>0</v>
      </c>
      <c r="I23" s="373">
        <f>SUM('T8.5-8.7'!F49:I49)</f>
        <v>0</v>
      </c>
    </row>
    <row r="24" spans="1:23" x14ac:dyDescent="0.2">
      <c r="C24" s="372"/>
      <c r="D24" s="372"/>
      <c r="E24" s="139"/>
      <c r="F24" s="24"/>
      <c r="H24"/>
    </row>
    <row r="25" spans="1:23" x14ac:dyDescent="0.2">
      <c r="A25" t="s">
        <v>669</v>
      </c>
    </row>
    <row r="26" spans="1:23" x14ac:dyDescent="0.2">
      <c r="A26" t="s">
        <v>428</v>
      </c>
    </row>
    <row r="27" spans="1:23" x14ac:dyDescent="0.2">
      <c r="A27" s="138" t="s">
        <v>427</v>
      </c>
      <c r="B27" s="138"/>
    </row>
    <row r="28" spans="1:23" x14ac:dyDescent="0.2">
      <c r="A28" s="138"/>
      <c r="B28" s="138"/>
    </row>
    <row r="30" spans="1:23" x14ac:dyDescent="0.2">
      <c r="A30" s="439" t="s">
        <v>710</v>
      </c>
      <c r="B30" s="439"/>
      <c r="G30"/>
      <c r="H30"/>
      <c r="I30" s="24"/>
      <c r="J30" s="24"/>
      <c r="Q30" s="456"/>
      <c r="R30" s="456"/>
      <c r="S30" s="456"/>
      <c r="T30" s="456"/>
      <c r="U30" s="456"/>
      <c r="V30" s="456"/>
      <c r="W30" s="456"/>
    </row>
    <row r="31" spans="1:23" x14ac:dyDescent="0.2">
      <c r="B31" s="49" t="s">
        <v>667</v>
      </c>
      <c r="C31" t="s">
        <v>58</v>
      </c>
      <c r="D31" t="s">
        <v>573</v>
      </c>
      <c r="E31" t="s">
        <v>7</v>
      </c>
      <c r="F31" t="s">
        <v>35</v>
      </c>
      <c r="G31" s="24" t="s">
        <v>36</v>
      </c>
      <c r="H31" t="s">
        <v>37</v>
      </c>
      <c r="I31" t="s">
        <v>574</v>
      </c>
      <c r="J31" s="49" t="s">
        <v>6</v>
      </c>
    </row>
    <row r="32" spans="1:23" x14ac:dyDescent="0.2">
      <c r="A32" t="s">
        <v>310</v>
      </c>
      <c r="B32" s="438">
        <f t="shared" ref="B32:B48" si="0">SUM(C32:D32)</f>
        <v>1821145</v>
      </c>
      <c r="C32" s="350">
        <v>273886</v>
      </c>
      <c r="D32" s="350">
        <v>1547259</v>
      </c>
      <c r="E32" s="350">
        <v>519083</v>
      </c>
      <c r="F32" s="350">
        <v>71358</v>
      </c>
      <c r="G32" s="130">
        <v>879827</v>
      </c>
      <c r="H32" s="350" t="s">
        <v>40</v>
      </c>
      <c r="I32" s="350" t="s">
        <v>40</v>
      </c>
      <c r="J32" s="438">
        <f t="shared" ref="J32:J48" si="1">SUM(F32:I32)</f>
        <v>951185</v>
      </c>
    </row>
    <row r="33" spans="1:10" x14ac:dyDescent="0.2">
      <c r="A33" t="s">
        <v>555</v>
      </c>
      <c r="B33" s="438">
        <f t="shared" si="0"/>
        <v>10722</v>
      </c>
      <c r="C33" s="350">
        <v>10722</v>
      </c>
      <c r="D33" s="350" t="s">
        <v>40</v>
      </c>
      <c r="E33" s="350" t="s">
        <v>40</v>
      </c>
      <c r="F33" s="350" t="s">
        <v>40</v>
      </c>
      <c r="G33" s="130" t="s">
        <v>40</v>
      </c>
      <c r="H33" s="350" t="s">
        <v>40</v>
      </c>
      <c r="I33" s="350" t="s">
        <v>40</v>
      </c>
      <c r="J33" s="438">
        <f t="shared" si="1"/>
        <v>0</v>
      </c>
    </row>
    <row r="34" spans="1:10" x14ac:dyDescent="0.2">
      <c r="A34" t="s">
        <v>556</v>
      </c>
      <c r="B34" s="438">
        <f t="shared" si="0"/>
        <v>34205</v>
      </c>
      <c r="C34" s="350">
        <v>34205</v>
      </c>
      <c r="D34" s="350" t="s">
        <v>40</v>
      </c>
      <c r="E34" s="350" t="s">
        <v>40</v>
      </c>
      <c r="F34" s="350" t="s">
        <v>40</v>
      </c>
      <c r="G34" s="130" t="s">
        <v>40</v>
      </c>
      <c r="H34" s="350" t="s">
        <v>40</v>
      </c>
      <c r="I34" s="350" t="s">
        <v>40</v>
      </c>
      <c r="J34" s="438">
        <f t="shared" si="1"/>
        <v>0</v>
      </c>
    </row>
    <row r="35" spans="1:10" x14ac:dyDescent="0.2">
      <c r="A35" t="s">
        <v>557</v>
      </c>
      <c r="B35" s="438">
        <f t="shared" si="0"/>
        <v>9072</v>
      </c>
      <c r="C35" s="350">
        <v>9072</v>
      </c>
      <c r="D35" s="350">
        <v>0</v>
      </c>
      <c r="E35" s="350" t="s">
        <v>40</v>
      </c>
      <c r="F35" s="350" t="s">
        <v>40</v>
      </c>
      <c r="G35" s="130" t="s">
        <v>40</v>
      </c>
      <c r="H35" s="350" t="s">
        <v>40</v>
      </c>
      <c r="I35" s="350" t="s">
        <v>40</v>
      </c>
      <c r="J35" s="438">
        <f t="shared" si="1"/>
        <v>0</v>
      </c>
    </row>
    <row r="36" spans="1:10" x14ac:dyDescent="0.2">
      <c r="A36" t="s">
        <v>558</v>
      </c>
      <c r="B36" s="438">
        <f t="shared" si="0"/>
        <v>60866</v>
      </c>
      <c r="C36" s="350" t="s">
        <v>40</v>
      </c>
      <c r="D36" s="350">
        <v>60866</v>
      </c>
      <c r="E36" s="350" t="s">
        <v>40</v>
      </c>
      <c r="F36" s="350">
        <v>41</v>
      </c>
      <c r="G36" s="130">
        <v>104</v>
      </c>
      <c r="H36" s="350" t="s">
        <v>40</v>
      </c>
      <c r="I36" s="350" t="s">
        <v>40</v>
      </c>
      <c r="J36" s="438">
        <f t="shared" si="1"/>
        <v>145</v>
      </c>
    </row>
    <row r="37" spans="1:10" x14ac:dyDescent="0.2">
      <c r="A37" t="s">
        <v>559</v>
      </c>
      <c r="B37" s="438">
        <f t="shared" si="0"/>
        <v>5283385</v>
      </c>
      <c r="C37" s="350">
        <v>109623</v>
      </c>
      <c r="D37" s="350">
        <v>5173762</v>
      </c>
      <c r="E37" s="350" t="s">
        <v>40</v>
      </c>
      <c r="F37" s="350">
        <v>563882</v>
      </c>
      <c r="G37" s="130">
        <v>2898977</v>
      </c>
      <c r="H37" s="350">
        <v>231550</v>
      </c>
      <c r="I37" s="350">
        <v>18451</v>
      </c>
      <c r="J37" s="438">
        <f t="shared" si="1"/>
        <v>3712860</v>
      </c>
    </row>
    <row r="38" spans="1:10" x14ac:dyDescent="0.2">
      <c r="A38" t="s">
        <v>560</v>
      </c>
      <c r="B38" s="438">
        <f t="shared" si="0"/>
        <v>4216257</v>
      </c>
      <c r="C38" s="350">
        <v>171253</v>
      </c>
      <c r="D38" s="350">
        <v>4045004</v>
      </c>
      <c r="E38" s="350" t="s">
        <v>40</v>
      </c>
      <c r="F38" s="350">
        <v>182417</v>
      </c>
      <c r="G38" s="130">
        <v>2950144</v>
      </c>
      <c r="H38" s="350">
        <v>412013</v>
      </c>
      <c r="I38" s="350">
        <v>396068</v>
      </c>
      <c r="J38" s="438">
        <f t="shared" si="1"/>
        <v>3940642</v>
      </c>
    </row>
    <row r="39" spans="1:10" x14ac:dyDescent="0.2">
      <c r="A39" t="s">
        <v>561</v>
      </c>
      <c r="B39" s="438">
        <f t="shared" si="0"/>
        <v>649591</v>
      </c>
      <c r="C39" s="350">
        <v>68779</v>
      </c>
      <c r="D39" s="350">
        <v>580812</v>
      </c>
      <c r="E39" s="350">
        <v>101</v>
      </c>
      <c r="F39" s="350">
        <v>8398</v>
      </c>
      <c r="G39" s="130">
        <v>7296</v>
      </c>
      <c r="H39" s="350" t="s">
        <v>40</v>
      </c>
      <c r="I39" s="350" t="s">
        <v>40</v>
      </c>
      <c r="J39" s="438">
        <f t="shared" si="1"/>
        <v>15694</v>
      </c>
    </row>
    <row r="40" spans="1:10" x14ac:dyDescent="0.2">
      <c r="A40" t="s">
        <v>562</v>
      </c>
      <c r="B40" s="438">
        <f t="shared" si="0"/>
        <v>29367</v>
      </c>
      <c r="C40" s="350">
        <v>29367</v>
      </c>
      <c r="D40" s="350" t="s">
        <v>40</v>
      </c>
      <c r="E40" s="350" t="s">
        <v>40</v>
      </c>
      <c r="F40" s="350" t="s">
        <v>40</v>
      </c>
      <c r="G40" s="130" t="s">
        <v>40</v>
      </c>
      <c r="H40" s="350" t="s">
        <v>40</v>
      </c>
      <c r="I40" s="130" t="s">
        <v>40</v>
      </c>
      <c r="J40" s="438">
        <f t="shared" si="1"/>
        <v>0</v>
      </c>
    </row>
    <row r="41" spans="1:10" x14ac:dyDescent="0.2">
      <c r="A41" t="s">
        <v>563</v>
      </c>
      <c r="B41" s="438">
        <f t="shared" si="0"/>
        <v>149272</v>
      </c>
      <c r="C41" s="350">
        <v>149272</v>
      </c>
      <c r="D41" s="350">
        <v>0</v>
      </c>
      <c r="E41" s="350">
        <v>4</v>
      </c>
      <c r="F41" s="350" t="s">
        <v>40</v>
      </c>
      <c r="G41" s="130">
        <v>86</v>
      </c>
      <c r="H41" s="350" t="s">
        <v>40</v>
      </c>
      <c r="I41" s="130" t="s">
        <v>40</v>
      </c>
      <c r="J41" s="438">
        <f t="shared" si="1"/>
        <v>86</v>
      </c>
    </row>
    <row r="42" spans="1:10" x14ac:dyDescent="0.2">
      <c r="A42" t="s">
        <v>575</v>
      </c>
      <c r="B42" s="438">
        <f t="shared" si="0"/>
        <v>4731</v>
      </c>
      <c r="C42" s="350">
        <v>4731</v>
      </c>
      <c r="D42" s="350" t="s">
        <v>40</v>
      </c>
      <c r="E42" s="350">
        <v>123</v>
      </c>
      <c r="F42" s="350" t="s">
        <v>40</v>
      </c>
      <c r="G42" s="130" t="s">
        <v>40</v>
      </c>
      <c r="H42" s="350" t="s">
        <v>40</v>
      </c>
      <c r="I42" s="130" t="s">
        <v>40</v>
      </c>
      <c r="J42" s="438">
        <f t="shared" si="1"/>
        <v>0</v>
      </c>
    </row>
    <row r="43" spans="1:10" x14ac:dyDescent="0.2">
      <c r="A43" t="s">
        <v>568</v>
      </c>
      <c r="B43" s="438">
        <f t="shared" si="0"/>
        <v>682327</v>
      </c>
      <c r="C43" s="350">
        <v>162</v>
      </c>
      <c r="D43" s="350">
        <v>682165</v>
      </c>
      <c r="E43" s="350" t="s">
        <v>40</v>
      </c>
      <c r="F43" s="350">
        <v>368627</v>
      </c>
      <c r="G43" s="130">
        <v>1357881</v>
      </c>
      <c r="H43" s="350">
        <v>0</v>
      </c>
      <c r="I43" s="350" t="s">
        <v>40</v>
      </c>
      <c r="J43" s="438">
        <f t="shared" si="1"/>
        <v>1726508</v>
      </c>
    </row>
    <row r="44" spans="1:10" x14ac:dyDescent="0.2">
      <c r="A44" t="s">
        <v>564</v>
      </c>
      <c r="B44" s="438">
        <f t="shared" si="0"/>
        <v>130932</v>
      </c>
      <c r="C44" s="350">
        <v>130932</v>
      </c>
      <c r="D44" s="350">
        <v>0</v>
      </c>
      <c r="E44" s="350">
        <v>114339</v>
      </c>
      <c r="F44" s="350" t="s">
        <v>40</v>
      </c>
      <c r="G44" s="130" t="s">
        <v>40</v>
      </c>
      <c r="H44" s="350" t="s">
        <v>40</v>
      </c>
      <c r="I44" s="350" t="s">
        <v>40</v>
      </c>
      <c r="J44" s="438">
        <f t="shared" si="1"/>
        <v>0</v>
      </c>
    </row>
    <row r="45" spans="1:10" x14ac:dyDescent="0.2">
      <c r="A45" t="s">
        <v>565</v>
      </c>
      <c r="B45" s="438">
        <f t="shared" si="0"/>
        <v>136670</v>
      </c>
      <c r="C45" s="350">
        <v>136543</v>
      </c>
      <c r="D45" s="350">
        <v>127</v>
      </c>
      <c r="E45" s="350" t="s">
        <v>40</v>
      </c>
      <c r="F45" s="350" t="s">
        <v>40</v>
      </c>
      <c r="G45" s="130" t="s">
        <v>40</v>
      </c>
      <c r="H45" s="350" t="s">
        <v>40</v>
      </c>
      <c r="I45" s="350" t="s">
        <v>40</v>
      </c>
      <c r="J45" s="438">
        <f t="shared" si="1"/>
        <v>0</v>
      </c>
    </row>
    <row r="46" spans="1:10" x14ac:dyDescent="0.2">
      <c r="A46" t="s">
        <v>566</v>
      </c>
      <c r="B46" s="438">
        <f t="shared" si="0"/>
        <v>134127</v>
      </c>
      <c r="C46" s="350">
        <v>132019</v>
      </c>
      <c r="D46" s="350">
        <v>2108</v>
      </c>
      <c r="E46" s="350">
        <v>7076</v>
      </c>
      <c r="F46" s="350" t="s">
        <v>40</v>
      </c>
      <c r="G46" s="130">
        <v>1604</v>
      </c>
      <c r="H46" s="350" t="s">
        <v>40</v>
      </c>
      <c r="I46" s="350" t="s">
        <v>40</v>
      </c>
      <c r="J46" s="438">
        <f t="shared" si="1"/>
        <v>1604</v>
      </c>
    </row>
    <row r="47" spans="1:10" x14ac:dyDescent="0.2">
      <c r="A47" t="s">
        <v>567</v>
      </c>
      <c r="B47" s="438">
        <f t="shared" si="0"/>
        <v>8334</v>
      </c>
      <c r="C47" s="350">
        <v>8334</v>
      </c>
      <c r="D47" s="350" t="s">
        <v>40</v>
      </c>
      <c r="E47" s="350" t="s">
        <v>40</v>
      </c>
      <c r="F47" s="350" t="s">
        <v>40</v>
      </c>
      <c r="G47" s="130" t="s">
        <v>40</v>
      </c>
      <c r="H47" s="350" t="s">
        <v>40</v>
      </c>
      <c r="I47" s="350" t="s">
        <v>40</v>
      </c>
      <c r="J47" s="438">
        <f t="shared" si="1"/>
        <v>0</v>
      </c>
    </row>
    <row r="48" spans="1:10" x14ac:dyDescent="0.2">
      <c r="A48" t="s">
        <v>576</v>
      </c>
      <c r="B48" s="438">
        <f t="shared" si="0"/>
        <v>24264</v>
      </c>
      <c r="C48" s="350">
        <v>23930</v>
      </c>
      <c r="D48" s="350">
        <v>334</v>
      </c>
      <c r="E48" s="350">
        <v>1</v>
      </c>
      <c r="F48" s="350" t="s">
        <v>40</v>
      </c>
      <c r="G48" s="130">
        <v>114</v>
      </c>
      <c r="H48" s="350" t="s">
        <v>40</v>
      </c>
      <c r="I48" s="350" t="s">
        <v>40</v>
      </c>
      <c r="J48" s="438">
        <f t="shared" si="1"/>
        <v>114</v>
      </c>
    </row>
    <row r="49" spans="5:13" x14ac:dyDescent="0.2">
      <c r="E49" s="438"/>
      <c r="M49" s="438"/>
    </row>
  </sheetData>
  <phoneticPr fontId="0" type="noConversion"/>
  <pageMargins left="0.75" right="0.75" top="1" bottom="1" header="0.5" footer="0.5"/>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8"/>
  <sheetViews>
    <sheetView zoomScale="68" zoomScaleNormal="68" workbookViewId="0">
      <selection activeCell="AL4" sqref="AL4"/>
    </sheetView>
  </sheetViews>
  <sheetFormatPr defaultRowHeight="12.75" x14ac:dyDescent="0.2"/>
  <cols>
    <col min="3" max="5" width="14.85546875" customWidth="1"/>
  </cols>
  <sheetData>
    <row r="1" spans="1:7" ht="15.75" x14ac:dyDescent="0.25">
      <c r="A1" s="15"/>
      <c r="B1" s="37" t="s">
        <v>689</v>
      </c>
      <c r="C1" s="37"/>
      <c r="D1" s="33"/>
      <c r="E1" s="33"/>
      <c r="F1" s="33"/>
      <c r="G1" s="15"/>
    </row>
    <row r="2" spans="1:7" ht="31.5" x14ac:dyDescent="0.2">
      <c r="A2" s="15"/>
      <c r="B2" s="247"/>
      <c r="C2" s="247" t="s">
        <v>697</v>
      </c>
      <c r="D2" s="248" t="s">
        <v>89</v>
      </c>
      <c r="E2" s="245" t="s">
        <v>6</v>
      </c>
      <c r="F2" s="239"/>
      <c r="G2" s="15"/>
    </row>
    <row r="3" spans="1:7" ht="15" x14ac:dyDescent="0.2">
      <c r="A3" s="15" t="s">
        <v>38</v>
      </c>
      <c r="B3" s="15">
        <v>2008</v>
      </c>
      <c r="C3" s="457">
        <f>'fig8.1data'!B7</f>
        <v>1821145</v>
      </c>
      <c r="D3" s="457">
        <f>'fig8.1data'!C7</f>
        <v>519083</v>
      </c>
      <c r="E3" s="457">
        <f>'fig8.1data'!D7</f>
        <v>951185</v>
      </c>
      <c r="F3" s="15"/>
      <c r="G3" s="15"/>
    </row>
    <row r="4" spans="1:7" ht="15" x14ac:dyDescent="0.2">
      <c r="A4" s="15"/>
      <c r="B4" s="15">
        <v>2018</v>
      </c>
      <c r="C4" s="457">
        <f>'fig8.1data'!G7</f>
        <v>1751906</v>
      </c>
      <c r="D4" s="457">
        <f>'fig8.1data'!H7</f>
        <v>381492</v>
      </c>
      <c r="E4" s="457">
        <f>'fig8.1data'!I7</f>
        <v>924340</v>
      </c>
      <c r="F4" s="15"/>
      <c r="G4" s="15"/>
    </row>
    <row r="5" spans="1:7" ht="15" x14ac:dyDescent="0.2">
      <c r="A5" s="15"/>
      <c r="B5" s="15"/>
      <c r="C5" s="46"/>
      <c r="D5" s="43"/>
      <c r="E5" s="43"/>
      <c r="F5" s="15"/>
      <c r="G5" s="15"/>
    </row>
    <row r="6" spans="1:7" ht="31.5" x14ac:dyDescent="0.2">
      <c r="A6" s="15"/>
      <c r="B6" s="15"/>
      <c r="C6" s="247" t="s">
        <v>697</v>
      </c>
      <c r="D6" s="248" t="s">
        <v>89</v>
      </c>
      <c r="E6" s="245" t="s">
        <v>6</v>
      </c>
      <c r="F6" s="15"/>
      <c r="G6" s="15"/>
    </row>
    <row r="7" spans="1:7" ht="15" x14ac:dyDescent="0.2">
      <c r="A7" s="15" t="s">
        <v>84</v>
      </c>
      <c r="B7" s="15">
        <v>2008</v>
      </c>
      <c r="C7" s="458">
        <f>'fig8.1data'!B8</f>
        <v>10722</v>
      </c>
      <c r="D7" s="458" t="str">
        <f>'fig8.1data'!C8</f>
        <v>-</v>
      </c>
      <c r="E7" s="458">
        <f>'fig8.1data'!D8</f>
        <v>0</v>
      </c>
      <c r="F7" s="240"/>
      <c r="G7" s="15"/>
    </row>
    <row r="8" spans="1:7" ht="15" x14ac:dyDescent="0.2">
      <c r="A8" s="15"/>
      <c r="B8" s="15">
        <v>2018</v>
      </c>
      <c r="C8" s="458">
        <f>'fig8.1data'!G8</f>
        <v>14706</v>
      </c>
      <c r="D8" s="458">
        <f>'fig8.1data'!H8</f>
        <v>0</v>
      </c>
      <c r="E8" s="458">
        <f>'fig8.1data'!I8</f>
        <v>0</v>
      </c>
      <c r="F8" s="240"/>
      <c r="G8" s="15"/>
    </row>
    <row r="9" spans="1:7" ht="15" x14ac:dyDescent="0.2">
      <c r="A9" s="15"/>
      <c r="B9" s="15"/>
      <c r="C9" s="46"/>
      <c r="D9" s="43"/>
      <c r="E9" s="43"/>
      <c r="F9" s="240"/>
      <c r="G9" s="15"/>
    </row>
    <row r="10" spans="1:7" ht="31.5" x14ac:dyDescent="0.2">
      <c r="A10" s="15"/>
      <c r="B10" s="15"/>
      <c r="C10" s="247" t="s">
        <v>697</v>
      </c>
      <c r="D10" s="248" t="s">
        <v>89</v>
      </c>
      <c r="E10" s="245" t="s">
        <v>6</v>
      </c>
      <c r="F10" s="240"/>
      <c r="G10" s="15"/>
    </row>
    <row r="11" spans="1:7" ht="15" x14ac:dyDescent="0.2">
      <c r="A11" s="15" t="s">
        <v>39</v>
      </c>
      <c r="B11" s="15">
        <v>2008</v>
      </c>
      <c r="C11" s="458">
        <f>'fig8.1data'!B9</f>
        <v>34205</v>
      </c>
      <c r="D11" s="458" t="str">
        <f>'fig8.1data'!C9</f>
        <v>-</v>
      </c>
      <c r="E11" s="458">
        <f>'fig8.1data'!D9</f>
        <v>0</v>
      </c>
      <c r="F11" s="240"/>
      <c r="G11" s="15"/>
    </row>
    <row r="12" spans="1:7" ht="15" x14ac:dyDescent="0.2">
      <c r="A12" s="15"/>
      <c r="B12" s="15">
        <v>2018</v>
      </c>
      <c r="C12" s="458">
        <f>'fig8.1data'!G9</f>
        <v>35404</v>
      </c>
      <c r="D12" s="458">
        <f>'fig8.1data'!H9</f>
        <v>0</v>
      </c>
      <c r="E12" s="458">
        <f>'fig8.1data'!I9</f>
        <v>0</v>
      </c>
      <c r="F12" s="240"/>
      <c r="G12" s="15"/>
    </row>
    <row r="13" spans="1:7" ht="15" x14ac:dyDescent="0.2">
      <c r="A13" s="15"/>
      <c r="B13" s="15"/>
      <c r="C13" s="46"/>
      <c r="D13" s="43"/>
      <c r="E13" s="43"/>
      <c r="F13" s="240"/>
      <c r="G13" s="15"/>
    </row>
    <row r="14" spans="1:7" ht="31.5" x14ac:dyDescent="0.2">
      <c r="A14" s="15"/>
      <c r="B14" s="15"/>
      <c r="C14" s="247" t="s">
        <v>697</v>
      </c>
      <c r="D14" s="248" t="s">
        <v>89</v>
      </c>
      <c r="E14" s="245" t="s">
        <v>6</v>
      </c>
      <c r="F14" s="240"/>
      <c r="G14" s="15"/>
    </row>
    <row r="15" spans="1:7" ht="15" x14ac:dyDescent="0.2">
      <c r="A15" s="15" t="s">
        <v>41</v>
      </c>
      <c r="B15" s="15">
        <v>2008</v>
      </c>
      <c r="C15" s="458">
        <f>'fig8.1data'!B10</f>
        <v>9072</v>
      </c>
      <c r="D15" s="458" t="str">
        <f>'fig8.1data'!C10</f>
        <v>-</v>
      </c>
      <c r="E15" s="458">
        <f>'fig8.1data'!D10</f>
        <v>0</v>
      </c>
      <c r="F15" s="240"/>
      <c r="G15" s="15"/>
    </row>
    <row r="16" spans="1:7" ht="15" x14ac:dyDescent="0.2">
      <c r="A16" s="15"/>
      <c r="B16" s="15">
        <v>2018</v>
      </c>
      <c r="C16" s="458">
        <f>'fig8.1data'!G10</f>
        <v>8472</v>
      </c>
      <c r="D16" s="458">
        <f>'fig8.1data'!H10</f>
        <v>0</v>
      </c>
      <c r="E16" s="458">
        <f>'fig8.1data'!I10</f>
        <v>0</v>
      </c>
      <c r="F16" s="240"/>
      <c r="G16" s="15"/>
    </row>
    <row r="17" spans="1:7" ht="15" x14ac:dyDescent="0.2">
      <c r="A17" s="15"/>
      <c r="B17" s="15"/>
      <c r="C17" s="46"/>
      <c r="D17" s="43"/>
      <c r="E17" s="43"/>
      <c r="F17" s="240"/>
      <c r="G17" s="15"/>
    </row>
    <row r="18" spans="1:7" ht="31.5" x14ac:dyDescent="0.2">
      <c r="A18" s="15"/>
      <c r="B18" s="15"/>
      <c r="C18" s="247" t="s">
        <v>697</v>
      </c>
      <c r="D18" s="248" t="s">
        <v>89</v>
      </c>
      <c r="E18" s="245" t="s">
        <v>6</v>
      </c>
      <c r="F18" s="240"/>
      <c r="G18" s="15"/>
    </row>
    <row r="19" spans="1:7" ht="15" x14ac:dyDescent="0.2">
      <c r="A19" s="15" t="s">
        <v>42</v>
      </c>
      <c r="B19" s="15">
        <v>2008</v>
      </c>
      <c r="C19" s="458">
        <f>'fig8.1data'!B11</f>
        <v>60866</v>
      </c>
      <c r="D19" s="458" t="str">
        <f>'fig8.1data'!C11</f>
        <v>-</v>
      </c>
      <c r="E19" s="458">
        <f>'fig8.1data'!D11</f>
        <v>145</v>
      </c>
      <c r="F19" s="240"/>
      <c r="G19" s="15"/>
    </row>
    <row r="20" spans="1:7" ht="15" x14ac:dyDescent="0.2">
      <c r="A20" s="15"/>
      <c r="B20" s="15">
        <v>2018</v>
      </c>
      <c r="C20" s="458">
        <f>'fig8.1data'!G11</f>
        <v>20587</v>
      </c>
      <c r="D20" s="458">
        <f>'fig8.1data'!H11</f>
        <v>0</v>
      </c>
      <c r="E20" s="458">
        <f>'fig8.1data'!I11</f>
        <v>0</v>
      </c>
      <c r="F20" s="240"/>
      <c r="G20" s="15"/>
    </row>
    <row r="21" spans="1:7" ht="15" x14ac:dyDescent="0.2">
      <c r="A21" s="15"/>
      <c r="B21" s="15"/>
      <c r="C21" s="46"/>
      <c r="D21" s="43"/>
      <c r="E21" s="43"/>
      <c r="F21" s="240"/>
      <c r="G21" s="15"/>
    </row>
    <row r="22" spans="1:7" ht="31.5" x14ac:dyDescent="0.2">
      <c r="A22" s="15"/>
      <c r="B22" s="15"/>
      <c r="C22" s="247" t="s">
        <v>697</v>
      </c>
      <c r="D22" s="248" t="s">
        <v>89</v>
      </c>
      <c r="E22" s="245" t="s">
        <v>6</v>
      </c>
      <c r="F22" s="240"/>
      <c r="G22" s="15"/>
    </row>
    <row r="23" spans="1:7" ht="15" x14ac:dyDescent="0.2">
      <c r="A23" s="15" t="s">
        <v>43</v>
      </c>
      <c r="B23" s="15">
        <v>2008</v>
      </c>
      <c r="C23" s="458">
        <f>'fig8.1data'!B12</f>
        <v>5283385</v>
      </c>
      <c r="D23" s="458" t="str">
        <f>'fig8.1data'!C12</f>
        <v>-</v>
      </c>
      <c r="E23" s="458">
        <f>'fig8.1data'!D12</f>
        <v>3712860</v>
      </c>
      <c r="F23" s="240"/>
      <c r="G23" s="15"/>
    </row>
    <row r="24" spans="1:7" ht="15" x14ac:dyDescent="0.2">
      <c r="A24" s="15"/>
      <c r="B24" s="15">
        <v>2018</v>
      </c>
      <c r="C24" s="458">
        <f>'fig8.1data'!G12</f>
        <v>5370564</v>
      </c>
      <c r="D24" s="458">
        <f>'fig8.1data'!H12</f>
        <v>0</v>
      </c>
      <c r="E24" s="458">
        <f>'fig8.1data'!I12</f>
        <v>8920738</v>
      </c>
      <c r="F24" s="240"/>
      <c r="G24" s="15"/>
    </row>
    <row r="25" spans="1:7" ht="15" x14ac:dyDescent="0.2">
      <c r="A25" s="15"/>
      <c r="B25" s="15"/>
      <c r="C25" s="46"/>
      <c r="D25" s="43"/>
      <c r="E25" s="43"/>
      <c r="F25" s="240"/>
      <c r="G25" s="15"/>
    </row>
    <row r="26" spans="1:7" ht="31.5" x14ac:dyDescent="0.2">
      <c r="A26" s="15"/>
      <c r="B26" s="15"/>
      <c r="C26" s="247" t="s">
        <v>697</v>
      </c>
      <c r="D26" s="248" t="s">
        <v>89</v>
      </c>
      <c r="E26" s="245" t="s">
        <v>6</v>
      </c>
      <c r="F26" s="240"/>
      <c r="G26" s="15"/>
    </row>
    <row r="27" spans="1:7" ht="15" x14ac:dyDescent="0.2">
      <c r="A27" s="15" t="s">
        <v>44</v>
      </c>
      <c r="B27" s="15">
        <v>2008</v>
      </c>
      <c r="C27" s="458">
        <f>'fig8.1data'!B13</f>
        <v>4216257</v>
      </c>
      <c r="D27" s="458" t="str">
        <f>'fig8.1data'!C13</f>
        <v>-</v>
      </c>
      <c r="E27" s="458">
        <f>'fig8.1data'!D13</f>
        <v>3940642</v>
      </c>
      <c r="F27" s="240"/>
      <c r="G27" s="15"/>
    </row>
    <row r="28" spans="1:7" ht="15" x14ac:dyDescent="0.2">
      <c r="A28" s="15"/>
      <c r="B28" s="15">
        <v>2018</v>
      </c>
      <c r="C28" s="458">
        <f>'fig8.1data'!G13</f>
        <v>4232830</v>
      </c>
      <c r="D28" s="458">
        <f>'fig8.1data'!H13</f>
        <v>0</v>
      </c>
      <c r="E28" s="458">
        <f>'fig8.1data'!I13</f>
        <v>5418127</v>
      </c>
      <c r="F28" s="240"/>
      <c r="G28" s="15"/>
    </row>
    <row r="29" spans="1:7" ht="15" x14ac:dyDescent="0.2">
      <c r="A29" s="15"/>
      <c r="B29" s="15"/>
      <c r="C29" s="46"/>
      <c r="D29" s="43"/>
      <c r="E29" s="43"/>
      <c r="F29" s="240"/>
      <c r="G29" s="15"/>
    </row>
    <row r="30" spans="1:7" ht="31.5" x14ac:dyDescent="0.2">
      <c r="A30" s="15"/>
      <c r="B30" s="15"/>
      <c r="C30" s="247" t="s">
        <v>697</v>
      </c>
      <c r="D30" s="248" t="s">
        <v>89</v>
      </c>
      <c r="E30" s="245" t="s">
        <v>6</v>
      </c>
      <c r="F30" s="240"/>
      <c r="G30" s="15"/>
    </row>
    <row r="31" spans="1:7" ht="15" x14ac:dyDescent="0.2">
      <c r="A31" s="15" t="s">
        <v>45</v>
      </c>
      <c r="B31" s="15">
        <v>2008</v>
      </c>
      <c r="C31" s="458">
        <f>'fig8.1data'!B14</f>
        <v>649591</v>
      </c>
      <c r="D31" s="458">
        <f>'fig8.1data'!C14</f>
        <v>101</v>
      </c>
      <c r="E31" s="458">
        <f>'fig8.1data'!D14</f>
        <v>15694</v>
      </c>
      <c r="F31" s="240"/>
      <c r="G31" s="15"/>
    </row>
    <row r="32" spans="1:7" ht="15" x14ac:dyDescent="0.2">
      <c r="A32" s="15"/>
      <c r="B32" s="15">
        <v>2018</v>
      </c>
      <c r="C32" s="458">
        <f>'fig8.1data'!G14</f>
        <v>790302</v>
      </c>
      <c r="D32" s="458">
        <f>'fig8.1data'!H14</f>
        <v>0</v>
      </c>
      <c r="E32" s="458">
        <f>'fig8.1data'!I14</f>
        <v>97006</v>
      </c>
      <c r="F32" s="240"/>
      <c r="G32" s="15"/>
    </row>
    <row r="33" spans="1:7" ht="15" x14ac:dyDescent="0.2">
      <c r="A33" s="15"/>
      <c r="B33" s="15"/>
      <c r="C33" s="46"/>
      <c r="D33" s="43"/>
      <c r="E33" s="43"/>
      <c r="F33" s="240"/>
      <c r="G33" s="15"/>
    </row>
    <row r="34" spans="1:7" ht="31.5" x14ac:dyDescent="0.2">
      <c r="A34" s="15"/>
      <c r="B34" s="15"/>
      <c r="C34" s="247" t="s">
        <v>697</v>
      </c>
      <c r="D34" s="248" t="s">
        <v>89</v>
      </c>
      <c r="E34" s="245" t="s">
        <v>6</v>
      </c>
      <c r="F34" s="240"/>
      <c r="G34" s="15"/>
    </row>
    <row r="35" spans="1:7" ht="15" x14ac:dyDescent="0.2">
      <c r="A35" s="15" t="s">
        <v>46</v>
      </c>
      <c r="B35" s="15">
        <v>2008</v>
      </c>
      <c r="C35" s="458">
        <f>'fig8.1data'!B15</f>
        <v>29367</v>
      </c>
      <c r="D35" s="458" t="str">
        <f>'fig8.1data'!C15</f>
        <v>-</v>
      </c>
      <c r="E35" s="458">
        <f>'fig8.1data'!D15</f>
        <v>0</v>
      </c>
      <c r="F35" s="240"/>
      <c r="G35" s="15"/>
    </row>
    <row r="36" spans="1:7" ht="15" x14ac:dyDescent="0.2">
      <c r="A36" s="15"/>
      <c r="B36" s="15">
        <v>2018</v>
      </c>
      <c r="C36" s="458">
        <f>'fig8.1data'!G15</f>
        <v>33383</v>
      </c>
      <c r="D36" s="458">
        <f>'fig8.1data'!H15</f>
        <v>0</v>
      </c>
      <c r="E36" s="458">
        <f>'fig8.1data'!I15</f>
        <v>0</v>
      </c>
      <c r="F36" s="240"/>
      <c r="G36" s="15"/>
    </row>
    <row r="37" spans="1:7" ht="15" x14ac:dyDescent="0.2">
      <c r="A37" s="15"/>
      <c r="B37" s="15"/>
      <c r="C37" s="46"/>
      <c r="D37" s="43"/>
      <c r="E37" s="43"/>
      <c r="F37" s="240"/>
      <c r="G37" s="15"/>
    </row>
    <row r="38" spans="1:7" ht="31.5" x14ac:dyDescent="0.2">
      <c r="A38" s="15"/>
      <c r="B38" s="15"/>
      <c r="C38" s="247" t="s">
        <v>697</v>
      </c>
      <c r="D38" s="248" t="s">
        <v>89</v>
      </c>
      <c r="E38" s="245" t="s">
        <v>6</v>
      </c>
      <c r="F38" s="240"/>
      <c r="G38" s="15"/>
    </row>
    <row r="39" spans="1:7" ht="15" x14ac:dyDescent="0.2">
      <c r="A39" s="15" t="s">
        <v>47</v>
      </c>
      <c r="B39" s="15">
        <v>2008</v>
      </c>
      <c r="C39" s="458">
        <f>'fig8.1data'!B16</f>
        <v>149272</v>
      </c>
      <c r="D39" s="458">
        <f>'fig8.1data'!C16</f>
        <v>4</v>
      </c>
      <c r="E39" s="458">
        <f>'fig8.1data'!D16</f>
        <v>86</v>
      </c>
      <c r="F39" s="15"/>
      <c r="G39" s="15"/>
    </row>
    <row r="40" spans="1:7" ht="15" x14ac:dyDescent="0.2">
      <c r="A40" s="15"/>
      <c r="B40" s="15">
        <v>2018</v>
      </c>
      <c r="C40" s="458">
        <f>'fig8.1data'!G16</f>
        <v>181260</v>
      </c>
      <c r="D40" s="458">
        <f>'fig8.1data'!H16</f>
        <v>19</v>
      </c>
      <c r="E40" s="458">
        <f>'fig8.1data'!I16</f>
        <v>410</v>
      </c>
      <c r="F40" s="15"/>
      <c r="G40" s="15"/>
    </row>
    <row r="41" spans="1:7" ht="15" x14ac:dyDescent="0.2">
      <c r="A41" s="15"/>
      <c r="B41" s="15"/>
      <c r="C41" s="46"/>
      <c r="D41" s="43"/>
      <c r="E41" s="43"/>
      <c r="F41" s="15"/>
      <c r="G41" s="15"/>
    </row>
    <row r="42" spans="1:7" ht="31.5" x14ac:dyDescent="0.2">
      <c r="A42" s="15"/>
      <c r="B42" s="15"/>
      <c r="C42" s="247" t="s">
        <v>697</v>
      </c>
      <c r="D42" s="248" t="s">
        <v>89</v>
      </c>
      <c r="E42" s="245" t="s">
        <v>6</v>
      </c>
      <c r="F42" s="15"/>
      <c r="G42" s="15"/>
    </row>
    <row r="43" spans="1:7" ht="15" x14ac:dyDescent="0.2">
      <c r="A43" s="15" t="s">
        <v>87</v>
      </c>
      <c r="B43" s="15">
        <v>2008</v>
      </c>
      <c r="C43" s="458">
        <f>'fig8.1data'!B17</f>
        <v>4731</v>
      </c>
      <c r="D43" s="458">
        <f>'fig8.1data'!C17</f>
        <v>123</v>
      </c>
      <c r="E43" s="458">
        <f>'fig8.1data'!D17</f>
        <v>0</v>
      </c>
      <c r="F43" s="240"/>
      <c r="G43" s="15"/>
    </row>
    <row r="44" spans="1:7" ht="15" x14ac:dyDescent="0.2">
      <c r="A44" s="15"/>
      <c r="B44" s="15">
        <v>2018</v>
      </c>
      <c r="C44" s="458">
        <f>'fig8.1data'!G17</f>
        <v>3881</v>
      </c>
      <c r="D44" s="458">
        <f>'fig8.1data'!H17</f>
        <v>0</v>
      </c>
      <c r="E44" s="458">
        <f>'fig8.1data'!I17</f>
        <v>0</v>
      </c>
      <c r="F44" s="240"/>
      <c r="G44" s="15"/>
    </row>
    <row r="45" spans="1:7" ht="15" x14ac:dyDescent="0.2">
      <c r="A45" s="15"/>
      <c r="B45" s="15"/>
      <c r="C45" s="46"/>
      <c r="D45" s="43"/>
      <c r="E45" s="43"/>
      <c r="F45" s="240"/>
      <c r="G45" s="15"/>
    </row>
    <row r="46" spans="1:7" ht="31.5" x14ac:dyDescent="0.2">
      <c r="A46" s="15"/>
      <c r="B46" s="15"/>
      <c r="C46" s="247" t="s">
        <v>697</v>
      </c>
      <c r="D46" s="248" t="s">
        <v>89</v>
      </c>
      <c r="E46" s="245" t="s">
        <v>6</v>
      </c>
      <c r="F46" s="240"/>
      <c r="G46" s="15"/>
    </row>
    <row r="47" spans="1:7" ht="15" x14ac:dyDescent="0.2">
      <c r="A47" s="15" t="s">
        <v>406</v>
      </c>
      <c r="B47" s="15">
        <v>2008</v>
      </c>
      <c r="C47" s="458">
        <f>'fig8.1data'!B18</f>
        <v>682327</v>
      </c>
      <c r="D47" s="458" t="str">
        <f>'fig8.1data'!C18</f>
        <v>-</v>
      </c>
      <c r="E47" s="458">
        <f>'fig8.1data'!D18</f>
        <v>1726508</v>
      </c>
      <c r="F47" s="240"/>
      <c r="G47" s="15"/>
    </row>
    <row r="48" spans="1:7" ht="15" x14ac:dyDescent="0.2">
      <c r="A48" s="15"/>
      <c r="B48" s="15">
        <v>2018</v>
      </c>
      <c r="C48" s="458">
        <f>'fig8.1data'!G18</f>
        <v>738</v>
      </c>
      <c r="D48" s="458">
        <f>'fig8.1data'!H18</f>
        <v>0</v>
      </c>
      <c r="E48" s="458">
        <f>'fig8.1data'!I18</f>
        <v>678769</v>
      </c>
      <c r="F48" s="240"/>
      <c r="G48" s="15"/>
    </row>
    <row r="49" spans="1:7" ht="15" x14ac:dyDescent="0.2">
      <c r="A49" s="15"/>
      <c r="B49" s="15"/>
      <c r="C49" s="46"/>
      <c r="D49" s="43"/>
      <c r="E49" s="43"/>
      <c r="F49" s="240"/>
      <c r="G49" s="15"/>
    </row>
    <row r="50" spans="1:7" ht="31.5" x14ac:dyDescent="0.2">
      <c r="A50" s="15"/>
      <c r="B50" s="15"/>
      <c r="C50" s="247" t="s">
        <v>697</v>
      </c>
      <c r="D50" s="248" t="s">
        <v>89</v>
      </c>
      <c r="E50" s="245" t="s">
        <v>6</v>
      </c>
      <c r="F50" s="240"/>
      <c r="G50" s="15"/>
    </row>
    <row r="51" spans="1:7" ht="15" x14ac:dyDescent="0.2">
      <c r="A51" s="15" t="s">
        <v>48</v>
      </c>
      <c r="B51" s="15">
        <v>2008</v>
      </c>
      <c r="C51" s="458">
        <f>'fig8.1data'!B19</f>
        <v>130932</v>
      </c>
      <c r="D51" s="458">
        <f>'fig8.1data'!C19</f>
        <v>114339</v>
      </c>
      <c r="E51" s="458">
        <f>'fig8.1data'!D19</f>
        <v>0</v>
      </c>
      <c r="F51" s="240"/>
      <c r="G51" s="15"/>
    </row>
    <row r="52" spans="1:7" ht="15" x14ac:dyDescent="0.2">
      <c r="A52" s="15"/>
      <c r="B52" s="15">
        <v>2018</v>
      </c>
      <c r="C52" s="458">
        <f>'fig8.1data'!G19</f>
        <v>94066</v>
      </c>
      <c r="D52" s="458">
        <f>'fig8.1data'!H19</f>
        <v>81575</v>
      </c>
      <c r="E52" s="458">
        <f>'fig8.1data'!I19</f>
        <v>0</v>
      </c>
      <c r="F52" s="240"/>
      <c r="G52" s="15"/>
    </row>
    <row r="53" spans="1:7" ht="15" x14ac:dyDescent="0.2">
      <c r="A53" s="15"/>
      <c r="B53" s="15"/>
      <c r="C53" s="46"/>
      <c r="D53" s="43"/>
      <c r="E53" s="43"/>
      <c r="F53" s="240"/>
      <c r="G53" s="15"/>
    </row>
    <row r="54" spans="1:7" ht="31.5" x14ac:dyDescent="0.2">
      <c r="A54" s="15"/>
      <c r="B54" s="15"/>
      <c r="C54" s="247" t="s">
        <v>697</v>
      </c>
      <c r="D54" s="248" t="s">
        <v>89</v>
      </c>
      <c r="E54" s="245" t="s">
        <v>6</v>
      </c>
      <c r="F54" s="240"/>
      <c r="G54" s="15"/>
    </row>
    <row r="55" spans="1:7" ht="15" x14ac:dyDescent="0.2">
      <c r="A55" s="15" t="s">
        <v>49</v>
      </c>
      <c r="B55" s="15">
        <v>2008</v>
      </c>
      <c r="C55" s="458">
        <f>'fig8.1data'!B20</f>
        <v>136670</v>
      </c>
      <c r="D55" s="458" t="str">
        <f>'fig8.1data'!C20</f>
        <v>-</v>
      </c>
      <c r="E55" s="458">
        <f>'fig8.1data'!D20</f>
        <v>0</v>
      </c>
      <c r="F55" s="240"/>
      <c r="G55" s="15"/>
    </row>
    <row r="56" spans="1:7" ht="15" x14ac:dyDescent="0.2">
      <c r="A56" s="15"/>
      <c r="B56" s="15">
        <v>2018</v>
      </c>
      <c r="C56" s="458">
        <f>'fig8.1data'!G20</f>
        <v>137443</v>
      </c>
      <c r="D56" s="458">
        <f>'fig8.1data'!H20</f>
        <v>0</v>
      </c>
      <c r="E56" s="458">
        <f>'fig8.1data'!I20</f>
        <v>0</v>
      </c>
      <c r="F56" s="240"/>
      <c r="G56" s="15"/>
    </row>
    <row r="57" spans="1:7" ht="15" x14ac:dyDescent="0.2">
      <c r="A57" s="15"/>
      <c r="B57" s="15"/>
      <c r="C57" s="46"/>
      <c r="D57" s="43"/>
      <c r="E57" s="43"/>
      <c r="F57" s="240"/>
      <c r="G57" s="15"/>
    </row>
    <row r="58" spans="1:7" ht="31.5" x14ac:dyDescent="0.2">
      <c r="A58" s="15"/>
      <c r="B58" s="15"/>
      <c r="C58" s="247" t="s">
        <v>697</v>
      </c>
      <c r="D58" s="248" t="s">
        <v>89</v>
      </c>
      <c r="E58" s="245" t="s">
        <v>6</v>
      </c>
      <c r="F58" s="240"/>
      <c r="G58" s="15"/>
    </row>
    <row r="59" spans="1:7" ht="15" x14ac:dyDescent="0.2">
      <c r="A59" s="15" t="s">
        <v>50</v>
      </c>
      <c r="B59" s="15">
        <v>2008</v>
      </c>
      <c r="C59" s="458">
        <f>'fig8.1data'!B21</f>
        <v>134127</v>
      </c>
      <c r="D59" s="458">
        <f>'fig8.1data'!C21</f>
        <v>7076</v>
      </c>
      <c r="E59" s="458">
        <f>'fig8.1data'!D21</f>
        <v>1604</v>
      </c>
      <c r="F59" s="240"/>
      <c r="G59" s="15"/>
    </row>
    <row r="60" spans="1:7" ht="15" x14ac:dyDescent="0.2">
      <c r="A60" s="15"/>
      <c r="B60" s="15">
        <v>2018</v>
      </c>
      <c r="C60" s="458">
        <f>'fig8.1data'!G21</f>
        <v>228053</v>
      </c>
      <c r="D60" s="458">
        <f>'fig8.1data'!H21</f>
        <v>24110</v>
      </c>
      <c r="E60" s="458">
        <f>'fig8.1data'!I21</f>
        <v>1367</v>
      </c>
      <c r="F60" s="240"/>
      <c r="G60" s="15"/>
    </row>
    <row r="61" spans="1:7" ht="15" x14ac:dyDescent="0.2">
      <c r="A61" s="15"/>
      <c r="B61" s="15"/>
      <c r="C61" s="46"/>
      <c r="D61" s="43"/>
      <c r="E61" s="43"/>
      <c r="F61" s="240"/>
      <c r="G61" s="15"/>
    </row>
    <row r="62" spans="1:7" ht="31.5" x14ac:dyDescent="0.2">
      <c r="A62" s="15"/>
      <c r="B62" s="15"/>
      <c r="C62" s="247" t="s">
        <v>697</v>
      </c>
      <c r="D62" s="248" t="s">
        <v>89</v>
      </c>
      <c r="E62" s="245" t="s">
        <v>6</v>
      </c>
      <c r="F62" s="240"/>
      <c r="G62" s="15"/>
    </row>
    <row r="63" spans="1:7" ht="15" x14ac:dyDescent="0.2">
      <c r="A63" s="15" t="s">
        <v>51</v>
      </c>
      <c r="B63" s="15">
        <v>2008</v>
      </c>
      <c r="C63" s="458">
        <f>'fig8.1data'!B22</f>
        <v>8334</v>
      </c>
      <c r="D63" s="458" t="str">
        <f>'fig8.1data'!C22</f>
        <v>-</v>
      </c>
      <c r="E63" s="458">
        <f>'fig8.1data'!D22</f>
        <v>0</v>
      </c>
      <c r="F63" s="240"/>
      <c r="G63" s="15"/>
    </row>
    <row r="64" spans="1:7" ht="15" x14ac:dyDescent="0.2">
      <c r="A64" s="15"/>
      <c r="B64" s="15">
        <v>2018</v>
      </c>
      <c r="C64" s="458">
        <f>'fig8.1data'!G22</f>
        <v>12754</v>
      </c>
      <c r="D64" s="458">
        <f>'fig8.1data'!H22</f>
        <v>0</v>
      </c>
      <c r="E64" s="458">
        <f>'fig8.1data'!I22</f>
        <v>0</v>
      </c>
      <c r="F64" s="240"/>
      <c r="G64" s="15"/>
    </row>
    <row r="65" spans="1:7" ht="15" x14ac:dyDescent="0.2">
      <c r="A65" s="15"/>
      <c r="B65" s="15"/>
      <c r="C65" s="46"/>
      <c r="D65" s="43"/>
      <c r="E65" s="43"/>
      <c r="F65" s="240"/>
      <c r="G65" s="15"/>
    </row>
    <row r="66" spans="1:7" ht="31.5" x14ac:dyDescent="0.2">
      <c r="A66" s="15"/>
      <c r="B66" s="15"/>
      <c r="C66" s="247" t="s">
        <v>697</v>
      </c>
      <c r="D66" s="248" t="s">
        <v>89</v>
      </c>
      <c r="E66" s="245" t="s">
        <v>6</v>
      </c>
      <c r="F66" s="240"/>
      <c r="G66" s="15"/>
    </row>
    <row r="67" spans="1:7" ht="15" x14ac:dyDescent="0.2">
      <c r="A67" s="15" t="s">
        <v>545</v>
      </c>
      <c r="B67" s="15">
        <v>2008</v>
      </c>
      <c r="C67" s="458">
        <f>'fig8.1data'!B23</f>
        <v>24264</v>
      </c>
      <c r="D67" s="458">
        <f>'fig8.1data'!C23</f>
        <v>1</v>
      </c>
      <c r="E67" s="458">
        <f>'fig8.1data'!D23</f>
        <v>114</v>
      </c>
      <c r="F67" s="240"/>
      <c r="G67" s="15"/>
    </row>
    <row r="68" spans="1:7" ht="15" x14ac:dyDescent="0.2">
      <c r="A68" s="15"/>
      <c r="B68" s="15">
        <v>2018</v>
      </c>
      <c r="C68" s="458">
        <f>'fig8.1data'!G23</f>
        <v>17116</v>
      </c>
      <c r="D68" s="458">
        <f>'fig8.1data'!H23</f>
        <v>0</v>
      </c>
      <c r="E68" s="458">
        <f>'fig8.1data'!I23</f>
        <v>0</v>
      </c>
      <c r="F68" s="240"/>
      <c r="G68" s="15"/>
    </row>
  </sheetData>
  <pageMargins left="0.23622047244094491" right="0.23622047244094491" top="0.74803149606299213" bottom="0.74803149606299213" header="0.31496062992125984" footer="0.31496062992125984"/>
  <pageSetup paperSize="9" scale="37" orientation="portrait" r:id="rId1"/>
  <headerFooter>
    <oddHeader>&amp;C&amp;"Arial,Bold"&amp;28Terminal Air Passenger Traffic 2008 and 2018</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tabSelected="1" workbookViewId="0">
      <selection activeCell="J13" sqref="J13"/>
    </sheetView>
  </sheetViews>
  <sheetFormatPr defaultRowHeight="12.75" x14ac:dyDescent="0.2"/>
  <cols>
    <col min="1" max="1" width="13" customWidth="1"/>
  </cols>
  <sheetData>
    <row r="1" spans="1:2" ht="20.25" x14ac:dyDescent="0.3">
      <c r="A1" s="436" t="s">
        <v>639</v>
      </c>
      <c r="B1" s="435"/>
    </row>
    <row r="2" spans="1:2" ht="15" x14ac:dyDescent="0.2">
      <c r="A2" s="437" t="s">
        <v>640</v>
      </c>
      <c r="B2" s="412" t="s">
        <v>656</v>
      </c>
    </row>
    <row r="3" spans="1:2" ht="15" x14ac:dyDescent="0.2">
      <c r="A3" s="437" t="s">
        <v>641</v>
      </c>
      <c r="B3" s="15" t="s">
        <v>657</v>
      </c>
    </row>
    <row r="4" spans="1:2" ht="15" x14ac:dyDescent="0.2">
      <c r="A4" s="437" t="s">
        <v>642</v>
      </c>
      <c r="B4" s="15" t="s">
        <v>658</v>
      </c>
    </row>
    <row r="5" spans="1:2" ht="15" x14ac:dyDescent="0.2">
      <c r="A5" s="437" t="s">
        <v>643</v>
      </c>
      <c r="B5" s="15" t="s">
        <v>691</v>
      </c>
    </row>
    <row r="6" spans="1:2" ht="15" x14ac:dyDescent="0.2">
      <c r="A6" s="437" t="s">
        <v>644</v>
      </c>
      <c r="B6" s="15" t="s">
        <v>659</v>
      </c>
    </row>
    <row r="7" spans="1:2" ht="15" x14ac:dyDescent="0.2">
      <c r="A7" s="437" t="s">
        <v>645</v>
      </c>
      <c r="B7" s="15" t="s">
        <v>692</v>
      </c>
    </row>
    <row r="8" spans="1:2" ht="15" x14ac:dyDescent="0.2">
      <c r="A8" s="437" t="s">
        <v>646</v>
      </c>
      <c r="B8" s="15" t="s">
        <v>693</v>
      </c>
    </row>
    <row r="9" spans="1:2" ht="15" x14ac:dyDescent="0.2">
      <c r="A9" s="437" t="s">
        <v>647</v>
      </c>
      <c r="B9" s="15" t="s">
        <v>660</v>
      </c>
    </row>
    <row r="10" spans="1:2" ht="15" x14ac:dyDescent="0.2">
      <c r="A10" s="437" t="s">
        <v>648</v>
      </c>
      <c r="B10" s="15" t="s">
        <v>694</v>
      </c>
    </row>
    <row r="11" spans="1:2" ht="15" x14ac:dyDescent="0.2">
      <c r="A11" s="437" t="s">
        <v>649</v>
      </c>
      <c r="B11" s="15" t="s">
        <v>695</v>
      </c>
    </row>
    <row r="12" spans="1:2" ht="15" x14ac:dyDescent="0.2">
      <c r="A12" s="437" t="s">
        <v>650</v>
      </c>
      <c r="B12" s="15" t="s">
        <v>661</v>
      </c>
    </row>
    <row r="13" spans="1:2" ht="15" x14ac:dyDescent="0.2">
      <c r="A13" s="437" t="s">
        <v>651</v>
      </c>
      <c r="B13" s="15" t="s">
        <v>662</v>
      </c>
    </row>
    <row r="14" spans="1:2" ht="15" x14ac:dyDescent="0.2">
      <c r="A14" s="437" t="s">
        <v>652</v>
      </c>
      <c r="B14" s="15" t="s">
        <v>663</v>
      </c>
    </row>
    <row r="15" spans="1:2" ht="15" x14ac:dyDescent="0.2">
      <c r="A15" s="437" t="s">
        <v>653</v>
      </c>
      <c r="B15" s="15" t="s">
        <v>664</v>
      </c>
    </row>
    <row r="16" spans="1:2" ht="15" x14ac:dyDescent="0.2">
      <c r="A16" s="437" t="s">
        <v>654</v>
      </c>
      <c r="B16" s="15" t="s">
        <v>665</v>
      </c>
    </row>
    <row r="17" spans="1:2" ht="15" x14ac:dyDescent="0.2">
      <c r="A17" s="437" t="s">
        <v>655</v>
      </c>
      <c r="B17" s="15" t="s">
        <v>666</v>
      </c>
    </row>
  </sheetData>
  <hyperlinks>
    <hyperlink ref="A2" location="T8.1!A1" display="Table 8.1"/>
    <hyperlink ref="A3:A16" location="'Time Series'!A1" display="Time series"/>
    <hyperlink ref="A17" location="'T8.14-8.16'!A1" display="Table 8.16"/>
    <hyperlink ref="A3" location="T8.2!A1" display="Table 8.2"/>
    <hyperlink ref="A4" location="T8.3!A1" display="Table 8.3"/>
    <hyperlink ref="A5" location="T8.4!A1" display="Table 8.4"/>
    <hyperlink ref="A6" location="'T8.5-8.7'!A1" display="Table 8.5"/>
    <hyperlink ref="A7" location="'T8.5-8.7'!A1" display="Table 8.6"/>
    <hyperlink ref="A8" location="'T8.5-8.7'!A1" display="Table 8.7"/>
    <hyperlink ref="A9" location="T8.8!A1" display="Table 8.8"/>
    <hyperlink ref="A10" location="'T8.9-8.10'!A1" display="Table 8.9"/>
    <hyperlink ref="A11" location="'T8.9-8.10'!A1" display="Table 8.10"/>
    <hyperlink ref="A12" location="'T8.11-8.12'!A1" display="Table 8.11"/>
    <hyperlink ref="A13" location="'T8.11-8.12'!A1" display="Table 8.12"/>
    <hyperlink ref="A14" location="T8.13!A1" display="Table 8.13"/>
    <hyperlink ref="A15" location="'T8.14-8.16'!A1" display="Table 8.14"/>
    <hyperlink ref="A16" location="'T8.14-8.16'!A1" display="Table 8.15"/>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N50"/>
  <sheetViews>
    <sheetView zoomScale="85" zoomScaleNormal="85" workbookViewId="0">
      <selection activeCell="AI25" sqref="AI25"/>
    </sheetView>
  </sheetViews>
  <sheetFormatPr defaultRowHeight="15" x14ac:dyDescent="0.2"/>
  <cols>
    <col min="1" max="1" width="27.7109375" style="15" customWidth="1"/>
    <col min="2" max="10" width="9.5703125" style="15" hidden="1" customWidth="1"/>
    <col min="11" max="11" width="10.28515625" style="15" hidden="1" customWidth="1"/>
    <col min="12" max="12" width="10.5703125" style="15" hidden="1" customWidth="1"/>
    <col min="13" max="16" width="9.7109375" style="15" hidden="1" customWidth="1"/>
    <col min="17" max="17" width="10.7109375" style="15" hidden="1" customWidth="1"/>
    <col min="18" max="19" width="9.7109375" style="15" hidden="1" customWidth="1"/>
    <col min="20" max="21" width="9.7109375" style="15" customWidth="1"/>
    <col min="22" max="22" width="10.5703125" style="15" customWidth="1"/>
    <col min="23" max="24" width="9.140625" style="15"/>
    <col min="25" max="26" width="10.5703125" style="15" bestFit="1" customWidth="1"/>
    <col min="27" max="27" width="9.7109375" style="15" customWidth="1"/>
    <col min="28" max="29" width="9.140625" style="15"/>
    <col min="30" max="30" width="9.140625" style="15" customWidth="1"/>
    <col min="31" max="33" width="9.140625" style="15"/>
    <col min="34" max="34" width="15.7109375" style="15" customWidth="1"/>
    <col min="35" max="35" width="14.140625" style="15" customWidth="1"/>
    <col min="36" max="36" width="11.28515625" style="15" customWidth="1"/>
    <col min="37" max="16384" width="9.140625" style="15"/>
  </cols>
  <sheetData>
    <row r="1" spans="1:40" ht="15.75" x14ac:dyDescent="0.25">
      <c r="A1" s="37" t="s">
        <v>493</v>
      </c>
      <c r="B1" s="37"/>
      <c r="C1" s="37"/>
      <c r="D1" s="37"/>
      <c r="E1" s="37"/>
      <c r="F1" s="37"/>
      <c r="G1" s="37"/>
      <c r="H1" s="37"/>
      <c r="I1" s="37"/>
      <c r="J1" s="37"/>
      <c r="K1" s="37"/>
      <c r="L1" s="33"/>
      <c r="M1" s="33"/>
      <c r="N1" s="33"/>
      <c r="O1" s="33"/>
    </row>
    <row r="2" spans="1:40" ht="21" customHeight="1" x14ac:dyDescent="0.25">
      <c r="A2" s="197"/>
      <c r="B2" s="198">
        <v>1990</v>
      </c>
      <c r="C2" s="198">
        <v>1991</v>
      </c>
      <c r="D2" s="198">
        <v>1992</v>
      </c>
      <c r="E2" s="198">
        <v>1993</v>
      </c>
      <c r="F2" s="198">
        <v>1994</v>
      </c>
      <c r="G2" s="198">
        <v>1995</v>
      </c>
      <c r="H2" s="198">
        <v>1996</v>
      </c>
      <c r="I2" s="198">
        <v>1997</v>
      </c>
      <c r="J2" s="198">
        <v>1998</v>
      </c>
      <c r="K2" s="198">
        <v>1999</v>
      </c>
      <c r="L2" s="198">
        <v>2000</v>
      </c>
      <c r="M2" s="198">
        <v>2001</v>
      </c>
      <c r="N2" s="198">
        <v>2002</v>
      </c>
      <c r="O2" s="198">
        <v>2003</v>
      </c>
      <c r="P2" s="198">
        <v>2004</v>
      </c>
      <c r="Q2" s="198">
        <v>2005</v>
      </c>
      <c r="R2" s="198">
        <v>2006</v>
      </c>
      <c r="S2" s="198">
        <v>2007</v>
      </c>
      <c r="T2" s="198">
        <v>2008</v>
      </c>
      <c r="U2" s="198">
        <v>2009</v>
      </c>
      <c r="V2" s="198">
        <v>2010</v>
      </c>
      <c r="W2" s="198">
        <v>2011</v>
      </c>
      <c r="X2" s="198">
        <v>2012</v>
      </c>
      <c r="Y2" s="198">
        <v>2013</v>
      </c>
      <c r="Z2" s="198">
        <v>2014</v>
      </c>
      <c r="AA2" s="198">
        <v>2015</v>
      </c>
      <c r="AB2" s="198">
        <v>2016</v>
      </c>
      <c r="AC2" s="198">
        <v>2017</v>
      </c>
      <c r="AD2" s="198">
        <v>2018</v>
      </c>
    </row>
    <row r="3" spans="1:40" ht="16.5" customHeight="1" x14ac:dyDescent="0.25">
      <c r="A3" s="3" t="s">
        <v>371</v>
      </c>
      <c r="B3" s="3"/>
      <c r="C3" s="3"/>
      <c r="D3" s="3"/>
      <c r="E3" s="3"/>
      <c r="F3" s="3"/>
      <c r="G3" s="3"/>
      <c r="H3" s="3"/>
      <c r="I3" s="3"/>
      <c r="J3" s="3"/>
      <c r="K3" s="3"/>
      <c r="N3" s="191"/>
      <c r="O3" s="191"/>
      <c r="P3" s="191"/>
      <c r="Q3" s="191"/>
      <c r="S3" s="173"/>
      <c r="T3" s="173"/>
      <c r="U3" s="173"/>
      <c r="V3" s="173"/>
      <c r="W3" s="173"/>
      <c r="Z3" s="173"/>
      <c r="AD3" s="173" t="s">
        <v>25</v>
      </c>
    </row>
    <row r="4" spans="1:40" x14ac:dyDescent="0.2">
      <c r="A4" s="15" t="s">
        <v>26</v>
      </c>
      <c r="B4" s="17">
        <v>9861.4</v>
      </c>
      <c r="C4" s="17">
        <v>9570.5</v>
      </c>
      <c r="D4" s="17">
        <v>10382.799999999999</v>
      </c>
      <c r="E4" s="17">
        <v>11120.8</v>
      </c>
      <c r="F4" s="17">
        <v>11863.9</v>
      </c>
      <c r="G4" s="17">
        <v>12391.7</v>
      </c>
      <c r="H4" s="17">
        <v>13257.8</v>
      </c>
      <c r="I4" s="358">
        <f>14429.2+I14</f>
        <v>14437.900000000001</v>
      </c>
      <c r="J4" s="17">
        <v>15248.227000000001</v>
      </c>
      <c r="K4" s="17">
        <v>15988.466</v>
      </c>
      <c r="L4" s="17">
        <v>16786.939999999999</v>
      </c>
      <c r="M4" s="17">
        <v>18080.702000000001</v>
      </c>
      <c r="N4" s="18">
        <v>19783</v>
      </c>
      <c r="O4" s="18">
        <v>21083.645</v>
      </c>
      <c r="P4" s="18">
        <v>22554.745999999999</v>
      </c>
      <c r="Q4" s="18">
        <v>23795</v>
      </c>
      <c r="R4" s="18">
        <v>24436.938999999998</v>
      </c>
      <c r="S4" s="18">
        <v>25132.359</v>
      </c>
      <c r="T4" s="18">
        <v>24348.159</v>
      </c>
      <c r="U4" s="18">
        <v>22496</v>
      </c>
      <c r="V4" s="18">
        <v>20907</v>
      </c>
      <c r="W4" s="18">
        <v>22065</v>
      </c>
      <c r="X4" s="18">
        <v>22207</v>
      </c>
      <c r="Y4" s="18">
        <v>23250</v>
      </c>
      <c r="Z4" s="18">
        <v>24076</v>
      </c>
      <c r="AA4" s="18">
        <v>25507</v>
      </c>
      <c r="AB4" s="18">
        <v>26924</v>
      </c>
      <c r="AC4" s="18">
        <v>28833</v>
      </c>
      <c r="AD4" s="18">
        <v>29443</v>
      </c>
    </row>
    <row r="5" spans="1:40" x14ac:dyDescent="0.2">
      <c r="A5" s="15" t="s">
        <v>27</v>
      </c>
      <c r="B5" s="17">
        <v>438.4</v>
      </c>
      <c r="C5" s="17">
        <v>331.8</v>
      </c>
      <c r="D5" s="17">
        <v>372.2</v>
      </c>
      <c r="E5" s="17">
        <v>444.6</v>
      </c>
      <c r="F5" s="17">
        <v>359.2</v>
      </c>
      <c r="G5" s="17">
        <v>321.89999999999998</v>
      </c>
      <c r="H5" s="17">
        <v>303.3</v>
      </c>
      <c r="I5" s="17">
        <v>246.7</v>
      </c>
      <c r="J5" s="42">
        <v>210.76599999999999</v>
      </c>
      <c r="K5" s="42">
        <v>155.244</v>
      </c>
      <c r="L5" s="42">
        <v>117.387</v>
      </c>
      <c r="M5" s="42">
        <v>131.214</v>
      </c>
      <c r="N5" s="132">
        <v>106.893</v>
      </c>
      <c r="O5" s="132">
        <v>70.876999999999995</v>
      </c>
      <c r="P5" s="132">
        <v>102.255</v>
      </c>
      <c r="Q5" s="132">
        <v>91</v>
      </c>
      <c r="R5" s="132">
        <v>85.616</v>
      </c>
      <c r="S5" s="132">
        <v>109.202</v>
      </c>
      <c r="T5" s="132">
        <v>85.179000000000002</v>
      </c>
      <c r="U5" s="132">
        <v>43</v>
      </c>
      <c r="V5" s="132">
        <v>50</v>
      </c>
      <c r="W5" s="132">
        <v>46</v>
      </c>
      <c r="X5" s="132">
        <v>29</v>
      </c>
      <c r="Y5" s="15">
        <v>25</v>
      </c>
      <c r="Z5" s="15">
        <v>27</v>
      </c>
      <c r="AA5" s="15">
        <v>26</v>
      </c>
      <c r="AB5" s="15">
        <v>21</v>
      </c>
      <c r="AC5" s="15">
        <v>21</v>
      </c>
      <c r="AD5" s="15">
        <v>23</v>
      </c>
    </row>
    <row r="6" spans="1:40" x14ac:dyDescent="0.2">
      <c r="A6" s="15" t="s">
        <v>28</v>
      </c>
      <c r="B6" s="17">
        <v>10299.799999999999</v>
      </c>
      <c r="C6" s="17">
        <v>9902.2999999999993</v>
      </c>
      <c r="D6" s="17">
        <v>10755</v>
      </c>
      <c r="E6" s="17">
        <v>11565.4</v>
      </c>
      <c r="F6" s="17">
        <v>12223.1</v>
      </c>
      <c r="G6" s="17">
        <v>12713.6</v>
      </c>
      <c r="H6" s="17">
        <v>13561.1</v>
      </c>
      <c r="I6" s="358">
        <f>I4+I5</f>
        <v>14684.600000000002</v>
      </c>
      <c r="J6" s="17">
        <v>15458.993</v>
      </c>
      <c r="K6" s="17">
        <v>16143.71</v>
      </c>
      <c r="L6" s="164">
        <f t="shared" ref="L6:AA6" si="0">SUM(L4:L5)</f>
        <v>16904.326999999997</v>
      </c>
      <c r="M6" s="164">
        <f t="shared" si="0"/>
        <v>18211.916000000001</v>
      </c>
      <c r="N6" s="164">
        <f t="shared" si="0"/>
        <v>19889.893</v>
      </c>
      <c r="O6" s="164">
        <f t="shared" si="0"/>
        <v>21154.522000000001</v>
      </c>
      <c r="P6" s="165">
        <f t="shared" si="0"/>
        <v>22657.001</v>
      </c>
      <c r="Q6" s="165">
        <f t="shared" si="0"/>
        <v>23886</v>
      </c>
      <c r="R6" s="165">
        <f t="shared" si="0"/>
        <v>24522.555</v>
      </c>
      <c r="S6" s="165">
        <f t="shared" si="0"/>
        <v>25241.561000000002</v>
      </c>
      <c r="T6" s="165">
        <f t="shared" si="0"/>
        <v>24433.338</v>
      </c>
      <c r="U6" s="165">
        <f t="shared" si="0"/>
        <v>22539</v>
      </c>
      <c r="V6" s="165">
        <f t="shared" si="0"/>
        <v>20957</v>
      </c>
      <c r="W6" s="165">
        <f t="shared" si="0"/>
        <v>22111</v>
      </c>
      <c r="X6" s="165">
        <f t="shared" si="0"/>
        <v>22236</v>
      </c>
      <c r="Y6" s="165">
        <f t="shared" si="0"/>
        <v>23275</v>
      </c>
      <c r="Z6" s="165">
        <f t="shared" si="0"/>
        <v>24103</v>
      </c>
      <c r="AA6" s="165">
        <f t="shared" si="0"/>
        <v>25533</v>
      </c>
      <c r="AB6" s="165">
        <f>SUM(AB4:AB5)</f>
        <v>26945</v>
      </c>
      <c r="AC6" s="165">
        <f>SUM(AC4:AC5)</f>
        <v>28854</v>
      </c>
      <c r="AD6" s="165">
        <f>SUM(AD4:AD5)</f>
        <v>29466</v>
      </c>
    </row>
    <row r="7" spans="1:40" ht="6.75" customHeight="1" x14ac:dyDescent="0.2">
      <c r="B7" s="359" t="s">
        <v>82</v>
      </c>
      <c r="C7" s="359" t="s">
        <v>82</v>
      </c>
      <c r="D7" s="359" t="s">
        <v>82</v>
      </c>
      <c r="E7" s="359" t="s">
        <v>82</v>
      </c>
      <c r="F7" s="359" t="s">
        <v>82</v>
      </c>
      <c r="G7" s="359" t="s">
        <v>82</v>
      </c>
      <c r="H7" s="359" t="s">
        <v>82</v>
      </c>
      <c r="I7" s="359" t="s">
        <v>82</v>
      </c>
      <c r="J7" s="359" t="s">
        <v>82</v>
      </c>
      <c r="K7" s="359" t="s">
        <v>82</v>
      </c>
      <c r="L7" s="164" t="str">
        <f>IF(ABS(L6-SUM(L4:L5) )&gt;comments!$A$1, 'T8.1'!L6-SUM('T8.1'!L4:L5), " " )</f>
        <v xml:space="preserve"> </v>
      </c>
      <c r="M7" s="164" t="str">
        <f>IF(ABS(M6-SUM(M4:M5) )&gt;comments!$A$1, 'T8.1'!M6-SUM('T8.1'!M4:M5), " " )</f>
        <v xml:space="preserve"> </v>
      </c>
      <c r="N7" s="164" t="str">
        <f>IF(ABS(N6-SUM(N4:N5) )&gt;comments!$A$1, 'T8.1'!N6-SUM('T8.1'!N4:N5), " " )</f>
        <v xml:space="preserve"> </v>
      </c>
      <c r="O7" s="164" t="str">
        <f>IF(ABS(O6-SUM(O4:O5) )&gt;comments!$A$1, 'T8.1'!O6-SUM('T8.1'!O4:O5), " " )</f>
        <v xml:space="preserve"> </v>
      </c>
      <c r="P7" s="164" t="str">
        <f>IF(ABS(P6-SUM(P4:P5) )&gt;comments!$A$1, 'T8.1'!P6-SUM('T8.1'!P4:P5), " " )</f>
        <v xml:space="preserve"> </v>
      </c>
      <c r="Q7" s="164" t="str">
        <f>IF(ABS(Q6-SUM(Q4:Q5) )&gt;comments!$A$1, 'T8.1'!Q6-SUM('T8.1'!Q4:Q5), " " )</f>
        <v xml:space="preserve"> </v>
      </c>
      <c r="R7" s="164" t="str">
        <f>IF(ABS(R6-SUM(R4:R5) )&gt;comments!$A$1, 'T8.1'!R6-SUM('T8.1'!R4:R5), " " )</f>
        <v xml:space="preserve"> </v>
      </c>
      <c r="S7" s="164" t="str">
        <f>IF(ABS(S6-SUM(S4:S5) )&gt;comments!$A$1, 'T8.1'!S6-SUM('T8.1'!S4:S5), " " )</f>
        <v xml:space="preserve"> </v>
      </c>
      <c r="T7" s="164" t="str">
        <f>IF(ABS(T6-SUM(T4:T5) )&gt;comments!$A$1, 'T8.1'!T6-SUM('T8.1'!T4:T5), " " )</f>
        <v xml:space="preserve"> </v>
      </c>
      <c r="U7" s="165" t="str">
        <f>IF(ABS(U6-SUM(U4:U5) )&gt;comments!$A$1, 'T8.1'!U6-SUM('T8.1'!U4:U5), " " )</f>
        <v xml:space="preserve"> </v>
      </c>
      <c r="V7" s="165" t="str">
        <f>IF(ABS(V6-SUM(V4:V5) )&gt;comments!$A$1, 'T8.1'!V6-SUM('T8.1'!V4:V5), " " )</f>
        <v xml:space="preserve"> </v>
      </c>
      <c r="W7" s="165" t="str">
        <f>IF(ABS(W6-SUM(W4:W5) )&gt;comments!$A$1, 'T8.1'!W6-SUM('T8.1'!W4:W5), " " )</f>
        <v xml:space="preserve"> </v>
      </c>
    </row>
    <row r="8" spans="1:40" ht="18.75" x14ac:dyDescent="0.25">
      <c r="A8" s="3" t="s">
        <v>467</v>
      </c>
      <c r="B8" s="359"/>
      <c r="C8" s="359"/>
      <c r="D8" s="359"/>
      <c r="E8" s="359"/>
      <c r="F8" s="359"/>
      <c r="G8" s="359"/>
      <c r="H8" s="359"/>
      <c r="I8" s="359"/>
      <c r="J8" s="359"/>
      <c r="K8"/>
      <c r="L8" s="164"/>
      <c r="U8" s="133"/>
      <c r="V8" s="133"/>
      <c r="W8" s="133"/>
    </row>
    <row r="9" spans="1:40" ht="15.75" x14ac:dyDescent="0.25">
      <c r="A9" s="3" t="s">
        <v>29</v>
      </c>
      <c r="B9" s="19"/>
      <c r="C9" s="19"/>
      <c r="D9" s="19"/>
      <c r="E9" s="19"/>
      <c r="F9" s="19"/>
      <c r="G9" s="19"/>
      <c r="H9" s="19"/>
      <c r="I9" s="19"/>
      <c r="J9" s="349"/>
      <c r="K9"/>
      <c r="L9" s="18"/>
      <c r="U9" s="133"/>
      <c r="V9" s="133"/>
      <c r="W9" s="133"/>
    </row>
    <row r="10" spans="1:40" x14ac:dyDescent="0.2">
      <c r="B10" s="19"/>
      <c r="C10" s="19"/>
      <c r="D10" s="19"/>
      <c r="E10" s="19"/>
      <c r="F10" s="19"/>
      <c r="G10" s="19"/>
      <c r="H10" s="19"/>
      <c r="I10" s="360"/>
      <c r="J10"/>
      <c r="K10"/>
      <c r="N10" s="192"/>
      <c r="O10" s="192"/>
      <c r="P10" s="192"/>
      <c r="Q10" s="192"/>
      <c r="S10" s="21"/>
      <c r="T10" s="21"/>
      <c r="U10" s="21"/>
      <c r="V10" s="21"/>
      <c r="W10" s="21"/>
      <c r="AD10" s="21" t="s">
        <v>25</v>
      </c>
    </row>
    <row r="11" spans="1:40" x14ac:dyDescent="0.2">
      <c r="A11" s="15" t="s">
        <v>9</v>
      </c>
      <c r="B11" s="17">
        <v>1947.2</v>
      </c>
      <c r="C11" s="17">
        <v>2020</v>
      </c>
      <c r="D11" s="17">
        <v>2153.5</v>
      </c>
      <c r="E11" s="17">
        <v>2289.9</v>
      </c>
      <c r="F11" s="17">
        <v>2162.6999999999998</v>
      </c>
      <c r="G11" s="17">
        <v>2243</v>
      </c>
      <c r="H11" s="17">
        <v>2376.8000000000002</v>
      </c>
      <c r="I11" s="17">
        <v>2568.6</v>
      </c>
      <c r="J11" s="17">
        <v>2651.9949999999999</v>
      </c>
      <c r="K11" s="17">
        <v>2455.7849999999999</v>
      </c>
      <c r="L11" s="20">
        <v>2454.1170000000002</v>
      </c>
      <c r="M11" s="20">
        <v>2525.029</v>
      </c>
      <c r="N11" s="29">
        <v>2549.3330000000001</v>
      </c>
      <c r="O11" s="29">
        <v>2507.8780000000002</v>
      </c>
      <c r="P11" s="29">
        <v>2633.808</v>
      </c>
      <c r="Q11" s="29">
        <v>2851.7840000000001</v>
      </c>
      <c r="R11" s="29">
        <v>3162.6239999999998</v>
      </c>
      <c r="S11" s="29">
        <v>3411.14</v>
      </c>
      <c r="T11" s="29">
        <v>3290.2359999999999</v>
      </c>
      <c r="U11" s="29">
        <v>2984</v>
      </c>
      <c r="V11" s="29">
        <v>2763</v>
      </c>
      <c r="W11" s="29">
        <v>3083</v>
      </c>
      <c r="X11" s="29">
        <v>3329</v>
      </c>
      <c r="Y11" s="29">
        <v>3440</v>
      </c>
      <c r="Z11" s="29">
        <v>3723</v>
      </c>
      <c r="AA11" s="29">
        <v>3469</v>
      </c>
      <c r="AB11" s="29">
        <v>2955</v>
      </c>
      <c r="AC11" s="29">
        <v>3090</v>
      </c>
      <c r="AD11" s="29">
        <v>3056</v>
      </c>
      <c r="AE11" s="162"/>
      <c r="AF11" s="38"/>
      <c r="AN11" s="17"/>
    </row>
    <row r="12" spans="1:40" x14ac:dyDescent="0.2">
      <c r="A12" s="133" t="s">
        <v>85</v>
      </c>
      <c r="B12" s="20" t="s">
        <v>31</v>
      </c>
      <c r="C12" s="20" t="s">
        <v>31</v>
      </c>
      <c r="D12" s="20" t="s">
        <v>31</v>
      </c>
      <c r="E12" s="20" t="s">
        <v>31</v>
      </c>
      <c r="F12" s="20" t="s">
        <v>31</v>
      </c>
      <c r="G12" s="20" t="s">
        <v>31</v>
      </c>
      <c r="H12" s="20" t="s">
        <v>31</v>
      </c>
      <c r="I12" s="20" t="s">
        <v>31</v>
      </c>
      <c r="J12" s="17">
        <v>8.9659999999999993</v>
      </c>
      <c r="K12" s="17">
        <v>7.18</v>
      </c>
      <c r="L12" s="20">
        <v>7.5910000000000002</v>
      </c>
      <c r="M12" s="20">
        <v>8.5090000000000003</v>
      </c>
      <c r="N12" s="29">
        <v>8.2850000000000001</v>
      </c>
      <c r="O12" s="29">
        <v>8.3179999999999996</v>
      </c>
      <c r="P12" s="29">
        <v>8.7810000000000006</v>
      </c>
      <c r="Q12" s="29">
        <v>9.4540000000000006</v>
      </c>
      <c r="R12" s="29">
        <v>9.8079999999999998</v>
      </c>
      <c r="S12" s="29">
        <v>10.414999999999999</v>
      </c>
      <c r="T12" s="29">
        <v>10.705</v>
      </c>
      <c r="U12" s="29">
        <v>10</v>
      </c>
      <c r="V12" s="29">
        <v>10</v>
      </c>
      <c r="W12" s="29">
        <v>10</v>
      </c>
      <c r="X12" s="29">
        <v>11</v>
      </c>
      <c r="Y12" s="29">
        <v>9</v>
      </c>
      <c r="Z12" s="29">
        <v>11</v>
      </c>
      <c r="AA12" s="29">
        <v>11</v>
      </c>
      <c r="AB12" s="29">
        <v>13</v>
      </c>
      <c r="AC12" s="29">
        <v>15</v>
      </c>
      <c r="AD12" s="29">
        <v>15</v>
      </c>
      <c r="AE12" s="162"/>
      <c r="AF12" s="38"/>
      <c r="AN12" s="17"/>
    </row>
    <row r="13" spans="1:40" x14ac:dyDescent="0.2">
      <c r="A13" s="133" t="s">
        <v>10</v>
      </c>
      <c r="B13" s="17">
        <v>32.299999999999997</v>
      </c>
      <c r="C13" s="17">
        <v>31</v>
      </c>
      <c r="D13" s="17">
        <v>32.799999999999997</v>
      </c>
      <c r="E13" s="17">
        <v>34.6</v>
      </c>
      <c r="F13" s="17">
        <v>36.9</v>
      </c>
      <c r="G13" s="17">
        <v>38.9</v>
      </c>
      <c r="H13" s="17">
        <v>37.5</v>
      </c>
      <c r="I13" s="17">
        <v>37</v>
      </c>
      <c r="J13" s="17">
        <v>36.293999999999997</v>
      </c>
      <c r="K13" s="17">
        <v>34.555</v>
      </c>
      <c r="L13" s="20">
        <v>33.555999999999997</v>
      </c>
      <c r="M13" s="20">
        <v>34.152000000000001</v>
      </c>
      <c r="N13" s="29">
        <v>31.533999999999999</v>
      </c>
      <c r="O13" s="29">
        <v>31.914000000000001</v>
      </c>
      <c r="P13" s="29">
        <v>29.710999999999999</v>
      </c>
      <c r="Q13" s="29">
        <v>31.247</v>
      </c>
      <c r="R13" s="29">
        <v>33.433</v>
      </c>
      <c r="S13" s="29">
        <v>34.991999999999997</v>
      </c>
      <c r="T13" s="29">
        <v>33.594999999999999</v>
      </c>
      <c r="U13" s="29">
        <v>33</v>
      </c>
      <c r="V13" s="29">
        <v>30</v>
      </c>
      <c r="W13" s="29">
        <v>34</v>
      </c>
      <c r="X13" s="29">
        <v>31</v>
      </c>
      <c r="Y13" s="29">
        <v>31</v>
      </c>
      <c r="Z13" s="29">
        <v>31</v>
      </c>
      <c r="AA13" s="29">
        <v>32</v>
      </c>
      <c r="AB13" s="29">
        <v>32</v>
      </c>
      <c r="AC13" s="29">
        <v>33</v>
      </c>
      <c r="AD13" s="29">
        <v>35</v>
      </c>
      <c r="AE13" s="162"/>
      <c r="AF13" s="38"/>
      <c r="AN13" s="17"/>
    </row>
    <row r="14" spans="1:40" x14ac:dyDescent="0.2">
      <c r="A14" s="133" t="s">
        <v>30</v>
      </c>
      <c r="B14" s="20" t="s">
        <v>31</v>
      </c>
      <c r="C14" s="20" t="s">
        <v>31</v>
      </c>
      <c r="D14" s="20" t="s">
        <v>31</v>
      </c>
      <c r="E14" s="20" t="s">
        <v>31</v>
      </c>
      <c r="F14" s="20" t="s">
        <v>31</v>
      </c>
      <c r="G14" s="20" t="s">
        <v>31</v>
      </c>
      <c r="H14" s="20" t="s">
        <v>31</v>
      </c>
      <c r="I14" s="17">
        <v>8.6999999999999993</v>
      </c>
      <c r="J14" s="17">
        <v>9.1370000000000005</v>
      </c>
      <c r="K14" s="17">
        <v>8.0690000000000008</v>
      </c>
      <c r="L14" s="20">
        <v>7.556</v>
      </c>
      <c r="M14" s="20">
        <v>8.0370000000000008</v>
      </c>
      <c r="N14" s="29">
        <v>8.1929999999999996</v>
      </c>
      <c r="O14" s="29">
        <v>8.2680000000000007</v>
      </c>
      <c r="P14" s="29">
        <v>8.3979999999999997</v>
      </c>
      <c r="Q14" s="29">
        <v>8.7810000000000006</v>
      </c>
      <c r="R14" s="29">
        <v>8.9280000000000008</v>
      </c>
      <c r="S14" s="29">
        <v>8.9009999999999998</v>
      </c>
      <c r="T14" s="29">
        <v>9.09</v>
      </c>
      <c r="U14" s="29">
        <v>9</v>
      </c>
      <c r="V14" s="29">
        <v>9</v>
      </c>
      <c r="W14" s="29">
        <v>9</v>
      </c>
      <c r="X14" s="29">
        <v>9</v>
      </c>
      <c r="Y14" s="29">
        <v>9</v>
      </c>
      <c r="Z14" s="29">
        <v>9</v>
      </c>
      <c r="AA14" s="29">
        <v>8</v>
      </c>
      <c r="AB14" s="29">
        <v>8</v>
      </c>
      <c r="AC14" s="29">
        <v>9</v>
      </c>
      <c r="AD14" s="29">
        <v>8</v>
      </c>
      <c r="AE14" s="162"/>
      <c r="AF14" s="38"/>
      <c r="AN14" s="17"/>
    </row>
    <row r="15" spans="1:40" x14ac:dyDescent="0.2">
      <c r="A15" s="133" t="s">
        <v>11</v>
      </c>
      <c r="B15" s="17">
        <v>5.2</v>
      </c>
      <c r="C15" s="17">
        <v>9.3000000000000007</v>
      </c>
      <c r="D15" s="17">
        <v>13</v>
      </c>
      <c r="E15" s="17">
        <v>14.5</v>
      </c>
      <c r="F15" s="17">
        <v>14.4</v>
      </c>
      <c r="G15" s="17">
        <v>14.4</v>
      </c>
      <c r="H15" s="17">
        <v>13.4</v>
      </c>
      <c r="I15" s="17">
        <v>15.8</v>
      </c>
      <c r="J15" s="17">
        <v>8.7370000000000001</v>
      </c>
      <c r="K15" s="17">
        <v>30.39</v>
      </c>
      <c r="L15" s="20">
        <v>49.192</v>
      </c>
      <c r="M15" s="20">
        <v>49.164999999999999</v>
      </c>
      <c r="N15" s="29">
        <v>45.323</v>
      </c>
      <c r="O15" s="29">
        <v>51.734000000000002</v>
      </c>
      <c r="P15" s="29">
        <v>50.844999999999999</v>
      </c>
      <c r="Q15" s="29">
        <v>48.624000000000002</v>
      </c>
      <c r="R15" s="29">
        <v>51.496000000000002</v>
      </c>
      <c r="S15" s="29">
        <v>65.418999999999997</v>
      </c>
      <c r="T15" s="29">
        <v>60.929000000000002</v>
      </c>
      <c r="U15" s="29">
        <v>72</v>
      </c>
      <c r="V15" s="29">
        <v>70</v>
      </c>
      <c r="W15" s="29">
        <v>62</v>
      </c>
      <c r="X15" s="29">
        <v>55</v>
      </c>
      <c r="Y15" s="29">
        <v>28</v>
      </c>
      <c r="Z15" s="29">
        <v>22</v>
      </c>
      <c r="AA15" s="29">
        <v>22</v>
      </c>
      <c r="AB15" s="29">
        <v>38</v>
      </c>
      <c r="AC15" s="29">
        <v>21</v>
      </c>
      <c r="AD15" s="29">
        <v>21</v>
      </c>
      <c r="AE15" s="162"/>
      <c r="AF15" s="38"/>
      <c r="AN15" s="17"/>
    </row>
    <row r="16" spans="1:40" x14ac:dyDescent="0.2">
      <c r="A16" s="133" t="s">
        <v>12</v>
      </c>
      <c r="B16" s="17">
        <v>2492.1</v>
      </c>
      <c r="C16" s="17">
        <v>2339.5</v>
      </c>
      <c r="D16" s="17">
        <v>2538.6</v>
      </c>
      <c r="E16" s="17">
        <v>2708.6</v>
      </c>
      <c r="F16" s="17">
        <v>2997.3</v>
      </c>
      <c r="G16" s="17">
        <v>3275.5</v>
      </c>
      <c r="H16" s="17">
        <v>3809.8</v>
      </c>
      <c r="I16" s="17">
        <v>4161.3</v>
      </c>
      <c r="J16" s="17">
        <v>4544.9920000000002</v>
      </c>
      <c r="K16" s="17">
        <v>5090.357</v>
      </c>
      <c r="L16" s="20">
        <v>5493.509</v>
      </c>
      <c r="M16" s="20">
        <v>6038.3410000000003</v>
      </c>
      <c r="N16" s="29">
        <v>6911.152</v>
      </c>
      <c r="O16" s="29">
        <v>7476.357</v>
      </c>
      <c r="P16" s="29">
        <v>7992.4830000000002</v>
      </c>
      <c r="Q16" s="29">
        <v>8448.6039999999994</v>
      </c>
      <c r="R16" s="29">
        <v>8606.6509999999998</v>
      </c>
      <c r="S16" s="29">
        <v>9037.2000000000007</v>
      </c>
      <c r="T16" s="29">
        <v>8992.1779999999999</v>
      </c>
      <c r="U16" s="29">
        <v>9043</v>
      </c>
      <c r="V16" s="29">
        <v>8594</v>
      </c>
      <c r="W16" s="29">
        <v>9384</v>
      </c>
      <c r="X16" s="29">
        <v>9194</v>
      </c>
      <c r="Y16" s="29">
        <v>9775</v>
      </c>
      <c r="Z16" s="29">
        <v>10159</v>
      </c>
      <c r="AA16" s="29">
        <v>11113</v>
      </c>
      <c r="AB16" s="29">
        <v>12348</v>
      </c>
      <c r="AC16" s="29">
        <v>13409</v>
      </c>
      <c r="AD16" s="29">
        <v>14292</v>
      </c>
      <c r="AE16" s="162"/>
      <c r="AF16" s="38"/>
      <c r="AN16" s="17"/>
    </row>
    <row r="17" spans="1:40" x14ac:dyDescent="0.2">
      <c r="A17" s="133" t="s">
        <v>13</v>
      </c>
      <c r="B17" s="17">
        <v>4285.3</v>
      </c>
      <c r="C17" s="17">
        <v>4154</v>
      </c>
      <c r="D17" s="17">
        <v>4669</v>
      </c>
      <c r="E17" s="17">
        <v>5013.6000000000004</v>
      </c>
      <c r="F17" s="17">
        <v>5456.3</v>
      </c>
      <c r="G17" s="17">
        <v>5422.6</v>
      </c>
      <c r="H17" s="17">
        <v>5472.4</v>
      </c>
      <c r="I17" s="17">
        <v>6011.8</v>
      </c>
      <c r="J17" s="17">
        <v>6480.8990000000003</v>
      </c>
      <c r="K17" s="17">
        <v>6759.3990000000003</v>
      </c>
      <c r="L17" s="20">
        <v>6919.9889999999996</v>
      </c>
      <c r="M17" s="20">
        <v>7242.6959999999999</v>
      </c>
      <c r="N17" s="29">
        <v>7768.5730000000003</v>
      </c>
      <c r="O17" s="29">
        <v>8115.4759999999997</v>
      </c>
      <c r="P17" s="29">
        <v>8557.0869999999995</v>
      </c>
      <c r="Q17" s="29">
        <v>8775.3549999999996</v>
      </c>
      <c r="R17" s="29">
        <v>8820.4619999999995</v>
      </c>
      <c r="S17" s="29">
        <v>8726.0869999999995</v>
      </c>
      <c r="T17" s="29">
        <v>8135.26</v>
      </c>
      <c r="U17" s="29">
        <v>7213</v>
      </c>
      <c r="V17" s="29">
        <v>6522</v>
      </c>
      <c r="W17" s="29">
        <v>6858</v>
      </c>
      <c r="X17" s="29">
        <v>7150</v>
      </c>
      <c r="Y17" s="29">
        <v>7358</v>
      </c>
      <c r="Z17" s="29">
        <v>7709</v>
      </c>
      <c r="AA17" s="29">
        <v>8710</v>
      </c>
      <c r="AB17" s="29">
        <v>9324</v>
      </c>
      <c r="AC17" s="29">
        <v>9895</v>
      </c>
      <c r="AD17" s="29">
        <v>9653</v>
      </c>
      <c r="AE17" s="162"/>
      <c r="AF17" s="38"/>
      <c r="AN17" s="17"/>
    </row>
    <row r="18" spans="1:40" x14ac:dyDescent="0.2">
      <c r="A18" s="133" t="s">
        <v>407</v>
      </c>
      <c r="B18" s="17">
        <v>216.4</v>
      </c>
      <c r="C18" s="17">
        <v>199.2</v>
      </c>
      <c r="D18" s="17">
        <v>213.1</v>
      </c>
      <c r="E18" s="17">
        <v>226.7</v>
      </c>
      <c r="F18" s="17">
        <v>261.39999999999998</v>
      </c>
      <c r="G18" s="17">
        <v>271.5</v>
      </c>
      <c r="H18" s="17">
        <v>285.39999999999998</v>
      </c>
      <c r="I18" s="17">
        <v>379.3</v>
      </c>
      <c r="J18" s="17">
        <v>323.661</v>
      </c>
      <c r="K18" s="17">
        <v>331.85899999999998</v>
      </c>
      <c r="L18" s="20">
        <v>904.83699999999999</v>
      </c>
      <c r="M18" s="20">
        <v>1231.837</v>
      </c>
      <c r="N18" s="29">
        <v>1486.384</v>
      </c>
      <c r="O18" s="29">
        <v>1854.4839999999999</v>
      </c>
      <c r="P18" s="29">
        <v>2158.9670000000001</v>
      </c>
      <c r="Q18" s="29">
        <v>2404.654</v>
      </c>
      <c r="R18" s="29">
        <v>2394.9279999999999</v>
      </c>
      <c r="S18" s="29">
        <v>2420.7089999999998</v>
      </c>
      <c r="T18" s="29">
        <v>2414.0189999999998</v>
      </c>
      <c r="U18" s="29">
        <v>1817</v>
      </c>
      <c r="V18" s="29">
        <v>1660</v>
      </c>
      <c r="W18" s="29">
        <v>1296</v>
      </c>
      <c r="X18" s="29">
        <v>1067</v>
      </c>
      <c r="Y18" s="29">
        <v>1145</v>
      </c>
      <c r="Z18" s="29">
        <v>912</v>
      </c>
      <c r="AA18" s="29">
        <v>610</v>
      </c>
      <c r="AB18" s="29">
        <v>672</v>
      </c>
      <c r="AC18" s="29">
        <v>696</v>
      </c>
      <c r="AD18" s="29">
        <v>681</v>
      </c>
      <c r="AE18" s="162"/>
      <c r="AF18" s="38"/>
      <c r="AN18" s="17"/>
    </row>
    <row r="19" spans="1:40" x14ac:dyDescent="0.2">
      <c r="A19" s="133" t="s">
        <v>14</v>
      </c>
      <c r="B19" s="17">
        <v>21.1</v>
      </c>
      <c r="C19" s="17">
        <v>20.100000000000001</v>
      </c>
      <c r="D19" s="17">
        <v>18.399999999999999</v>
      </c>
      <c r="E19" s="17">
        <v>18</v>
      </c>
      <c r="F19" s="17">
        <v>18.8</v>
      </c>
      <c r="G19" s="17">
        <v>19</v>
      </c>
      <c r="H19" s="17">
        <v>19.5</v>
      </c>
      <c r="I19" s="17">
        <v>19.5</v>
      </c>
      <c r="J19" s="17">
        <v>21.024000000000001</v>
      </c>
      <c r="K19" s="17">
        <v>20.439</v>
      </c>
      <c r="L19" s="20">
        <v>336.70100000000002</v>
      </c>
      <c r="M19" s="20">
        <v>342.79</v>
      </c>
      <c r="N19" s="29">
        <v>363.41500000000002</v>
      </c>
      <c r="O19" s="29">
        <v>434.64400000000001</v>
      </c>
      <c r="P19" s="29">
        <v>520.31899999999996</v>
      </c>
      <c r="Q19" s="29">
        <v>588.77300000000002</v>
      </c>
      <c r="R19" s="29">
        <v>670.89400000000001</v>
      </c>
      <c r="S19" s="29">
        <v>697.48</v>
      </c>
      <c r="T19" s="29">
        <v>670.75199999999995</v>
      </c>
      <c r="U19" s="29">
        <v>583</v>
      </c>
      <c r="V19" s="29">
        <v>528</v>
      </c>
      <c r="W19" s="29">
        <v>579</v>
      </c>
      <c r="X19" s="29">
        <v>602</v>
      </c>
      <c r="Y19" s="29">
        <v>607</v>
      </c>
      <c r="Z19" s="29">
        <v>611</v>
      </c>
      <c r="AA19" s="29">
        <v>668</v>
      </c>
      <c r="AB19" s="29">
        <v>782</v>
      </c>
      <c r="AC19" s="29">
        <v>874</v>
      </c>
      <c r="AD19" s="29">
        <v>893</v>
      </c>
      <c r="AE19" s="162"/>
      <c r="AF19" s="38"/>
      <c r="AN19" s="17"/>
    </row>
    <row r="20" spans="1:40" x14ac:dyDescent="0.2">
      <c r="A20" s="133" t="s">
        <v>15</v>
      </c>
      <c r="B20" s="17">
        <v>105.7</v>
      </c>
      <c r="C20" s="17">
        <v>102.4</v>
      </c>
      <c r="D20" s="17">
        <v>105</v>
      </c>
      <c r="E20" s="17">
        <v>97</v>
      </c>
      <c r="F20" s="17">
        <v>92.4</v>
      </c>
      <c r="G20" s="17">
        <v>92.4</v>
      </c>
      <c r="H20" s="17">
        <v>92.2</v>
      </c>
      <c r="I20" s="17">
        <v>88.7</v>
      </c>
      <c r="J20" s="17">
        <v>83.46</v>
      </c>
      <c r="K20" s="17">
        <v>81.001000000000005</v>
      </c>
      <c r="L20" s="20">
        <v>19.731000000000002</v>
      </c>
      <c r="M20" s="20">
        <v>19.545000000000002</v>
      </c>
      <c r="N20" s="29">
        <v>20.669</v>
      </c>
      <c r="O20" s="29">
        <v>21.422000000000001</v>
      </c>
      <c r="P20" s="29">
        <v>21.303000000000001</v>
      </c>
      <c r="Q20" s="29">
        <v>21.652000000000001</v>
      </c>
      <c r="R20" s="29">
        <v>26.218</v>
      </c>
      <c r="S20" s="29">
        <v>28.405999999999999</v>
      </c>
      <c r="T20" s="29">
        <v>29.135999999999999</v>
      </c>
      <c r="U20" s="29">
        <v>26</v>
      </c>
      <c r="V20" s="29">
        <v>25</v>
      </c>
      <c r="W20" s="29">
        <v>26</v>
      </c>
      <c r="X20" s="29">
        <v>21</v>
      </c>
      <c r="Y20" s="29">
        <v>26</v>
      </c>
      <c r="Z20" s="29">
        <v>27</v>
      </c>
      <c r="AA20" s="29">
        <v>29</v>
      </c>
      <c r="AB20" s="29">
        <v>28</v>
      </c>
      <c r="AC20" s="29">
        <v>32</v>
      </c>
      <c r="AD20" s="29">
        <v>33</v>
      </c>
      <c r="AE20" s="162"/>
      <c r="AF20" s="38"/>
      <c r="AN20" s="17"/>
    </row>
    <row r="21" spans="1:40" x14ac:dyDescent="0.2">
      <c r="A21" s="133" t="s">
        <v>16</v>
      </c>
      <c r="B21" s="17">
        <v>12.7</v>
      </c>
      <c r="C21" s="17">
        <v>10.7</v>
      </c>
      <c r="D21" s="17">
        <v>4.9000000000000004</v>
      </c>
      <c r="E21" s="17">
        <v>4.4000000000000004</v>
      </c>
      <c r="F21" s="17">
        <v>4.4000000000000004</v>
      </c>
      <c r="G21" s="17">
        <v>4.4000000000000004</v>
      </c>
      <c r="H21" s="17">
        <v>4.4000000000000004</v>
      </c>
      <c r="I21" s="17">
        <v>4.2</v>
      </c>
      <c r="J21" s="17">
        <v>4.0289999999999999</v>
      </c>
      <c r="K21" s="17">
        <v>4.2389999999999999</v>
      </c>
      <c r="L21" s="20">
        <v>85.215999999999994</v>
      </c>
      <c r="M21" s="20">
        <v>86.795000000000002</v>
      </c>
      <c r="N21" s="29">
        <v>98.313999999999993</v>
      </c>
      <c r="O21" s="29">
        <v>102.71599999999999</v>
      </c>
      <c r="P21" s="29">
        <v>102.023</v>
      </c>
      <c r="Q21" s="29">
        <v>103.74</v>
      </c>
      <c r="R21" s="29">
        <v>116.837</v>
      </c>
      <c r="S21" s="29">
        <v>131.90299999999999</v>
      </c>
      <c r="T21" s="29">
        <v>137.61600000000001</v>
      </c>
      <c r="U21" s="29">
        <v>138</v>
      </c>
      <c r="V21" s="29">
        <v>129</v>
      </c>
      <c r="W21" s="29">
        <v>134</v>
      </c>
      <c r="X21" s="29">
        <v>132</v>
      </c>
      <c r="Y21" s="29">
        <v>150</v>
      </c>
      <c r="Z21" s="29">
        <v>151</v>
      </c>
      <c r="AA21" s="29">
        <v>150</v>
      </c>
      <c r="AB21" s="29">
        <v>153</v>
      </c>
      <c r="AC21" s="29">
        <v>164</v>
      </c>
      <c r="AD21" s="29">
        <v>170</v>
      </c>
      <c r="AE21" s="162"/>
      <c r="AF21" s="38"/>
      <c r="AN21" s="17"/>
    </row>
    <row r="22" spans="1:40" x14ac:dyDescent="0.2">
      <c r="A22" s="133" t="s">
        <v>86</v>
      </c>
      <c r="B22" s="17">
        <v>94.8</v>
      </c>
      <c r="C22" s="17">
        <v>35</v>
      </c>
      <c r="D22" s="17">
        <v>11.1</v>
      </c>
      <c r="E22" s="17">
        <v>9.9</v>
      </c>
      <c r="F22" s="17">
        <v>135.4</v>
      </c>
      <c r="G22" s="17">
        <v>312.60000000000002</v>
      </c>
      <c r="H22" s="17">
        <v>521.79999999999995</v>
      </c>
      <c r="I22" s="17">
        <v>567.29999999999995</v>
      </c>
      <c r="J22" s="17">
        <v>558.21400000000006</v>
      </c>
      <c r="K22" s="17">
        <v>702.35500000000002</v>
      </c>
      <c r="L22" s="20">
        <v>2.48</v>
      </c>
      <c r="M22" s="20">
        <v>1.9710000000000001</v>
      </c>
      <c r="N22" s="29">
        <v>2.0680000000000001</v>
      </c>
      <c r="O22" s="29">
        <v>2.056</v>
      </c>
      <c r="P22" s="29">
        <v>2.3370000000000002</v>
      </c>
      <c r="Q22" s="29">
        <v>4.0350000000000001</v>
      </c>
      <c r="R22" s="29">
        <v>4.4379999999999997</v>
      </c>
      <c r="S22" s="29">
        <v>5.0590000000000002</v>
      </c>
      <c r="T22" s="29">
        <v>4.8540000000000001</v>
      </c>
      <c r="U22" s="29">
        <v>5</v>
      </c>
      <c r="V22" s="29">
        <v>5</v>
      </c>
      <c r="W22" s="29">
        <v>5</v>
      </c>
      <c r="X22" s="29">
        <v>5</v>
      </c>
      <c r="Y22" s="29">
        <v>4</v>
      </c>
      <c r="Z22" s="29">
        <v>4</v>
      </c>
      <c r="AA22" s="29">
        <v>4</v>
      </c>
      <c r="AB22" s="29">
        <v>4</v>
      </c>
      <c r="AC22" s="29">
        <v>4</v>
      </c>
      <c r="AD22" s="29">
        <v>4</v>
      </c>
      <c r="AE22" s="162"/>
      <c r="AF22" s="38"/>
      <c r="AN22" s="17"/>
    </row>
    <row r="23" spans="1:40" x14ac:dyDescent="0.2">
      <c r="A23" s="133" t="s">
        <v>19</v>
      </c>
      <c r="B23" s="17">
        <v>12.9</v>
      </c>
      <c r="C23" s="17">
        <v>14.6</v>
      </c>
      <c r="D23" s="17">
        <v>14.1</v>
      </c>
      <c r="E23" s="17">
        <v>13.1</v>
      </c>
      <c r="F23" s="17">
        <v>12.3</v>
      </c>
      <c r="G23" s="17">
        <v>14.5</v>
      </c>
      <c r="H23" s="17">
        <v>78.7</v>
      </c>
      <c r="I23" s="17">
        <v>102.2</v>
      </c>
      <c r="J23" s="17">
        <v>104.297</v>
      </c>
      <c r="K23" s="17">
        <v>93.096000000000004</v>
      </c>
      <c r="L23" s="20">
        <v>240.36099999999999</v>
      </c>
      <c r="M23" s="20">
        <v>246.636</v>
      </c>
      <c r="N23" s="29">
        <v>246.18700000000001</v>
      </c>
      <c r="O23" s="29">
        <v>229.55799999999999</v>
      </c>
      <c r="P23" s="29">
        <v>228.84299999999999</v>
      </c>
      <c r="Q23" s="29">
        <v>239.249</v>
      </c>
      <c r="R23" s="29">
        <v>255.14699999999999</v>
      </c>
      <c r="S23" s="29">
        <v>252.89400000000001</v>
      </c>
      <c r="T23" s="29">
        <v>243.041</v>
      </c>
      <c r="U23" s="29">
        <v>270</v>
      </c>
      <c r="V23" s="29">
        <v>279</v>
      </c>
      <c r="W23" s="29">
        <v>288</v>
      </c>
      <c r="X23" s="29">
        <v>304</v>
      </c>
      <c r="Y23" s="29">
        <v>298</v>
      </c>
      <c r="Z23" s="29">
        <v>280</v>
      </c>
      <c r="AA23" s="29">
        <v>254</v>
      </c>
      <c r="AB23" s="29">
        <v>162</v>
      </c>
      <c r="AC23" s="29">
        <v>171</v>
      </c>
      <c r="AD23" s="29">
        <v>175</v>
      </c>
      <c r="AE23" s="162"/>
      <c r="AF23" s="38"/>
      <c r="AN23" s="17"/>
    </row>
    <row r="24" spans="1:40" x14ac:dyDescent="0.2">
      <c r="A24" s="133" t="s">
        <v>20</v>
      </c>
      <c r="B24" s="17">
        <v>83.4</v>
      </c>
      <c r="C24" s="17">
        <v>80.2</v>
      </c>
      <c r="D24" s="17">
        <v>85.9</v>
      </c>
      <c r="E24" s="17">
        <v>88.8</v>
      </c>
      <c r="F24" s="17">
        <v>94</v>
      </c>
      <c r="G24" s="17">
        <v>95.7</v>
      </c>
      <c r="H24" s="17">
        <v>94.4</v>
      </c>
      <c r="I24" s="17">
        <v>96.2</v>
      </c>
      <c r="J24" s="17">
        <v>95.734999999999999</v>
      </c>
      <c r="K24" s="17">
        <v>89.745000000000005</v>
      </c>
      <c r="L24" s="20">
        <v>87.588999999999999</v>
      </c>
      <c r="M24" s="20">
        <v>87.643000000000001</v>
      </c>
      <c r="N24" s="29">
        <v>93.492000000000004</v>
      </c>
      <c r="O24" s="29">
        <v>106.233</v>
      </c>
      <c r="P24" s="29">
        <v>110.831</v>
      </c>
      <c r="Q24" s="29">
        <v>115.387</v>
      </c>
      <c r="R24" s="29">
        <v>120.288</v>
      </c>
      <c r="S24" s="29">
        <v>126.203</v>
      </c>
      <c r="T24" s="29">
        <v>130.88800000000001</v>
      </c>
      <c r="U24" s="29">
        <v>122</v>
      </c>
      <c r="V24" s="29">
        <v>112</v>
      </c>
      <c r="W24" s="29">
        <v>122</v>
      </c>
      <c r="X24" s="29">
        <v>116</v>
      </c>
      <c r="Y24" s="29">
        <v>120</v>
      </c>
      <c r="Z24" s="29">
        <v>127</v>
      </c>
      <c r="AA24" s="29">
        <v>125</v>
      </c>
      <c r="AB24" s="29">
        <v>124</v>
      </c>
      <c r="AC24" s="29">
        <v>132</v>
      </c>
      <c r="AD24" s="29">
        <v>133</v>
      </c>
      <c r="AE24" s="162"/>
      <c r="AF24" s="38"/>
      <c r="AN24" s="17"/>
    </row>
    <row r="25" spans="1:40" x14ac:dyDescent="0.2">
      <c r="A25" s="133" t="s">
        <v>21</v>
      </c>
      <c r="B25" s="17">
        <v>431.9</v>
      </c>
      <c r="C25" s="17">
        <v>432.6</v>
      </c>
      <c r="D25" s="17">
        <v>406.3</v>
      </c>
      <c r="E25" s="17">
        <v>423.3</v>
      </c>
      <c r="F25" s="17">
        <v>458.4</v>
      </c>
      <c r="G25" s="17">
        <v>477.7</v>
      </c>
      <c r="H25" s="17">
        <v>400.8</v>
      </c>
      <c r="I25" s="17">
        <v>345</v>
      </c>
      <c r="J25" s="17">
        <v>287.02800000000002</v>
      </c>
      <c r="K25" s="17">
        <v>251.53899999999999</v>
      </c>
      <c r="L25" s="20">
        <v>119.066</v>
      </c>
      <c r="M25" s="20">
        <v>132.78200000000001</v>
      </c>
      <c r="N25" s="29">
        <v>127.405</v>
      </c>
      <c r="O25" s="29">
        <v>110.482</v>
      </c>
      <c r="P25" s="29">
        <v>107.848</v>
      </c>
      <c r="Q25" s="29">
        <v>120.937</v>
      </c>
      <c r="R25" s="29">
        <v>128.233</v>
      </c>
      <c r="S25" s="29">
        <v>146.96</v>
      </c>
      <c r="T25" s="29">
        <v>154.011</v>
      </c>
      <c r="U25" s="29">
        <v>139</v>
      </c>
      <c r="V25" s="29">
        <v>139</v>
      </c>
      <c r="W25" s="29">
        <v>143</v>
      </c>
      <c r="X25" s="29">
        <v>149</v>
      </c>
      <c r="Y25" s="29">
        <v>210</v>
      </c>
      <c r="Z25" s="29">
        <v>263</v>
      </c>
      <c r="AA25" s="29">
        <v>270</v>
      </c>
      <c r="AB25" s="29">
        <v>249</v>
      </c>
      <c r="AC25" s="29">
        <v>256</v>
      </c>
      <c r="AD25" s="29">
        <v>246</v>
      </c>
      <c r="AE25" s="162"/>
      <c r="AF25" s="38"/>
      <c r="AN25" s="17"/>
    </row>
    <row r="26" spans="1:40" x14ac:dyDescent="0.2">
      <c r="A26" s="133" t="s">
        <v>22</v>
      </c>
      <c r="B26" s="17">
        <v>5.3</v>
      </c>
      <c r="C26" s="17">
        <v>5.3</v>
      </c>
      <c r="D26" s="17">
        <v>5.2</v>
      </c>
      <c r="E26" s="17">
        <v>5</v>
      </c>
      <c r="F26" s="17">
        <v>4.5999999999999996</v>
      </c>
      <c r="G26" s="17">
        <v>5</v>
      </c>
      <c r="H26" s="17">
        <v>5</v>
      </c>
      <c r="I26" s="17">
        <v>5.0999999999999996</v>
      </c>
      <c r="J26" s="17">
        <v>4.9050000000000002</v>
      </c>
      <c r="K26" s="17">
        <v>5.0460000000000003</v>
      </c>
      <c r="L26" s="20">
        <v>4.8289999999999997</v>
      </c>
      <c r="M26" s="20">
        <v>5.2889999999999997</v>
      </c>
      <c r="N26" s="29">
        <v>5.2949999999999999</v>
      </c>
      <c r="O26" s="29">
        <v>5.2930000000000001</v>
      </c>
      <c r="P26" s="29">
        <v>5.61</v>
      </c>
      <c r="Q26" s="29">
        <v>6.7489999999999997</v>
      </c>
      <c r="R26" s="29">
        <v>7.016</v>
      </c>
      <c r="S26" s="29">
        <v>7.8070000000000004</v>
      </c>
      <c r="T26" s="29">
        <v>8.4190000000000005</v>
      </c>
      <c r="U26" s="29">
        <v>8</v>
      </c>
      <c r="V26" s="29">
        <v>8</v>
      </c>
      <c r="W26" s="29">
        <v>8</v>
      </c>
      <c r="X26" s="29">
        <v>7</v>
      </c>
      <c r="Y26" s="29">
        <v>8</v>
      </c>
      <c r="Z26" s="29">
        <v>9</v>
      </c>
      <c r="AA26" s="29">
        <v>10</v>
      </c>
      <c r="AB26" s="29">
        <v>11</v>
      </c>
      <c r="AC26" s="29">
        <v>12</v>
      </c>
      <c r="AD26" s="29">
        <v>12</v>
      </c>
      <c r="AE26" s="162"/>
      <c r="AF26" s="38"/>
      <c r="AN26" s="17"/>
    </row>
    <row r="27" spans="1:40" x14ac:dyDescent="0.2">
      <c r="A27" s="133" t="s">
        <v>23</v>
      </c>
      <c r="B27" s="17">
        <v>82.6</v>
      </c>
      <c r="C27" s="17">
        <v>85.2</v>
      </c>
      <c r="D27" s="17">
        <v>80.2</v>
      </c>
      <c r="E27" s="17">
        <v>145.6</v>
      </c>
      <c r="F27" s="17">
        <v>87</v>
      </c>
      <c r="G27" s="17">
        <v>74.5</v>
      </c>
      <c r="H27" s="17">
        <v>17.8</v>
      </c>
      <c r="I27" s="17">
        <v>2</v>
      </c>
      <c r="J27" s="17">
        <v>1.752</v>
      </c>
      <c r="K27" s="17">
        <v>1.764</v>
      </c>
      <c r="L27" s="20">
        <v>1.429</v>
      </c>
      <c r="M27" s="20">
        <v>0.252</v>
      </c>
      <c r="N27" s="29">
        <v>0</v>
      </c>
      <c r="O27" s="29">
        <v>0</v>
      </c>
      <c r="P27" s="29">
        <v>0</v>
      </c>
      <c r="Q27" s="29">
        <v>0</v>
      </c>
      <c r="R27" s="29">
        <v>0</v>
      </c>
      <c r="S27" s="29">
        <v>0</v>
      </c>
      <c r="T27" s="29">
        <v>0</v>
      </c>
      <c r="U27" s="29">
        <v>0</v>
      </c>
      <c r="V27" s="29">
        <v>0</v>
      </c>
      <c r="W27" s="29">
        <v>0</v>
      </c>
      <c r="X27" s="29">
        <v>0</v>
      </c>
      <c r="Y27" s="29">
        <v>0</v>
      </c>
      <c r="Z27" s="29">
        <v>0</v>
      </c>
      <c r="AA27" s="29">
        <v>0</v>
      </c>
      <c r="AB27" s="29">
        <v>0</v>
      </c>
      <c r="AC27" s="29">
        <v>0</v>
      </c>
      <c r="AD27" s="29">
        <v>0</v>
      </c>
      <c r="AN27" s="17"/>
    </row>
    <row r="28" spans="1:40" x14ac:dyDescent="0.2">
      <c r="A28" s="133" t="s">
        <v>542</v>
      </c>
      <c r="B28" s="17">
        <v>31.5</v>
      </c>
      <c r="C28" s="17">
        <v>31.2</v>
      </c>
      <c r="D28" s="17">
        <v>31.7</v>
      </c>
      <c r="E28" s="17">
        <v>27.8</v>
      </c>
      <c r="F28" s="17">
        <v>27.8</v>
      </c>
      <c r="G28" s="17">
        <v>30.2</v>
      </c>
      <c r="H28" s="17">
        <v>27.8</v>
      </c>
      <c r="I28" s="17">
        <v>25.2</v>
      </c>
      <c r="J28" s="17">
        <v>23.102</v>
      </c>
      <c r="K28" s="17">
        <v>21.648</v>
      </c>
      <c r="L28" s="20">
        <v>19.190999999999999</v>
      </c>
      <c r="M28" s="20">
        <v>18.114000000000001</v>
      </c>
      <c r="N28" s="29">
        <v>17.84</v>
      </c>
      <c r="O28" s="29">
        <v>16.812000000000001</v>
      </c>
      <c r="P28" s="29">
        <v>15.552</v>
      </c>
      <c r="Q28" s="29">
        <v>16.256</v>
      </c>
      <c r="R28" s="29">
        <v>19.538</v>
      </c>
      <c r="S28" s="29">
        <v>20.783999999999999</v>
      </c>
      <c r="T28" s="29">
        <v>23.43</v>
      </c>
      <c r="U28" s="29">
        <v>21</v>
      </c>
      <c r="V28" s="29">
        <v>22</v>
      </c>
      <c r="W28" s="29">
        <v>24</v>
      </c>
      <c r="X28" s="29">
        <v>25</v>
      </c>
      <c r="Y28" s="29">
        <v>33</v>
      </c>
      <c r="Z28" s="29">
        <v>28</v>
      </c>
      <c r="AA28" s="29">
        <v>24</v>
      </c>
      <c r="AB28" s="29">
        <v>20</v>
      </c>
      <c r="AC28" s="29">
        <v>18</v>
      </c>
      <c r="AD28" s="29">
        <v>17</v>
      </c>
      <c r="AE28" s="162"/>
      <c r="AN28" s="17"/>
    </row>
    <row r="29" spans="1:40" hidden="1" x14ac:dyDescent="0.2">
      <c r="A29" s="15" t="s">
        <v>353</v>
      </c>
      <c r="L29" s="126">
        <f t="shared" ref="L29:V29" si="1">SUM(L11:L28)</f>
        <v>16786.939999999999</v>
      </c>
      <c r="M29" s="126">
        <f t="shared" si="1"/>
        <v>18079.582999999999</v>
      </c>
      <c r="N29" s="126">
        <f t="shared" si="1"/>
        <v>19783.462</v>
      </c>
      <c r="O29" s="126">
        <f t="shared" si="1"/>
        <v>21083.645000000004</v>
      </c>
      <c r="P29" s="126">
        <f t="shared" si="1"/>
        <v>22554.745999999999</v>
      </c>
      <c r="Q29" s="126">
        <f t="shared" si="1"/>
        <v>23795.280999999999</v>
      </c>
      <c r="R29" s="126">
        <f t="shared" si="1"/>
        <v>24436.938999999998</v>
      </c>
      <c r="S29" s="126">
        <f t="shared" si="1"/>
        <v>25132.359</v>
      </c>
      <c r="T29" s="126">
        <f t="shared" si="1"/>
        <v>24348.159000000003</v>
      </c>
      <c r="U29" s="126">
        <f t="shared" si="1"/>
        <v>22493</v>
      </c>
      <c r="V29" s="126">
        <f t="shared" si="1"/>
        <v>20905</v>
      </c>
      <c r="W29" s="126">
        <f>SUM(W11:W28)</f>
        <v>22065</v>
      </c>
      <c r="X29" s="42"/>
      <c r="Y29" s="15" t="s">
        <v>8</v>
      </c>
      <c r="Z29" s="15">
        <v>22496</v>
      </c>
      <c r="AA29" s="15">
        <v>43</v>
      </c>
      <c r="AB29" s="120"/>
      <c r="AC29" s="15">
        <f>SUM(AB29:AB29)</f>
        <v>0</v>
      </c>
      <c r="AD29" s="38"/>
      <c r="AE29" s="162"/>
      <c r="AF29" s="38"/>
      <c r="AN29" s="17"/>
    </row>
    <row r="30" spans="1:40" ht="9" customHeight="1" x14ac:dyDescent="0.2">
      <c r="L30" s="127" t="str">
        <f>IF(ABS(L29-L4)&gt;1,L29-L4," ")</f>
        <v xml:space="preserve"> </v>
      </c>
      <c r="M30" s="127">
        <f>IF(ABS(M29-M4)&gt;1,M29-M4," ")</f>
        <v>-1.1190000000024156</v>
      </c>
      <c r="N30" s="127" t="str">
        <f>IF(ABS(N29-N4)&gt;1,N29-N4," ")</f>
        <v xml:space="preserve"> </v>
      </c>
      <c r="O30" s="127"/>
      <c r="P30" s="127"/>
      <c r="Q30" s="127" t="str">
        <f>IF(ABS(Q29-Q4)&gt;1,Q29-Q4," ")</f>
        <v xml:space="preserve"> </v>
      </c>
      <c r="R30" s="127" t="str">
        <f>IF(ABS(R29-R4)&gt;1,R29-R4," ")</f>
        <v xml:space="preserve"> </v>
      </c>
      <c r="S30" s="127" t="str">
        <f>IF(ABS(S29-S4)&gt;1,S29-S4," ")</f>
        <v xml:space="preserve"> </v>
      </c>
      <c r="T30" s="42"/>
      <c r="U30" s="42"/>
      <c r="V30" s="42"/>
      <c r="W30" s="42"/>
      <c r="X30" s="42"/>
      <c r="AD30" s="38"/>
      <c r="AE30" s="162"/>
      <c r="AF30" s="38"/>
      <c r="AN30" s="17"/>
    </row>
    <row r="31" spans="1:40" x14ac:dyDescent="0.2">
      <c r="L31" s="17"/>
      <c r="O31" s="193"/>
      <c r="P31" s="193"/>
      <c r="Q31" s="193"/>
      <c r="R31" s="193"/>
      <c r="T31" s="21"/>
      <c r="U31" s="21"/>
      <c r="V31" s="21"/>
      <c r="W31" s="21"/>
      <c r="X31" s="21"/>
      <c r="Y31" s="21"/>
      <c r="AD31" s="21" t="s">
        <v>32</v>
      </c>
      <c r="AE31" s="162"/>
      <c r="AN31" s="17"/>
    </row>
    <row r="32" spans="1:40" ht="15.75" x14ac:dyDescent="0.25">
      <c r="A32" s="3" t="s">
        <v>366</v>
      </c>
      <c r="B32" s="17">
        <v>43622</v>
      </c>
      <c r="C32" s="17">
        <v>38063</v>
      </c>
      <c r="D32" s="17">
        <v>40922</v>
      </c>
      <c r="E32" s="17">
        <v>40161</v>
      </c>
      <c r="F32" s="17">
        <v>46684</v>
      </c>
      <c r="G32" s="17">
        <v>47582</v>
      </c>
      <c r="H32" s="17">
        <v>50494</v>
      </c>
      <c r="I32" s="17">
        <v>63135</v>
      </c>
      <c r="J32" s="22">
        <v>72280</v>
      </c>
      <c r="K32" s="367">
        <v>77168</v>
      </c>
      <c r="L32" s="165">
        <f>'T8.13'!J24</f>
        <v>79061.365999999995</v>
      </c>
      <c r="M32" s="165">
        <f>'T8.13'!K24</f>
        <v>77057.126000000004</v>
      </c>
      <c r="N32" s="165">
        <f>'T8.13'!L24</f>
        <v>77011.809000000008</v>
      </c>
      <c r="O32" s="165">
        <f>'T8.13'!M24</f>
        <v>80788.288</v>
      </c>
      <c r="P32" s="165">
        <f>'T8.13'!N24</f>
        <v>80956.406999999992</v>
      </c>
      <c r="Q32" s="165">
        <f>'T8.13'!O24</f>
        <v>79417.426000000007</v>
      </c>
      <c r="R32" s="165">
        <f>'T8.13'!P24</f>
        <v>83259.813000000009</v>
      </c>
      <c r="S32" s="165">
        <f>'T8.13'!Q24</f>
        <v>66102.627999999997</v>
      </c>
      <c r="T32" s="165">
        <f>'T8.13'!R24</f>
        <v>50227.903999999995</v>
      </c>
      <c r="U32" s="165">
        <f>'T8.13'!S24</f>
        <v>50886.006999999998</v>
      </c>
      <c r="V32" s="165">
        <f>'T8.13'!T24</f>
        <v>47531.759999999995</v>
      </c>
      <c r="W32" s="165">
        <f>'T8.13'!U24</f>
        <v>45161.97</v>
      </c>
      <c r="X32" s="165">
        <f>'T8.13'!V24</f>
        <v>52200.42</v>
      </c>
      <c r="Y32" s="165">
        <f>'T8.13'!W24</f>
        <v>54224.872999999992</v>
      </c>
      <c r="Z32" s="165">
        <f>'T8.13'!X24</f>
        <v>59877.844000000005</v>
      </c>
      <c r="AA32" s="165">
        <f>'T8.13'!Y24</f>
        <v>56440.754000000008</v>
      </c>
      <c r="AB32" s="165">
        <f>'T8.13'!Z24</f>
        <v>55880.268000000011</v>
      </c>
      <c r="AC32" s="165">
        <f>'T8.13'!AA24</f>
        <v>60262.562999999995</v>
      </c>
      <c r="AD32" s="165">
        <f>'T8.13'!AB24</f>
        <v>62307.812999999995</v>
      </c>
    </row>
    <row r="33" spans="1:30" ht="6" customHeight="1" x14ac:dyDescent="0.2">
      <c r="L33" s="17"/>
      <c r="M33" s="17"/>
    </row>
    <row r="34" spans="1:30" ht="18.75" x14ac:dyDescent="0.25">
      <c r="A34" s="3" t="s">
        <v>679</v>
      </c>
      <c r="B34" s="3"/>
      <c r="C34" s="3"/>
      <c r="D34" s="3"/>
      <c r="E34" s="3"/>
      <c r="F34" s="3"/>
      <c r="G34" s="3"/>
      <c r="H34" s="3"/>
      <c r="I34" s="3"/>
      <c r="J34" s="3"/>
      <c r="K34" s="3"/>
      <c r="L34" s="17"/>
      <c r="M34" s="17"/>
    </row>
    <row r="35" spans="1:30" x14ac:dyDescent="0.2">
      <c r="A35" s="15" t="s">
        <v>33</v>
      </c>
      <c r="L35" s="17"/>
      <c r="O35" s="194"/>
      <c r="P35" s="194"/>
      <c r="Q35" s="194"/>
      <c r="R35" s="194"/>
      <c r="T35" s="23"/>
      <c r="U35" s="23"/>
      <c r="V35" s="23"/>
      <c r="W35" s="23"/>
      <c r="AD35" s="23" t="s">
        <v>25</v>
      </c>
    </row>
    <row r="36" spans="1:30" ht="18" x14ac:dyDescent="0.2">
      <c r="A36" s="15" t="s">
        <v>680</v>
      </c>
      <c r="B36" s="17">
        <v>173.6</v>
      </c>
      <c r="C36" s="17">
        <v>174.2</v>
      </c>
      <c r="D36" s="17">
        <v>181.5</v>
      </c>
      <c r="E36" s="17">
        <v>183.5</v>
      </c>
      <c r="F36" s="17">
        <v>183.4</v>
      </c>
      <c r="G36" s="17">
        <v>193.5</v>
      </c>
      <c r="H36" s="17">
        <v>202.5</v>
      </c>
      <c r="I36" s="17">
        <v>208.4</v>
      </c>
      <c r="J36" s="361">
        <f>(43482+1249+3161+1345+1021+58567+61354+8563+1582+8644+2363+5090+1671+4854+8579+714+768+3426)/1000</f>
        <v>216.43299999999999</v>
      </c>
      <c r="K36" s="362">
        <f>(42468+1185+3205+1319+1731+62602+61444+9212+1549+8545+2348+5464+1552+4974+8017+743+740+2809)/1000</f>
        <v>219.90700000000001</v>
      </c>
      <c r="L36" s="170">
        <v>225.34700000000001</v>
      </c>
      <c r="M36" s="142">
        <v>219.298</v>
      </c>
      <c r="N36" s="142">
        <v>222.32499999999999</v>
      </c>
      <c r="O36" s="142">
        <v>228.63300000000001</v>
      </c>
      <c r="P36" s="142">
        <v>240.94</v>
      </c>
      <c r="Q36" s="142">
        <v>255.27699999999999</v>
      </c>
      <c r="R36" s="142">
        <v>256.33600000000001</v>
      </c>
      <c r="S36" s="142">
        <v>253.99</v>
      </c>
      <c r="T36" s="142">
        <v>246.96700000000001</v>
      </c>
      <c r="U36" s="142">
        <v>225</v>
      </c>
      <c r="V36" s="142">
        <v>206</v>
      </c>
      <c r="W36" s="142">
        <v>206</v>
      </c>
      <c r="X36" s="15">
        <v>204</v>
      </c>
      <c r="Y36" s="15">
        <v>201</v>
      </c>
      <c r="Z36" s="15">
        <v>202</v>
      </c>
      <c r="AA36" s="15">
        <v>207</v>
      </c>
      <c r="AB36" s="15">
        <v>197</v>
      </c>
      <c r="AC36" s="15">
        <v>210</v>
      </c>
      <c r="AD36" s="133">
        <v>205</v>
      </c>
    </row>
    <row r="37" spans="1:30" ht="18" x14ac:dyDescent="0.2">
      <c r="A37" s="15" t="s">
        <v>681</v>
      </c>
      <c r="B37" s="17">
        <v>97.1</v>
      </c>
      <c r="C37" s="17">
        <v>98.7</v>
      </c>
      <c r="D37" s="17">
        <v>102.1</v>
      </c>
      <c r="E37" s="17">
        <v>108.6</v>
      </c>
      <c r="F37" s="17">
        <v>98.1</v>
      </c>
      <c r="G37" s="17">
        <v>93.8</v>
      </c>
      <c r="H37" s="17">
        <v>94.9</v>
      </c>
      <c r="I37" s="17">
        <v>103.7</v>
      </c>
      <c r="J37" s="361">
        <f>(4775+2+2+38+15667+18614+405+43138+13+43+1729+6005+72+22+4+3826+122+5+7+96+1460+3066+18+6877+7+651)/1000</f>
        <v>106.664</v>
      </c>
      <c r="K37" s="362">
        <f>(4934+6+1+14+20588+20993+280+2+5035+1+127+11+4+35450+4+1613+5929+65+1+45+1584+2791+2+5351+8+280)/1000</f>
        <v>105.119</v>
      </c>
      <c r="L37" s="170">
        <v>108.124</v>
      </c>
      <c r="M37" s="142">
        <v>114.47</v>
      </c>
      <c r="N37" s="142">
        <v>114.015</v>
      </c>
      <c r="O37" s="142">
        <v>112.99</v>
      </c>
      <c r="P37" s="142">
        <v>118.708</v>
      </c>
      <c r="Q37" s="142">
        <v>127.705</v>
      </c>
      <c r="R37" s="142">
        <v>138.44399999999999</v>
      </c>
      <c r="S37" s="142">
        <v>144.292</v>
      </c>
      <c r="T37" s="142">
        <v>139.399</v>
      </c>
      <c r="U37" s="142">
        <v>129</v>
      </c>
      <c r="V37" s="142">
        <v>124</v>
      </c>
      <c r="W37" s="142">
        <v>135</v>
      </c>
      <c r="X37" s="15">
        <v>138</v>
      </c>
      <c r="Y37" s="15">
        <v>145</v>
      </c>
      <c r="Z37" s="15">
        <v>146</v>
      </c>
      <c r="AA37" s="15">
        <v>142</v>
      </c>
      <c r="AB37" s="15">
        <v>146</v>
      </c>
      <c r="AC37" s="15">
        <v>151</v>
      </c>
      <c r="AD37" s="133">
        <v>154</v>
      </c>
    </row>
    <row r="38" spans="1:30" ht="18" x14ac:dyDescent="0.2">
      <c r="A38" s="15" t="s">
        <v>682</v>
      </c>
      <c r="B38" s="20" t="s">
        <v>31</v>
      </c>
      <c r="C38" s="20" t="s">
        <v>31</v>
      </c>
      <c r="D38" s="20" t="s">
        <v>31</v>
      </c>
      <c r="E38" s="20" t="s">
        <v>31</v>
      </c>
      <c r="F38" s="20" t="s">
        <v>31</v>
      </c>
      <c r="G38" s="20" t="s">
        <v>31</v>
      </c>
      <c r="H38" s="20" t="s">
        <v>31</v>
      </c>
      <c r="I38" s="20" t="s">
        <v>31</v>
      </c>
      <c r="J38" s="20" t="s">
        <v>31</v>
      </c>
      <c r="K38" s="20" t="s">
        <v>31</v>
      </c>
      <c r="L38" s="20" t="s">
        <v>31</v>
      </c>
      <c r="M38" s="142">
        <v>26.811</v>
      </c>
      <c r="N38" s="142">
        <v>26.251000000000001</v>
      </c>
      <c r="O38" s="142">
        <v>25.713000000000001</v>
      </c>
      <c r="P38" s="142">
        <v>25.978000000000002</v>
      </c>
      <c r="Q38" s="142">
        <v>25.818000000000001</v>
      </c>
      <c r="R38" s="142">
        <v>25.771999999999998</v>
      </c>
      <c r="S38" s="142">
        <v>29.901</v>
      </c>
      <c r="T38" s="142">
        <v>30.716000000000001</v>
      </c>
      <c r="U38" s="142">
        <v>28.395</v>
      </c>
      <c r="V38" s="142">
        <v>24.308</v>
      </c>
      <c r="W38" s="142">
        <v>26</v>
      </c>
      <c r="X38" s="15">
        <v>29</v>
      </c>
      <c r="Y38" s="15">
        <v>30</v>
      </c>
      <c r="Z38" s="42">
        <v>28</v>
      </c>
      <c r="AA38" s="15">
        <v>30</v>
      </c>
      <c r="AB38" s="133">
        <v>33</v>
      </c>
      <c r="AC38" s="15">
        <v>23</v>
      </c>
      <c r="AD38" s="133">
        <v>18</v>
      </c>
    </row>
    <row r="39" spans="1:30" ht="18" x14ac:dyDescent="0.2">
      <c r="A39" s="15" t="s">
        <v>683</v>
      </c>
      <c r="B39" s="17">
        <v>326.3</v>
      </c>
      <c r="C39" s="17">
        <v>298.10000000000002</v>
      </c>
      <c r="D39" s="17">
        <v>269.2</v>
      </c>
      <c r="E39" s="17">
        <v>239.6</v>
      </c>
      <c r="F39" s="17">
        <v>226.5</v>
      </c>
      <c r="G39" s="17">
        <v>232.4</v>
      </c>
      <c r="H39" s="17">
        <v>198.9</v>
      </c>
      <c r="I39" s="17">
        <v>184.4</v>
      </c>
      <c r="J39" s="22">
        <v>168</v>
      </c>
      <c r="K39" s="17">
        <v>154</v>
      </c>
      <c r="L39" s="15">
        <v>141</v>
      </c>
      <c r="M39" s="17">
        <v>132</v>
      </c>
      <c r="N39" s="18">
        <v>111</v>
      </c>
      <c r="O39" s="135">
        <v>135</v>
      </c>
      <c r="P39" s="132">
        <v>128.82699999999994</v>
      </c>
      <c r="Q39" s="132">
        <v>134.80500000000001</v>
      </c>
      <c r="R39" s="132">
        <v>133.31600000000009</v>
      </c>
      <c r="S39" s="132">
        <v>131.47200000000001</v>
      </c>
      <c r="T39" s="132">
        <v>125.58499999999999</v>
      </c>
      <c r="U39" s="132">
        <v>108</v>
      </c>
      <c r="V39" s="132">
        <v>102.28300000000002</v>
      </c>
      <c r="W39" s="132">
        <v>100</v>
      </c>
      <c r="X39" s="15">
        <v>107</v>
      </c>
      <c r="Y39" s="15">
        <v>104</v>
      </c>
      <c r="Z39" s="42">
        <v>107</v>
      </c>
      <c r="AA39" s="15">
        <v>101</v>
      </c>
      <c r="AB39" s="133">
        <v>105</v>
      </c>
      <c r="AC39" s="15">
        <v>111</v>
      </c>
      <c r="AD39" s="133">
        <f>AD40-AD38-AD37-AD36</f>
        <v>104</v>
      </c>
    </row>
    <row r="40" spans="1:30" s="33" customFormat="1" x14ac:dyDescent="0.2">
      <c r="A40" s="33" t="s">
        <v>8</v>
      </c>
      <c r="B40" s="25">
        <v>597</v>
      </c>
      <c r="C40" s="25">
        <v>571</v>
      </c>
      <c r="D40" s="25">
        <v>552.79999999999995</v>
      </c>
      <c r="E40" s="25">
        <v>531.70000000000005</v>
      </c>
      <c r="F40" s="25">
        <v>508</v>
      </c>
      <c r="G40" s="25">
        <v>519.70000000000005</v>
      </c>
      <c r="H40" s="25">
        <v>496.3</v>
      </c>
      <c r="I40" s="25">
        <v>496.5</v>
      </c>
      <c r="J40" s="22">
        <v>488.9</v>
      </c>
      <c r="K40" s="22">
        <v>479</v>
      </c>
      <c r="L40" s="58">
        <v>474.05099999999999</v>
      </c>
      <c r="M40" s="25">
        <v>492.351</v>
      </c>
      <c r="N40" s="22">
        <v>473.29500000000002</v>
      </c>
      <c r="O40" s="142">
        <v>502.733</v>
      </c>
      <c r="P40" s="142">
        <v>514.45299999999997</v>
      </c>
      <c r="Q40" s="142">
        <v>543.60500000000002</v>
      </c>
      <c r="R40" s="142">
        <v>553.86800000000005</v>
      </c>
      <c r="S40" s="142">
        <v>559.65499999999997</v>
      </c>
      <c r="T40" s="142">
        <v>542.66700000000003</v>
      </c>
      <c r="U40" s="142">
        <v>489.52</v>
      </c>
      <c r="V40" s="142">
        <v>456.59100000000001</v>
      </c>
      <c r="W40" s="142">
        <v>467</v>
      </c>
      <c r="X40" s="58">
        <v>478</v>
      </c>
      <c r="Y40" s="33">
        <v>480</v>
      </c>
      <c r="Z40" s="58">
        <v>483</v>
      </c>
      <c r="AA40" s="33">
        <v>480</v>
      </c>
      <c r="AB40" s="161">
        <v>481</v>
      </c>
      <c r="AC40" s="33">
        <v>495</v>
      </c>
      <c r="AD40" s="161">
        <v>481</v>
      </c>
    </row>
    <row r="41" spans="1:30" s="33" customFormat="1" ht="6.75" customHeight="1" x14ac:dyDescent="0.2">
      <c r="A41" s="195"/>
      <c r="B41" s="195"/>
      <c r="C41" s="195"/>
      <c r="D41" s="195"/>
      <c r="E41" s="195"/>
      <c r="F41" s="195"/>
      <c r="G41" s="195"/>
      <c r="H41" s="195"/>
      <c r="I41" s="195"/>
      <c r="J41" s="195"/>
      <c r="K41" s="195"/>
      <c r="L41" s="196" t="str">
        <f>IF(ABS(L40-SUM(L36:L39) )&gt;comments!$A$1, 'T8.1'!L40-SUM('T8.1'!L36:L39), " " )</f>
        <v xml:space="preserve"> </v>
      </c>
      <c r="M41" s="196" t="str">
        <f>IF(ABS(M40-SUM(M36:M39) )&gt;comments!$A$1, 'T8.1'!M40-SUM('T8.1'!M36:M39), " " )</f>
        <v xml:space="preserve"> </v>
      </c>
      <c r="N41" s="196" t="str">
        <f>IF(ABS(N40-SUM(N36:N39) )&gt;comments!$A$1, 'T8.1'!N40-SUM('T8.1'!N36:N39), " " )</f>
        <v xml:space="preserve"> </v>
      </c>
      <c r="O41" s="196" t="str">
        <f>IF(ABS(O40-SUM(O36:O39) )&gt;comments!$A$1, 'T8.1'!O40-SUM('T8.1'!O36:O39), " " )</f>
        <v xml:space="preserve"> </v>
      </c>
      <c r="P41" s="196" t="str">
        <f>IF(ABS(P40-SUM(P36:P39) )&gt;comments!$A$1, 'T8.1'!P40-SUM('T8.1'!P36:P39), " " )</f>
        <v xml:space="preserve"> </v>
      </c>
      <c r="Q41" s="196" t="str">
        <f>IF(ABS(Q40-SUM(Q36:Q39) )&gt;comments!$A$1, 'T8.1'!Q40-SUM('T8.1'!Q36:Q39), " " )</f>
        <v xml:space="preserve"> </v>
      </c>
      <c r="R41" s="196" t="str">
        <f>IF(ABS(R40-SUM(R36:R39) )&gt;comments!$A$1, 'T8.1'!R40-SUM('T8.1'!R36:R39), " " )</f>
        <v xml:space="preserve"> </v>
      </c>
      <c r="S41" s="196" t="str">
        <f>IF(ABS(S40-SUM(S36:S39) )&gt;comments!$A$1, 'T8.1'!S40-SUM('T8.1'!S36:S39), " " )</f>
        <v xml:space="preserve"> </v>
      </c>
      <c r="T41" s="196" t="str">
        <f>IF(ABS(T40-SUM(T36:T39) )&gt;comments!$A$1, 'T8.1'!T40-SUM('T8.1'!T36:T39), " " )</f>
        <v xml:space="preserve"> </v>
      </c>
      <c r="U41" s="196" t="str">
        <f>IF(ABS(U40-SUM(U36:U39) )&gt;comments!$A$1, 'T8.1'!U40-SUM('T8.1'!U36:U39), " " )</f>
        <v xml:space="preserve"> </v>
      </c>
      <c r="V41" s="196" t="str">
        <f>IF(ABS(V40-SUM(V36:V39) )&gt;comments!$A$1, 'T8.1'!V40-SUM('T8.1'!V36:V39), " " )</f>
        <v xml:space="preserve"> </v>
      </c>
      <c r="W41" s="196" t="str">
        <f>IF(ABS(W40-SUM(W36:W39) )&gt;comments!$A$1, 'T8.1'!W40-SUM('T8.1'!W36:W39), " " )</f>
        <v xml:space="preserve"> </v>
      </c>
      <c r="X41" s="196" t="str">
        <f>IF(ABS(X40-SUM(X36:X39) )&gt;comments!$A$1, 'T8.1'!X40-SUM('T8.1'!X36:X39), " " )</f>
        <v xml:space="preserve"> </v>
      </c>
      <c r="Y41" s="196" t="str">
        <f>IF(ABS(Y40-SUM(Y36:Y39) )&gt;comments!$A$1, 'T8.1'!Y40-SUM('T8.1'!Y36:Y39), " " )</f>
        <v xml:space="preserve"> </v>
      </c>
      <c r="Z41" s="196" t="str">
        <f>IF(ABS(Z40-SUM(Z36:Z39) )&gt;comments!$A$1, 'T8.1'!Z40-SUM('T8.1'!Z36:Z39), " " )</f>
        <v xml:space="preserve"> </v>
      </c>
      <c r="AA41" s="196" t="str">
        <f>IF(ABS(AA40-SUM(AA36:AA39) )&gt;comments!$A$1, 'T8.1'!AA40-SUM('T8.1'!AA36:AA39), " " )</f>
        <v xml:space="preserve"> </v>
      </c>
      <c r="AB41" s="196" t="str">
        <f>IF(ABS(AB40-SUM(AB36:AB39) )&gt;comments!$A$1, 'T8.1'!AB40-SUM('T8.1'!AB36:AB39), " " )</f>
        <v xml:space="preserve"> </v>
      </c>
      <c r="AC41" s="196" t="str">
        <f>IF(ABS(AC40-SUM(AC36:AC39) )&gt;comments!$A$1, 'T8.1'!AC40-SUM('T8.1'!AC36:AC39), " " )</f>
        <v xml:space="preserve"> </v>
      </c>
      <c r="AD41" s="196" t="str">
        <f>IF(ABS(AD40-SUM(AD36:AD39) )&gt;comments!$A$1, 'T8.1'!AD40-SUM('T8.1'!AD36:AD39), " " )</f>
        <v xml:space="preserve"> </v>
      </c>
    </row>
    <row r="42" spans="1:30" s="55" customFormat="1" ht="18" customHeight="1" x14ac:dyDescent="0.2">
      <c r="A42" s="171" t="s">
        <v>466</v>
      </c>
      <c r="B42" s="171"/>
      <c r="C42" s="171"/>
      <c r="D42" s="171"/>
      <c r="E42" s="171"/>
      <c r="F42" s="171"/>
      <c r="G42" s="171"/>
      <c r="H42" s="171"/>
      <c r="I42" s="171"/>
      <c r="J42" s="171"/>
      <c r="K42" s="171"/>
      <c r="L42" s="26"/>
      <c r="M42" s="26"/>
      <c r="N42" s="26"/>
      <c r="O42" s="26"/>
      <c r="P42" s="26"/>
      <c r="Q42" s="26"/>
      <c r="R42" s="26"/>
      <c r="S42" s="26"/>
      <c r="T42" s="441"/>
      <c r="U42" s="441"/>
      <c r="V42" s="441"/>
      <c r="W42" s="441"/>
      <c r="X42" s="441"/>
      <c r="Y42" s="441"/>
      <c r="Z42" s="441"/>
      <c r="AA42" s="441"/>
    </row>
    <row r="43" spans="1:30" s="55" customFormat="1" ht="12.75" x14ac:dyDescent="0.2">
      <c r="A43" s="49" t="s">
        <v>394</v>
      </c>
      <c r="B43" s="49"/>
      <c r="C43" s="49"/>
      <c r="D43" s="49"/>
      <c r="E43" s="49"/>
      <c r="F43" s="49"/>
      <c r="G43" s="49"/>
      <c r="H43" s="49"/>
      <c r="I43" s="49"/>
      <c r="J43" s="49"/>
      <c r="K43" s="49"/>
      <c r="L43" s="26"/>
      <c r="M43" s="26"/>
      <c r="N43" s="26"/>
      <c r="O43" s="26"/>
      <c r="P43" s="26"/>
      <c r="Q43" s="26"/>
      <c r="R43" s="26"/>
      <c r="S43" s="26"/>
      <c r="T43" s="26"/>
      <c r="U43" s="26"/>
      <c r="V43" s="26"/>
    </row>
    <row r="44" spans="1:30" s="55" customFormat="1" ht="12.75" x14ac:dyDescent="0.2">
      <c r="A44" s="55" t="s">
        <v>684</v>
      </c>
      <c r="L44" s="26"/>
      <c r="M44" s="26"/>
      <c r="N44" s="26"/>
      <c r="O44" s="26"/>
      <c r="P44" s="26"/>
    </row>
    <row r="45" spans="1:30" s="55" customFormat="1" ht="12.75" x14ac:dyDescent="0.2">
      <c r="A45" s="49" t="s">
        <v>685</v>
      </c>
      <c r="B45" s="49"/>
      <c r="C45" s="49"/>
      <c r="D45" s="49"/>
      <c r="E45" s="49"/>
      <c r="F45" s="49"/>
      <c r="G45" s="49"/>
      <c r="H45" s="49"/>
      <c r="I45" s="49"/>
      <c r="J45" s="49"/>
      <c r="K45" s="49"/>
      <c r="L45" s="26"/>
      <c r="M45" s="26"/>
      <c r="N45" s="26"/>
      <c r="O45" s="26"/>
      <c r="P45" s="26"/>
    </row>
    <row r="46" spans="1:30" s="55" customFormat="1" ht="12.75" x14ac:dyDescent="0.2">
      <c r="A46" s="49" t="s">
        <v>360</v>
      </c>
      <c r="B46" s="49"/>
      <c r="C46" s="49"/>
      <c r="D46" s="49"/>
      <c r="E46" s="49"/>
      <c r="F46" s="49"/>
      <c r="G46" s="49"/>
      <c r="H46" s="49"/>
      <c r="I46" s="49"/>
      <c r="J46" s="49"/>
      <c r="K46" s="49"/>
      <c r="L46" s="26"/>
      <c r="M46" s="26"/>
      <c r="N46" s="26"/>
      <c r="O46" s="26"/>
      <c r="P46" s="26"/>
    </row>
    <row r="47" spans="1:30" s="55" customFormat="1" ht="12.75" x14ac:dyDescent="0.2">
      <c r="A47" s="49" t="s">
        <v>686</v>
      </c>
      <c r="B47" s="49"/>
      <c r="C47" s="49"/>
      <c r="D47" s="49"/>
      <c r="E47" s="49"/>
      <c r="F47" s="49"/>
      <c r="G47" s="49"/>
      <c r="H47" s="49"/>
      <c r="I47" s="49"/>
      <c r="J47" s="49"/>
      <c r="K47" s="49"/>
      <c r="L47" s="26"/>
      <c r="M47" s="26"/>
      <c r="N47" s="26"/>
      <c r="O47" s="26"/>
      <c r="P47" s="26"/>
    </row>
    <row r="48" spans="1:30" s="55" customFormat="1" ht="12.75" x14ac:dyDescent="0.2">
      <c r="A48" s="270" t="s">
        <v>698</v>
      </c>
      <c r="L48" s="26"/>
      <c r="M48" s="26"/>
      <c r="N48" s="26"/>
      <c r="O48" s="26"/>
      <c r="P48" s="26"/>
    </row>
    <row r="49" ht="111" customHeight="1" x14ac:dyDescent="0.2"/>
    <row r="50" ht="12.75" customHeight="1" x14ac:dyDescent="0.2"/>
  </sheetData>
  <phoneticPr fontId="0" type="noConversion"/>
  <pageMargins left="0.74803149606299213" right="0.74803149606299213" top="0.98425196850393704" bottom="0.98425196850393704" header="0.51181102362204722" footer="0.51181102362204722"/>
  <pageSetup paperSize="9" scale="65" orientation="portrait" r:id="rId1"/>
  <headerFooter alignWithMargins="0">
    <oddHeader>&amp;R&amp;"Arial,Bold"&amp;16AIR TRANSPORT</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5"/>
  <sheetViews>
    <sheetView zoomScale="75" zoomScaleNormal="75" workbookViewId="0">
      <selection activeCell="B55" sqref="B55"/>
    </sheetView>
  </sheetViews>
  <sheetFormatPr defaultRowHeight="15" x14ac:dyDescent="0.2"/>
  <cols>
    <col min="1" max="1" width="4.5703125" style="15" customWidth="1"/>
    <col min="2" max="2" width="22.7109375" style="15" customWidth="1"/>
    <col min="3" max="5" width="10.42578125" style="15" hidden="1" customWidth="1"/>
    <col min="6" max="6" width="10.28515625" style="15" hidden="1" customWidth="1"/>
    <col min="7" max="7" width="10.42578125" style="38" hidden="1" customWidth="1"/>
    <col min="8" max="8" width="12.28515625" style="15" hidden="1" customWidth="1"/>
    <col min="9" max="9" width="11.28515625" style="15" hidden="1" customWidth="1"/>
    <col min="10" max="10" width="11" style="15" hidden="1" customWidth="1"/>
    <col min="11" max="11" width="10.7109375" style="135" customWidth="1"/>
    <col min="12" max="12" width="11.7109375" style="135" customWidth="1"/>
    <col min="13" max="13" width="10.5703125" style="135" customWidth="1"/>
    <col min="14" max="15" width="10.7109375" style="15" customWidth="1"/>
    <col min="16" max="16" width="11.42578125" style="15" customWidth="1"/>
    <col min="17" max="18" width="12" style="15" customWidth="1"/>
    <col min="19" max="19" width="11" style="15" customWidth="1"/>
    <col min="20" max="21" width="10.85546875" style="15" customWidth="1"/>
    <col min="22" max="16384" width="9.140625" style="15"/>
  </cols>
  <sheetData>
    <row r="1" spans="1:21" ht="18.75" x14ac:dyDescent="0.25">
      <c r="A1" s="37" t="s">
        <v>699</v>
      </c>
      <c r="C1" s="33"/>
      <c r="D1" s="33"/>
      <c r="E1" s="33"/>
      <c r="F1" s="33"/>
      <c r="G1" s="40"/>
      <c r="H1" s="33"/>
      <c r="I1" s="33"/>
    </row>
    <row r="2" spans="1:21" ht="6.75" customHeight="1" x14ac:dyDescent="0.25">
      <c r="A2" s="37"/>
      <c r="B2" s="37"/>
      <c r="C2" s="37"/>
      <c r="D2" s="37"/>
      <c r="E2" s="37"/>
      <c r="F2" s="37"/>
      <c r="G2" s="199"/>
      <c r="H2" s="37"/>
      <c r="I2" s="37"/>
      <c r="J2" s="33"/>
      <c r="K2" s="203"/>
      <c r="L2" s="203"/>
      <c r="M2" s="203"/>
    </row>
    <row r="3" spans="1:21" s="3" customFormat="1" ht="18.75" customHeight="1" x14ac:dyDescent="0.25">
      <c r="A3" s="204"/>
      <c r="B3" s="204"/>
      <c r="C3" s="198">
        <v>2000</v>
      </c>
      <c r="D3" s="198">
        <v>2001</v>
      </c>
      <c r="E3" s="205">
        <v>2002</v>
      </c>
      <c r="F3" s="408">
        <v>2003</v>
      </c>
      <c r="G3" s="408">
        <v>2004</v>
      </c>
      <c r="H3" s="408">
        <v>2005</v>
      </c>
      <c r="I3" s="408">
        <v>2006</v>
      </c>
      <c r="J3" s="408">
        <v>2007</v>
      </c>
      <c r="K3" s="408">
        <v>2008</v>
      </c>
      <c r="L3" s="408">
        <v>2009</v>
      </c>
      <c r="M3" s="408">
        <v>2010</v>
      </c>
      <c r="N3" s="408">
        <v>2011</v>
      </c>
      <c r="O3" s="408">
        <v>2012</v>
      </c>
      <c r="P3" s="408">
        <v>2013</v>
      </c>
      <c r="Q3" s="408">
        <v>2014</v>
      </c>
      <c r="R3" s="408">
        <v>2015</v>
      </c>
      <c r="S3" s="408">
        <v>2016</v>
      </c>
      <c r="T3" s="408">
        <v>2017</v>
      </c>
      <c r="U3" s="408">
        <v>2018</v>
      </c>
    </row>
    <row r="4" spans="1:21" ht="15" customHeight="1" x14ac:dyDescent="0.25">
      <c r="B4" s="37"/>
      <c r="C4" s="45"/>
      <c r="F4" s="200"/>
      <c r="G4" s="201"/>
      <c r="H4" s="201"/>
      <c r="I4" s="135"/>
      <c r="J4" s="134"/>
      <c r="K4" s="134"/>
      <c r="L4" s="134"/>
      <c r="M4" s="134"/>
      <c r="N4" s="134"/>
      <c r="P4" s="134"/>
      <c r="Q4" s="134"/>
      <c r="U4" s="134" t="s">
        <v>57</v>
      </c>
    </row>
    <row r="5" spans="1:21" ht="15" customHeight="1" x14ac:dyDescent="0.25">
      <c r="A5" s="3" t="s">
        <v>38</v>
      </c>
      <c r="C5" s="63"/>
      <c r="D5" s="52"/>
      <c r="E5" s="53"/>
      <c r="G5" s="135"/>
      <c r="H5" s="135"/>
      <c r="I5" s="135"/>
      <c r="K5" s="15"/>
      <c r="L5" s="15"/>
      <c r="M5" s="15"/>
    </row>
    <row r="6" spans="1:21" ht="15" customHeight="1" x14ac:dyDescent="0.25">
      <c r="A6" s="3"/>
      <c r="B6" s="15" t="s">
        <v>44</v>
      </c>
      <c r="C6" s="51">
        <v>5.306</v>
      </c>
      <c r="D6" s="167">
        <v>4.673</v>
      </c>
      <c r="E6" s="145">
        <v>3.9220000000000002</v>
      </c>
      <c r="F6" s="64">
        <v>5.1760000000000002</v>
      </c>
      <c r="G6" s="64">
        <v>4.0999999999999996</v>
      </c>
      <c r="H6" s="67">
        <v>1.1000000000000001</v>
      </c>
      <c r="I6" s="47">
        <v>0</v>
      </c>
      <c r="J6" s="47">
        <v>0</v>
      </c>
      <c r="K6" s="67">
        <v>0.1</v>
      </c>
      <c r="L6" s="47">
        <v>0</v>
      </c>
      <c r="M6" s="47">
        <v>0</v>
      </c>
      <c r="N6" s="64">
        <v>0.2</v>
      </c>
      <c r="O6" s="38">
        <v>0.1</v>
      </c>
      <c r="P6" s="38">
        <v>0.1</v>
      </c>
      <c r="Q6" s="15">
        <v>0.1</v>
      </c>
      <c r="R6" s="47">
        <v>0</v>
      </c>
      <c r="S6" s="15">
        <v>0.1</v>
      </c>
      <c r="T6" s="15">
        <v>0.3</v>
      </c>
      <c r="U6" s="47">
        <v>0</v>
      </c>
    </row>
    <row r="7" spans="1:21" ht="15" customHeight="1" x14ac:dyDescent="0.25">
      <c r="A7" s="3"/>
      <c r="B7" s="15" t="s">
        <v>47</v>
      </c>
      <c r="C7" s="51">
        <v>36.840000000000003</v>
      </c>
      <c r="D7" s="167">
        <v>35.273000000000003</v>
      </c>
      <c r="E7" s="145">
        <v>40.286999999999999</v>
      </c>
      <c r="F7" s="64">
        <v>40.465000000000003</v>
      </c>
      <c r="G7" s="64">
        <v>38.799999999999997</v>
      </c>
      <c r="H7" s="67">
        <v>39.1</v>
      </c>
      <c r="I7" s="67">
        <v>42.2</v>
      </c>
      <c r="J7" s="64">
        <v>42.8</v>
      </c>
      <c r="K7" s="64">
        <v>44.4</v>
      </c>
      <c r="L7" s="64">
        <v>39.5</v>
      </c>
      <c r="M7" s="64">
        <v>38.6</v>
      </c>
      <c r="N7" s="64">
        <v>41.5</v>
      </c>
      <c r="O7" s="38">
        <v>47.2</v>
      </c>
      <c r="P7" s="38">
        <v>48.6</v>
      </c>
      <c r="Q7" s="15">
        <v>49.1</v>
      </c>
      <c r="R7" s="15">
        <v>48.2</v>
      </c>
      <c r="S7" s="15">
        <v>35.700000000000003</v>
      </c>
      <c r="T7" s="15">
        <v>54.9</v>
      </c>
      <c r="U7" s="15">
        <v>57.6</v>
      </c>
    </row>
    <row r="8" spans="1:21" ht="15" customHeight="1" x14ac:dyDescent="0.25">
      <c r="A8" s="3"/>
      <c r="B8" s="15" t="s">
        <v>48</v>
      </c>
      <c r="C8" s="51"/>
      <c r="D8" s="167"/>
      <c r="E8" s="145"/>
      <c r="F8" s="64"/>
      <c r="G8" s="64">
        <v>126.5</v>
      </c>
      <c r="H8" s="67">
        <v>129.9</v>
      </c>
      <c r="I8" s="67">
        <v>138.4</v>
      </c>
      <c r="J8" s="64">
        <v>137</v>
      </c>
      <c r="K8" s="64">
        <v>130.80000000000001</v>
      </c>
      <c r="L8" s="64">
        <v>145.1</v>
      </c>
      <c r="M8" s="64">
        <v>151.4</v>
      </c>
      <c r="N8" s="64">
        <v>154.1</v>
      </c>
      <c r="O8" s="38">
        <v>168.1</v>
      </c>
      <c r="P8" s="38">
        <v>165.7</v>
      </c>
      <c r="Q8" s="15">
        <v>159.9</v>
      </c>
      <c r="R8" s="15">
        <v>142.69999999999999</v>
      </c>
      <c r="S8" s="15">
        <v>75.099999999999994</v>
      </c>
      <c r="T8" s="15">
        <v>94.6</v>
      </c>
      <c r="U8" s="15">
        <v>94.1</v>
      </c>
    </row>
    <row r="9" spans="1:21" ht="15" customHeight="1" x14ac:dyDescent="0.25">
      <c r="A9" s="3"/>
      <c r="B9" s="15" t="s">
        <v>49</v>
      </c>
      <c r="C9" s="51"/>
      <c r="D9" s="167"/>
      <c r="E9" s="145"/>
      <c r="F9" s="64"/>
      <c r="G9" s="64">
        <v>0</v>
      </c>
      <c r="H9" s="67">
        <v>0</v>
      </c>
      <c r="I9" s="67">
        <v>5.4</v>
      </c>
      <c r="J9" s="64">
        <v>6.8</v>
      </c>
      <c r="K9" s="64">
        <v>7.1</v>
      </c>
      <c r="L9" s="64">
        <v>6.4</v>
      </c>
      <c r="M9" s="64">
        <v>6.3</v>
      </c>
      <c r="N9" s="64">
        <v>6</v>
      </c>
      <c r="O9" s="38">
        <v>5.6</v>
      </c>
      <c r="P9" s="38">
        <v>5.5</v>
      </c>
      <c r="Q9" s="15">
        <v>6.2</v>
      </c>
      <c r="R9" s="15">
        <v>5.5</v>
      </c>
      <c r="S9" s="15">
        <v>3.6</v>
      </c>
      <c r="T9" s="15">
        <v>4.8</v>
      </c>
      <c r="U9" s="15">
        <v>6</v>
      </c>
    </row>
    <row r="10" spans="1:21" ht="15" customHeight="1" x14ac:dyDescent="0.25">
      <c r="A10" s="3"/>
      <c r="B10" s="15" t="s">
        <v>50</v>
      </c>
      <c r="C10" s="51">
        <v>73.072000000000003</v>
      </c>
      <c r="D10" s="167">
        <v>73.885999999999996</v>
      </c>
      <c r="E10" s="145">
        <v>75.730999999999995</v>
      </c>
      <c r="F10" s="64">
        <v>63.042999999999999</v>
      </c>
      <c r="G10" s="64">
        <v>61.2</v>
      </c>
      <c r="H10" s="67">
        <v>64.3</v>
      </c>
      <c r="I10" s="67">
        <v>68.8</v>
      </c>
      <c r="J10" s="64">
        <v>73.3</v>
      </c>
      <c r="K10" s="64">
        <v>74.900000000000006</v>
      </c>
      <c r="L10" s="64">
        <v>63.8</v>
      </c>
      <c r="M10" s="64">
        <v>63.5</v>
      </c>
      <c r="N10" s="64">
        <v>69.099999999999994</v>
      </c>
      <c r="O10" s="38">
        <v>75.2</v>
      </c>
      <c r="P10" s="38">
        <v>115.3</v>
      </c>
      <c r="Q10" s="15">
        <v>150.69999999999999</v>
      </c>
      <c r="R10" s="15">
        <v>143.69999999999999</v>
      </c>
      <c r="S10" s="15">
        <v>107.4</v>
      </c>
      <c r="T10" s="15">
        <v>155.5</v>
      </c>
      <c r="U10" s="15">
        <v>140.69999999999999</v>
      </c>
    </row>
    <row r="11" spans="1:21" ht="15" customHeight="1" x14ac:dyDescent="0.25">
      <c r="A11" s="3"/>
      <c r="B11" s="15" t="s">
        <v>545</v>
      </c>
      <c r="C11" s="51">
        <v>139.94399999999999</v>
      </c>
      <c r="D11" s="167">
        <v>119.986</v>
      </c>
      <c r="E11" s="145">
        <v>146.90299999999999</v>
      </c>
      <c r="F11" s="64">
        <v>132.75700000000001</v>
      </c>
      <c r="G11" s="64">
        <v>6.2</v>
      </c>
      <c r="H11" s="64">
        <v>10.1</v>
      </c>
      <c r="I11" s="64">
        <v>12.7</v>
      </c>
      <c r="J11" s="64">
        <v>14.9</v>
      </c>
      <c r="K11" s="64">
        <v>16.600000000000001</v>
      </c>
      <c r="L11" s="64">
        <v>14.5</v>
      </c>
      <c r="M11" s="64">
        <v>14.7</v>
      </c>
      <c r="N11" s="64">
        <v>14.8</v>
      </c>
      <c r="O11" s="38">
        <v>14.6</v>
      </c>
      <c r="P11" s="38">
        <v>13.9</v>
      </c>
      <c r="Q11" s="15">
        <v>14.4</v>
      </c>
      <c r="R11" s="15">
        <v>12.8</v>
      </c>
      <c r="S11" s="15">
        <v>5.7</v>
      </c>
      <c r="T11" s="15">
        <v>6.9</v>
      </c>
      <c r="U11" s="15">
        <v>7.8</v>
      </c>
    </row>
    <row r="12" spans="1:21" ht="15" customHeight="1" x14ac:dyDescent="0.25">
      <c r="A12" s="3"/>
      <c r="G12" s="15"/>
      <c r="K12" s="15"/>
      <c r="L12" s="15"/>
      <c r="M12" s="15"/>
      <c r="U12" s="133"/>
    </row>
    <row r="13" spans="1:21" ht="15" customHeight="1" x14ac:dyDescent="0.25">
      <c r="A13" s="3"/>
      <c r="B13" s="15" t="s">
        <v>60</v>
      </c>
      <c r="C13" s="51">
        <v>235.59200000000001</v>
      </c>
      <c r="D13" s="167">
        <v>223.99600000000001</v>
      </c>
      <c r="E13" s="145">
        <v>241.05</v>
      </c>
      <c r="F13" s="64">
        <v>254.66900000000001</v>
      </c>
      <c r="G13" s="64">
        <v>240</v>
      </c>
      <c r="H13" s="67">
        <v>217.3</v>
      </c>
      <c r="I13" s="67">
        <v>216.7</v>
      </c>
      <c r="J13" s="64">
        <v>214.9</v>
      </c>
      <c r="K13" s="64">
        <v>148</v>
      </c>
      <c r="L13" s="64">
        <v>135.5</v>
      </c>
      <c r="M13" s="64">
        <v>129.9</v>
      </c>
      <c r="N13" s="64">
        <v>177.8</v>
      </c>
      <c r="O13" s="38">
        <v>233.9</v>
      </c>
      <c r="P13" s="38">
        <v>173.2</v>
      </c>
      <c r="Q13" s="15">
        <v>161.80000000000001</v>
      </c>
      <c r="R13" s="15">
        <v>163.19999999999999</v>
      </c>
      <c r="S13" s="15">
        <v>143.69999999999999</v>
      </c>
      <c r="T13" s="15">
        <v>156.4</v>
      </c>
      <c r="U13" s="133">
        <v>150.1</v>
      </c>
    </row>
    <row r="14" spans="1:21" ht="15" customHeight="1" x14ac:dyDescent="0.25">
      <c r="A14" s="3"/>
      <c r="B14" s="15" t="s">
        <v>59</v>
      </c>
      <c r="C14" s="51">
        <v>495.50799999999998</v>
      </c>
      <c r="D14" s="167">
        <v>456.56299999999999</v>
      </c>
      <c r="E14" s="145">
        <v>514.70299999999997</v>
      </c>
      <c r="F14" s="64">
        <v>507.29</v>
      </c>
      <c r="G14" s="64">
        <v>623.6</v>
      </c>
      <c r="H14" s="67">
        <v>664</v>
      </c>
      <c r="I14" s="67">
        <v>673.2</v>
      </c>
      <c r="J14" s="64">
        <v>659</v>
      </c>
      <c r="K14" s="64">
        <v>656</v>
      </c>
      <c r="L14" s="64">
        <v>641.29999999999995</v>
      </c>
      <c r="M14" s="64">
        <v>617.70000000000005</v>
      </c>
      <c r="N14" s="64">
        <v>652.5</v>
      </c>
      <c r="O14" s="38">
        <v>663.8</v>
      </c>
      <c r="P14" s="38">
        <v>712.2</v>
      </c>
      <c r="Q14" s="15">
        <v>776.9</v>
      </c>
      <c r="R14" s="15">
        <v>726.7</v>
      </c>
      <c r="S14" s="15">
        <v>592.70000000000005</v>
      </c>
      <c r="T14" s="15">
        <v>622</v>
      </c>
      <c r="U14" s="133">
        <v>675.8</v>
      </c>
    </row>
    <row r="15" spans="1:21" ht="15" customHeight="1" x14ac:dyDescent="0.25">
      <c r="A15" s="3"/>
      <c r="B15" s="15" t="s">
        <v>88</v>
      </c>
      <c r="C15" s="51">
        <v>8.75</v>
      </c>
      <c r="D15" s="167">
        <v>41.295000000000002</v>
      </c>
      <c r="E15" s="145">
        <v>0.106</v>
      </c>
      <c r="F15" s="51">
        <v>1E-3</v>
      </c>
      <c r="G15" s="51">
        <v>0</v>
      </c>
      <c r="H15" s="51">
        <v>0</v>
      </c>
      <c r="I15" s="51">
        <v>0</v>
      </c>
      <c r="J15" s="64">
        <v>0</v>
      </c>
      <c r="K15" s="64">
        <v>0</v>
      </c>
      <c r="L15" s="64">
        <v>0</v>
      </c>
      <c r="M15" s="64">
        <v>0</v>
      </c>
      <c r="N15" s="64">
        <v>0</v>
      </c>
      <c r="O15" s="38">
        <v>15.8</v>
      </c>
      <c r="P15" s="38">
        <v>73.2</v>
      </c>
      <c r="Q15" s="242">
        <v>72</v>
      </c>
      <c r="R15" s="242">
        <v>63.3</v>
      </c>
      <c r="S15" s="242">
        <v>64.5</v>
      </c>
      <c r="T15" s="15">
        <v>54.4</v>
      </c>
      <c r="U15" s="133">
        <v>42.2</v>
      </c>
    </row>
    <row r="16" spans="1:21" ht="15" customHeight="1" x14ac:dyDescent="0.25">
      <c r="A16" s="3"/>
      <c r="B16" s="15" t="s">
        <v>61</v>
      </c>
      <c r="C16" s="51">
        <v>156.54</v>
      </c>
      <c r="D16" s="167">
        <v>159.339</v>
      </c>
      <c r="E16" s="145">
        <v>163.732</v>
      </c>
      <c r="F16" s="64">
        <v>159.089</v>
      </c>
      <c r="G16" s="51">
        <v>156</v>
      </c>
      <c r="H16" s="67">
        <v>156.69999999999999</v>
      </c>
      <c r="I16" s="67">
        <v>148.69999999999999</v>
      </c>
      <c r="J16" s="64">
        <v>149.9</v>
      </c>
      <c r="K16" s="64">
        <v>139.4</v>
      </c>
      <c r="L16" s="64">
        <v>126.9</v>
      </c>
      <c r="M16" s="64">
        <v>129</v>
      </c>
      <c r="N16" s="64">
        <v>147.69999999999999</v>
      </c>
      <c r="O16" s="38">
        <v>120</v>
      </c>
      <c r="P16" s="38">
        <v>82.8</v>
      </c>
      <c r="Q16" s="15">
        <v>74.5</v>
      </c>
      <c r="R16" s="15">
        <v>71.3</v>
      </c>
      <c r="S16" s="15">
        <v>72.099999999999994</v>
      </c>
      <c r="T16" s="15">
        <v>75.099999999999994</v>
      </c>
      <c r="U16" s="133">
        <v>72.599999999999994</v>
      </c>
    </row>
    <row r="17" spans="1:21" ht="15" customHeight="1" x14ac:dyDescent="0.25">
      <c r="A17" s="3"/>
      <c r="C17" s="65"/>
      <c r="D17" s="167"/>
      <c r="E17" s="145"/>
      <c r="F17" s="64"/>
      <c r="G17" s="64"/>
      <c r="H17" s="38"/>
      <c r="I17" s="38" t="s">
        <v>82</v>
      </c>
      <c r="J17" s="64" t="s">
        <v>82</v>
      </c>
      <c r="K17" s="64"/>
      <c r="L17" s="64"/>
      <c r="M17" s="64"/>
      <c r="N17" s="64"/>
      <c r="O17" s="38"/>
      <c r="P17" s="38"/>
      <c r="U17" s="133"/>
    </row>
    <row r="18" spans="1:21" ht="18" customHeight="1" x14ac:dyDescent="0.25">
      <c r="A18" s="3"/>
      <c r="B18" s="15" t="s">
        <v>468</v>
      </c>
      <c r="C18" s="51">
        <v>11.351000000000001</v>
      </c>
      <c r="D18" s="167">
        <v>9.8190000000000008</v>
      </c>
      <c r="E18" s="145">
        <v>8.6159999999999997</v>
      </c>
      <c r="F18" s="64">
        <v>4.0990000000000002</v>
      </c>
      <c r="G18" s="64">
        <v>4.4000000000000004</v>
      </c>
      <c r="H18" s="64">
        <v>26.7</v>
      </c>
      <c r="I18" s="64">
        <v>29.9</v>
      </c>
      <c r="J18" s="64">
        <v>25.7</v>
      </c>
      <c r="K18" s="64">
        <v>25.4</v>
      </c>
      <c r="L18" s="67">
        <v>24.2</v>
      </c>
      <c r="M18" s="67">
        <v>19</v>
      </c>
      <c r="N18" s="67">
        <v>18.899999999999999</v>
      </c>
      <c r="O18" s="38">
        <v>21.5</v>
      </c>
      <c r="P18" s="38">
        <v>30.2</v>
      </c>
      <c r="Q18" s="38">
        <v>37.5</v>
      </c>
      <c r="R18" s="38">
        <v>40</v>
      </c>
      <c r="S18" s="38">
        <v>43.3</v>
      </c>
      <c r="T18" s="15">
        <v>42.8</v>
      </c>
      <c r="U18" s="15">
        <v>41.9</v>
      </c>
    </row>
    <row r="19" spans="1:21" ht="15" customHeight="1" x14ac:dyDescent="0.25">
      <c r="A19" s="3"/>
      <c r="B19" s="15" t="s">
        <v>63</v>
      </c>
      <c r="C19" s="51">
        <v>54.655999999999999</v>
      </c>
      <c r="D19" s="167">
        <v>55.747</v>
      </c>
      <c r="E19" s="145">
        <v>52.323999999999998</v>
      </c>
      <c r="F19" s="64">
        <v>62.287999999999997</v>
      </c>
      <c r="G19" s="64">
        <v>58.2</v>
      </c>
      <c r="H19" s="67">
        <v>60.5</v>
      </c>
      <c r="I19" s="67">
        <v>77.900000000000006</v>
      </c>
      <c r="J19" s="64">
        <v>151.5</v>
      </c>
      <c r="K19" s="64">
        <v>146.5</v>
      </c>
      <c r="L19" s="67">
        <v>111.1</v>
      </c>
      <c r="M19" s="67">
        <v>89.9</v>
      </c>
      <c r="N19" s="67">
        <v>83</v>
      </c>
      <c r="O19" s="38">
        <v>87.3</v>
      </c>
      <c r="P19" s="38">
        <v>96.8</v>
      </c>
      <c r="Q19" s="38">
        <v>125.1</v>
      </c>
      <c r="R19" s="38">
        <v>115.8</v>
      </c>
      <c r="S19" s="38">
        <v>129.6</v>
      </c>
      <c r="T19" s="15">
        <v>131.1</v>
      </c>
      <c r="U19" s="15">
        <v>112.6</v>
      </c>
    </row>
    <row r="20" spans="1:21" ht="15" customHeight="1" x14ac:dyDescent="0.25">
      <c r="A20" s="3"/>
      <c r="B20" s="15" t="s">
        <v>67</v>
      </c>
      <c r="C20" s="51">
        <v>28.308</v>
      </c>
      <c r="D20" s="167">
        <v>29.771999999999998</v>
      </c>
      <c r="E20" s="145">
        <v>24.774000000000001</v>
      </c>
      <c r="F20" s="64">
        <v>0.40100000000000002</v>
      </c>
      <c r="G20" s="64">
        <v>2.2999999999999998</v>
      </c>
      <c r="H20" s="67">
        <v>19.5</v>
      </c>
      <c r="I20" s="67">
        <v>28.7</v>
      </c>
      <c r="J20" s="64">
        <v>26.7</v>
      </c>
      <c r="K20" s="64">
        <v>26.9</v>
      </c>
      <c r="L20" s="64">
        <v>23.2</v>
      </c>
      <c r="M20" s="64">
        <v>22.7</v>
      </c>
      <c r="N20" s="64">
        <v>32.799999999999997</v>
      </c>
      <c r="O20" s="38">
        <v>32.9</v>
      </c>
      <c r="P20" s="38">
        <v>34.9</v>
      </c>
      <c r="Q20" s="38">
        <v>31.8</v>
      </c>
      <c r="R20" s="38">
        <v>26.4</v>
      </c>
      <c r="S20" s="38">
        <v>21.6</v>
      </c>
      <c r="T20" s="15">
        <v>16.7</v>
      </c>
      <c r="U20" s="15">
        <v>13.2</v>
      </c>
    </row>
    <row r="21" spans="1:21" ht="15" customHeight="1" x14ac:dyDescent="0.25">
      <c r="A21" s="3"/>
      <c r="B21" s="15" t="s">
        <v>71</v>
      </c>
      <c r="C21" s="51">
        <v>2.3410000000000002</v>
      </c>
      <c r="D21" s="167">
        <v>2.6309999999999998</v>
      </c>
      <c r="E21" s="145">
        <v>3.3929999999999998</v>
      </c>
      <c r="F21" s="64">
        <v>8.6999999999999994E-2</v>
      </c>
      <c r="G21" s="64">
        <v>3.5</v>
      </c>
      <c r="H21" s="67">
        <v>13.7</v>
      </c>
      <c r="I21" s="67">
        <v>1.4</v>
      </c>
      <c r="J21" s="64">
        <v>0</v>
      </c>
      <c r="K21" s="64">
        <v>0</v>
      </c>
      <c r="L21" s="64">
        <v>6.9</v>
      </c>
      <c r="M21" s="64">
        <v>0.5</v>
      </c>
      <c r="N21" s="64">
        <v>10.5</v>
      </c>
      <c r="O21" s="38">
        <v>14.1</v>
      </c>
      <c r="P21" s="38">
        <v>13.2</v>
      </c>
      <c r="Q21" s="38">
        <v>12.9</v>
      </c>
      <c r="R21" s="38">
        <v>10.6</v>
      </c>
      <c r="S21" s="38">
        <v>5.6</v>
      </c>
      <c r="T21" s="15">
        <v>8.4</v>
      </c>
      <c r="U21" s="15">
        <v>6.8</v>
      </c>
    </row>
    <row r="22" spans="1:21" ht="15" customHeight="1" x14ac:dyDescent="0.25">
      <c r="A22" s="3"/>
      <c r="B22" s="15" t="s">
        <v>543</v>
      </c>
      <c r="C22" s="51"/>
      <c r="D22" s="167"/>
      <c r="E22" s="51">
        <v>18.914000000000001</v>
      </c>
      <c r="F22" s="51">
        <v>19.573</v>
      </c>
      <c r="G22" s="51">
        <v>20.5</v>
      </c>
      <c r="H22" s="67">
        <v>24.3</v>
      </c>
      <c r="I22" s="67">
        <v>33.700000000000003</v>
      </c>
      <c r="J22" s="64">
        <v>33.4</v>
      </c>
      <c r="K22" s="64">
        <v>33.200000000000003</v>
      </c>
      <c r="L22" s="64">
        <v>31.9</v>
      </c>
      <c r="M22" s="64">
        <v>29.9</v>
      </c>
      <c r="N22" s="64">
        <v>31.3</v>
      </c>
      <c r="O22" s="38">
        <v>33.4</v>
      </c>
      <c r="P22" s="38">
        <v>32.700000000000003</v>
      </c>
      <c r="Q22" s="38">
        <v>35</v>
      </c>
      <c r="R22" s="38">
        <v>28.2</v>
      </c>
      <c r="S22" s="38">
        <v>13.2</v>
      </c>
      <c r="T22" s="15">
        <v>17.5</v>
      </c>
      <c r="U22" s="15">
        <v>21.5</v>
      </c>
    </row>
    <row r="23" spans="1:21" ht="15" customHeight="1" x14ac:dyDescent="0.25">
      <c r="A23" s="3"/>
      <c r="B23" s="15" t="s">
        <v>64</v>
      </c>
      <c r="C23" s="51">
        <v>8.4710000000000001</v>
      </c>
      <c r="D23" s="167">
        <v>0.432</v>
      </c>
      <c r="E23" s="51">
        <v>14.221</v>
      </c>
      <c r="F23" s="51">
        <v>14.37</v>
      </c>
      <c r="G23" s="51">
        <v>0</v>
      </c>
      <c r="H23" s="67">
        <v>0</v>
      </c>
      <c r="I23" s="67">
        <v>0</v>
      </c>
      <c r="J23" s="64">
        <v>0</v>
      </c>
      <c r="K23" s="64">
        <v>20.8</v>
      </c>
      <c r="L23" s="64">
        <v>19.5</v>
      </c>
      <c r="M23" s="64">
        <v>18.100000000000001</v>
      </c>
      <c r="N23" s="64">
        <v>18.899999999999999</v>
      </c>
      <c r="O23" s="38">
        <v>19.8</v>
      </c>
      <c r="P23" s="38">
        <v>18.399999999999999</v>
      </c>
      <c r="Q23" s="38">
        <v>16.7</v>
      </c>
      <c r="R23" s="38">
        <v>15.5</v>
      </c>
      <c r="S23" s="38">
        <v>5.4</v>
      </c>
      <c r="T23" s="67">
        <v>0</v>
      </c>
      <c r="U23" s="67">
        <v>0</v>
      </c>
    </row>
    <row r="24" spans="1:21" ht="15" customHeight="1" x14ac:dyDescent="0.25">
      <c r="A24" s="3"/>
      <c r="B24" s="15" t="s">
        <v>477</v>
      </c>
      <c r="C24" s="64">
        <v>0</v>
      </c>
      <c r="D24" s="172">
        <v>0</v>
      </c>
      <c r="E24" s="64">
        <v>0</v>
      </c>
      <c r="F24" s="47">
        <v>0</v>
      </c>
      <c r="G24" s="47">
        <v>0</v>
      </c>
      <c r="H24" s="47">
        <v>0</v>
      </c>
      <c r="I24" s="67">
        <v>3.3</v>
      </c>
      <c r="J24" s="64">
        <v>24.6</v>
      </c>
      <c r="K24" s="64">
        <v>17.600000000000001</v>
      </c>
      <c r="L24" s="64">
        <v>28.1</v>
      </c>
      <c r="M24" s="64">
        <v>30.1</v>
      </c>
      <c r="N24" s="64">
        <v>22.4</v>
      </c>
      <c r="O24" s="38">
        <v>4.8</v>
      </c>
      <c r="P24" s="67">
        <v>0</v>
      </c>
      <c r="Q24" s="67">
        <v>0</v>
      </c>
      <c r="R24" s="67">
        <v>0</v>
      </c>
      <c r="S24" s="67">
        <v>0</v>
      </c>
      <c r="T24" s="15">
        <v>0.1</v>
      </c>
      <c r="U24" s="67">
        <v>0</v>
      </c>
    </row>
    <row r="25" spans="1:21" ht="15" customHeight="1" x14ac:dyDescent="0.25">
      <c r="A25" s="3"/>
      <c r="B25" s="15" t="s">
        <v>128</v>
      </c>
      <c r="C25" s="51" t="s">
        <v>40</v>
      </c>
      <c r="D25" s="152" t="s">
        <v>40</v>
      </c>
      <c r="E25" s="51">
        <v>28.931000000000001</v>
      </c>
      <c r="F25" s="51">
        <v>28.042999999999999</v>
      </c>
      <c r="G25" s="51">
        <v>26.7</v>
      </c>
      <c r="H25" s="67">
        <v>29.9</v>
      </c>
      <c r="I25" s="67">
        <v>29.6</v>
      </c>
      <c r="J25" s="64">
        <v>32.5</v>
      </c>
      <c r="K25" s="64">
        <v>33.700000000000003</v>
      </c>
      <c r="L25" s="64">
        <v>32</v>
      </c>
      <c r="M25" s="64">
        <v>27.1</v>
      </c>
      <c r="N25" s="64">
        <v>30.2</v>
      </c>
      <c r="O25" s="38">
        <v>32.200000000000003</v>
      </c>
      <c r="P25" s="38">
        <v>34.200000000000003</v>
      </c>
      <c r="Q25" s="38">
        <v>36.6</v>
      </c>
      <c r="R25" s="38">
        <v>30.1</v>
      </c>
      <c r="S25" s="38">
        <v>18.2</v>
      </c>
      <c r="T25" s="3">
        <v>23.6</v>
      </c>
      <c r="U25" s="15">
        <v>23.1</v>
      </c>
    </row>
    <row r="26" spans="1:21" ht="15" customHeight="1" x14ac:dyDescent="0.25">
      <c r="A26" s="3"/>
      <c r="B26" s="15" t="s">
        <v>68</v>
      </c>
      <c r="C26" s="51">
        <v>18.654</v>
      </c>
      <c r="D26" s="167">
        <v>17.759</v>
      </c>
      <c r="E26" s="145">
        <v>12.824999999999999</v>
      </c>
      <c r="F26" s="64">
        <v>12.271000000000001</v>
      </c>
      <c r="G26" s="51">
        <v>15.9</v>
      </c>
      <c r="H26" s="67">
        <v>16.600000000000001</v>
      </c>
      <c r="I26" s="67">
        <v>20.9</v>
      </c>
      <c r="J26" s="64">
        <v>26.7</v>
      </c>
      <c r="K26" s="64">
        <v>21.6</v>
      </c>
      <c r="L26" s="64">
        <v>15.5</v>
      </c>
      <c r="M26" s="64">
        <v>8.1</v>
      </c>
      <c r="N26" s="64">
        <v>0.5</v>
      </c>
      <c r="O26" s="38">
        <v>0.6</v>
      </c>
      <c r="P26" s="38">
        <v>12.3</v>
      </c>
      <c r="Q26" s="426">
        <v>7</v>
      </c>
      <c r="R26" s="426">
        <v>9.1999999999999993</v>
      </c>
      <c r="S26" s="426">
        <v>3.6</v>
      </c>
      <c r="T26" s="15">
        <v>5.0999999999999996</v>
      </c>
      <c r="U26" s="15">
        <v>2.2000000000000002</v>
      </c>
    </row>
    <row r="27" spans="1:21" ht="15" customHeight="1" x14ac:dyDescent="0.25">
      <c r="A27" s="3"/>
      <c r="B27" s="15" t="s">
        <v>65</v>
      </c>
      <c r="C27" s="51">
        <v>133.40899999999999</v>
      </c>
      <c r="D27" s="167">
        <v>148.62100000000001</v>
      </c>
      <c r="E27" s="145">
        <v>150.67400000000001</v>
      </c>
      <c r="F27" s="64">
        <v>125.291</v>
      </c>
      <c r="G27" s="64">
        <v>119.2</v>
      </c>
      <c r="H27" s="67">
        <v>119.4</v>
      </c>
      <c r="I27" s="67">
        <v>134.69999999999999</v>
      </c>
      <c r="J27" s="64">
        <v>121.6</v>
      </c>
      <c r="K27" s="64">
        <v>132.30000000000001</v>
      </c>
      <c r="L27" s="64">
        <v>104.6</v>
      </c>
      <c r="M27" s="64">
        <v>93.1</v>
      </c>
      <c r="N27" s="64">
        <v>144.5</v>
      </c>
      <c r="O27" s="38">
        <v>180.7</v>
      </c>
      <c r="P27" s="38">
        <v>203.3</v>
      </c>
      <c r="Q27" s="38">
        <v>226.1</v>
      </c>
      <c r="R27" s="38">
        <v>202.6</v>
      </c>
      <c r="S27" s="38">
        <v>202.4</v>
      </c>
      <c r="T27" s="15">
        <v>208.1</v>
      </c>
      <c r="U27" s="3">
        <v>218.6</v>
      </c>
    </row>
    <row r="28" spans="1:21" ht="15" customHeight="1" x14ac:dyDescent="0.25">
      <c r="A28" s="3"/>
      <c r="B28" s="15" t="s">
        <v>66</v>
      </c>
      <c r="C28" s="51">
        <v>46.567999999999998</v>
      </c>
      <c r="D28" s="167">
        <v>67.055999999999997</v>
      </c>
      <c r="E28" s="145">
        <v>46.253999999999998</v>
      </c>
      <c r="F28" s="64">
        <v>19.617999999999999</v>
      </c>
      <c r="G28" s="64">
        <v>19.899999999999999</v>
      </c>
      <c r="H28" s="67">
        <v>21.2</v>
      </c>
      <c r="I28" s="67">
        <v>26.7</v>
      </c>
      <c r="J28" s="64">
        <v>21.8</v>
      </c>
      <c r="K28" s="64">
        <v>22.4</v>
      </c>
      <c r="L28" s="64">
        <v>18.5</v>
      </c>
      <c r="M28" s="64">
        <v>26.4</v>
      </c>
      <c r="N28" s="64">
        <v>24.8</v>
      </c>
      <c r="O28" s="38">
        <v>24.9</v>
      </c>
      <c r="P28" s="38">
        <v>30.8</v>
      </c>
      <c r="Q28" s="38">
        <v>30.2</v>
      </c>
      <c r="R28" s="38">
        <v>20.8</v>
      </c>
      <c r="S28" s="38">
        <v>8.9</v>
      </c>
      <c r="T28" s="15">
        <v>11.4</v>
      </c>
      <c r="U28" s="15">
        <v>10.9</v>
      </c>
    </row>
    <row r="29" spans="1:21" ht="15" customHeight="1" x14ac:dyDescent="0.25">
      <c r="A29" s="3"/>
      <c r="B29" s="15" t="s">
        <v>69</v>
      </c>
      <c r="C29" s="51">
        <v>37.103000000000002</v>
      </c>
      <c r="D29" s="167">
        <v>29.254999999999999</v>
      </c>
      <c r="E29" s="51">
        <v>52.244</v>
      </c>
      <c r="F29" s="51">
        <v>60.744999999999997</v>
      </c>
      <c r="G29" s="51">
        <v>59.1</v>
      </c>
      <c r="H29" s="67">
        <v>57.6</v>
      </c>
      <c r="I29" s="67">
        <v>68.7</v>
      </c>
      <c r="J29" s="64">
        <v>65.599999999999994</v>
      </c>
      <c r="K29" s="64">
        <v>65.8</v>
      </c>
      <c r="L29" s="64">
        <v>60.9</v>
      </c>
      <c r="M29" s="64">
        <v>60</v>
      </c>
      <c r="N29" s="64">
        <v>61.7</v>
      </c>
      <c r="O29" s="38">
        <v>64.599999999999994</v>
      </c>
      <c r="P29" s="38">
        <v>63.8</v>
      </c>
      <c r="Q29" s="38">
        <v>60.2</v>
      </c>
      <c r="R29" s="38">
        <v>50.6</v>
      </c>
      <c r="S29" s="38">
        <v>42.4</v>
      </c>
      <c r="T29" s="15">
        <v>45.4</v>
      </c>
      <c r="U29" s="15">
        <v>41.9</v>
      </c>
    </row>
    <row r="30" spans="1:21" ht="15" customHeight="1" x14ac:dyDescent="0.25">
      <c r="A30" s="3"/>
      <c r="B30" s="15" t="s">
        <v>70</v>
      </c>
      <c r="C30" s="51">
        <v>12.609</v>
      </c>
      <c r="D30" s="167">
        <v>14.651</v>
      </c>
      <c r="E30" s="145">
        <v>10.021000000000001</v>
      </c>
      <c r="F30" s="64">
        <v>18.754999999999999</v>
      </c>
      <c r="G30" s="64">
        <v>20.6</v>
      </c>
      <c r="H30" s="67">
        <v>30</v>
      </c>
      <c r="I30" s="67">
        <v>33.200000000000003</v>
      </c>
      <c r="J30" s="64">
        <v>40.299999999999997</v>
      </c>
      <c r="K30" s="64">
        <v>55.5</v>
      </c>
      <c r="L30" s="64">
        <v>45.2</v>
      </c>
      <c r="M30" s="64">
        <v>27.9</v>
      </c>
      <c r="N30" s="64">
        <v>22.6</v>
      </c>
      <c r="O30" s="38">
        <v>16.3</v>
      </c>
      <c r="P30" s="38">
        <v>9.5</v>
      </c>
      <c r="Q30" s="426">
        <v>14</v>
      </c>
      <c r="R30" s="426">
        <v>13.9</v>
      </c>
      <c r="S30" s="426">
        <v>6.7</v>
      </c>
      <c r="T30" s="15">
        <v>14.2</v>
      </c>
      <c r="U30" s="15">
        <v>7.7</v>
      </c>
    </row>
    <row r="31" spans="1:21" ht="15" customHeight="1" x14ac:dyDescent="0.25">
      <c r="A31" s="3"/>
      <c r="C31" s="65"/>
      <c r="D31" s="33"/>
      <c r="E31" s="203"/>
      <c r="F31" s="425"/>
      <c r="G31" s="425"/>
      <c r="H31" s="38"/>
      <c r="I31" s="38"/>
      <c r="J31" s="39"/>
      <c r="K31" s="39"/>
      <c r="L31" s="39"/>
      <c r="M31" s="39"/>
      <c r="N31" s="39"/>
      <c r="O31" s="38"/>
      <c r="P31" s="38"/>
    </row>
    <row r="32" spans="1:21" s="3" customFormat="1" ht="15" customHeight="1" x14ac:dyDescent="0.25">
      <c r="B32" s="3" t="s">
        <v>126</v>
      </c>
      <c r="C32" s="69">
        <f>SUM(C6:C30)</f>
        <v>1505.0219999999997</v>
      </c>
      <c r="D32" s="166">
        <v>1491.1140000000003</v>
      </c>
      <c r="E32" s="69">
        <f t="shared" ref="E32:R32" si="0">SUM(E6:E30)</f>
        <v>1609.625</v>
      </c>
      <c r="F32" s="69">
        <f t="shared" si="0"/>
        <v>1528.0309999999997</v>
      </c>
      <c r="G32" s="69">
        <f t="shared" si="0"/>
        <v>1606.7000000000003</v>
      </c>
      <c r="H32" s="69">
        <f t="shared" si="0"/>
        <v>1701.9000000000003</v>
      </c>
      <c r="I32" s="69">
        <f t="shared" si="0"/>
        <v>1794.8000000000006</v>
      </c>
      <c r="J32" s="69">
        <f t="shared" si="0"/>
        <v>1869</v>
      </c>
      <c r="K32" s="69">
        <f t="shared" si="0"/>
        <v>1819.0000000000002</v>
      </c>
      <c r="L32" s="69">
        <f t="shared" si="0"/>
        <v>1694.6000000000001</v>
      </c>
      <c r="M32" s="69">
        <f t="shared" si="0"/>
        <v>1603.8999999999999</v>
      </c>
      <c r="N32" s="69">
        <f t="shared" si="0"/>
        <v>1765.8000000000002</v>
      </c>
      <c r="O32" s="69">
        <f t="shared" si="0"/>
        <v>1877.3999999999999</v>
      </c>
      <c r="P32" s="69">
        <f t="shared" si="0"/>
        <v>1970.6000000000001</v>
      </c>
      <c r="Q32" s="69">
        <f t="shared" si="0"/>
        <v>2098.6999999999998</v>
      </c>
      <c r="R32" s="69">
        <f t="shared" si="0"/>
        <v>1941.0999999999997</v>
      </c>
      <c r="S32" s="69">
        <f>SUM(S6:S30)</f>
        <v>1601.5</v>
      </c>
      <c r="T32" s="69">
        <f>SUM(T6:T30)</f>
        <v>1749.3</v>
      </c>
      <c r="U32" s="69">
        <f>SUM(U6:U30)</f>
        <v>1747.3</v>
      </c>
    </row>
    <row r="33" spans="1:21" ht="15" customHeight="1" x14ac:dyDescent="0.2">
      <c r="C33" s="65"/>
      <c r="D33" s="202"/>
      <c r="E33" s="135"/>
      <c r="F33" s="425"/>
      <c r="G33" s="425"/>
      <c r="H33" s="38"/>
      <c r="I33" s="38"/>
      <c r="J33" s="39"/>
      <c r="K33" s="39"/>
      <c r="L33" s="39"/>
      <c r="M33" s="39"/>
      <c r="N33" s="39"/>
      <c r="O33" s="38"/>
      <c r="P33" s="38"/>
    </row>
    <row r="34" spans="1:21" ht="15" customHeight="1" x14ac:dyDescent="0.2">
      <c r="B34" s="33" t="s">
        <v>72</v>
      </c>
      <c r="C34" s="51" t="s">
        <v>40</v>
      </c>
      <c r="D34" s="152" t="s">
        <v>40</v>
      </c>
      <c r="E34" s="64">
        <v>1.7609999999999999</v>
      </c>
      <c r="F34" s="64">
        <v>1.7729999999999999</v>
      </c>
      <c r="G34" s="64">
        <v>1.59</v>
      </c>
      <c r="H34" s="67">
        <v>1.6220000000000001</v>
      </c>
      <c r="I34" s="67">
        <v>1.5449999999999999</v>
      </c>
      <c r="J34" s="67">
        <v>1.506</v>
      </c>
      <c r="K34" s="67">
        <v>2.4</v>
      </c>
      <c r="L34" s="67">
        <v>2</v>
      </c>
      <c r="M34" s="67">
        <v>2.2000000000000002</v>
      </c>
      <c r="N34" s="67">
        <v>2.1</v>
      </c>
      <c r="O34" s="38">
        <v>2.2999999999999998</v>
      </c>
      <c r="P34" s="38">
        <v>2.2000000000000002</v>
      </c>
      <c r="Q34" s="426">
        <v>13</v>
      </c>
      <c r="R34" s="15">
        <v>17.899999999999999</v>
      </c>
      <c r="S34" s="15">
        <v>2.4</v>
      </c>
      <c r="T34" s="15">
        <v>2.8</v>
      </c>
      <c r="U34" s="15">
        <v>2.5</v>
      </c>
    </row>
    <row r="35" spans="1:21" ht="15" customHeight="1" x14ac:dyDescent="0.2">
      <c r="C35" s="51"/>
      <c r="D35" s="64"/>
      <c r="F35" s="425"/>
      <c r="G35" s="425"/>
      <c r="H35" s="425"/>
      <c r="I35" s="38"/>
      <c r="J35" s="39"/>
      <c r="K35" s="39"/>
      <c r="L35" s="39"/>
      <c r="M35" s="39"/>
      <c r="N35" s="39"/>
      <c r="O35" s="38"/>
      <c r="P35" s="38"/>
    </row>
    <row r="36" spans="1:21" ht="15" customHeight="1" x14ac:dyDescent="0.25">
      <c r="A36" s="54" t="s">
        <v>43</v>
      </c>
      <c r="C36" s="51"/>
      <c r="D36" s="64"/>
      <c r="F36" s="425"/>
      <c r="G36" s="425"/>
      <c r="H36" s="425"/>
      <c r="I36" s="38"/>
      <c r="J36" s="39"/>
      <c r="K36" s="39"/>
      <c r="L36" s="39"/>
      <c r="M36" s="39"/>
      <c r="N36" s="39"/>
      <c r="O36" s="38"/>
      <c r="P36" s="38"/>
    </row>
    <row r="37" spans="1:21" ht="15" customHeight="1" x14ac:dyDescent="0.25">
      <c r="A37" s="54"/>
      <c r="B37" s="15" t="s">
        <v>45</v>
      </c>
      <c r="C37" s="51">
        <v>9.2850000000000001</v>
      </c>
      <c r="D37" s="167">
        <v>11.535</v>
      </c>
      <c r="E37" s="51">
        <v>8.1180000000000003</v>
      </c>
      <c r="F37" s="51">
        <v>12.701000000000001</v>
      </c>
      <c r="G37" s="51">
        <v>17.100000000000001</v>
      </c>
      <c r="H37" s="51">
        <v>17.100000000000001</v>
      </c>
      <c r="I37" s="51">
        <v>15.3</v>
      </c>
      <c r="J37" s="64">
        <v>10.5</v>
      </c>
      <c r="K37" s="64">
        <v>7.5</v>
      </c>
      <c r="L37" s="64">
        <v>0.9</v>
      </c>
      <c r="M37" s="64">
        <v>1</v>
      </c>
      <c r="N37" s="47">
        <v>0</v>
      </c>
      <c r="O37" s="47">
        <v>0</v>
      </c>
      <c r="P37" s="47">
        <v>0</v>
      </c>
      <c r="Q37" s="47">
        <v>0</v>
      </c>
      <c r="R37" s="47">
        <v>0</v>
      </c>
      <c r="S37" s="15">
        <v>0.1</v>
      </c>
      <c r="T37" s="15">
        <v>0.2</v>
      </c>
      <c r="U37" s="47">
        <v>0</v>
      </c>
    </row>
    <row r="38" spans="1:21" ht="15" customHeight="1" x14ac:dyDescent="0.25">
      <c r="A38" s="54"/>
      <c r="B38" s="15" t="s">
        <v>47</v>
      </c>
      <c r="C38" s="51">
        <v>13.234999999999999</v>
      </c>
      <c r="D38" s="167">
        <v>14.544</v>
      </c>
      <c r="E38" s="51">
        <v>28.004000000000001</v>
      </c>
      <c r="F38" s="51">
        <v>20.446000000000002</v>
      </c>
      <c r="G38" s="51">
        <v>20.7</v>
      </c>
      <c r="H38" s="67">
        <v>20.399999999999999</v>
      </c>
      <c r="I38" s="67">
        <v>23.2</v>
      </c>
      <c r="J38" s="64">
        <v>29.2</v>
      </c>
      <c r="K38" s="64">
        <v>35.700000000000003</v>
      </c>
      <c r="L38" s="64">
        <v>39.1</v>
      </c>
      <c r="M38" s="64">
        <v>35.6</v>
      </c>
      <c r="N38" s="64">
        <v>36.5</v>
      </c>
      <c r="O38" s="426">
        <v>40</v>
      </c>
      <c r="P38" s="38">
        <v>43.5</v>
      </c>
      <c r="Q38" s="15">
        <v>45.4</v>
      </c>
      <c r="R38" s="15">
        <v>44.5</v>
      </c>
      <c r="S38" s="15">
        <v>45.8</v>
      </c>
      <c r="T38" s="15">
        <v>45.9</v>
      </c>
      <c r="U38" s="133">
        <v>46.2</v>
      </c>
    </row>
    <row r="39" spans="1:21" ht="15" customHeight="1" x14ac:dyDescent="0.25">
      <c r="A39" s="54"/>
      <c r="B39" s="15" t="s">
        <v>49</v>
      </c>
      <c r="C39" s="51"/>
      <c r="D39" s="167"/>
      <c r="E39" s="51"/>
      <c r="F39" s="51"/>
      <c r="G39" s="51">
        <v>31</v>
      </c>
      <c r="H39" s="67">
        <v>29.8</v>
      </c>
      <c r="I39" s="67">
        <v>27.1</v>
      </c>
      <c r="J39" s="64">
        <v>25.2</v>
      </c>
      <c r="K39" s="64">
        <v>28.3</v>
      </c>
      <c r="L39" s="64">
        <v>31.8</v>
      </c>
      <c r="M39" s="64">
        <v>21.9</v>
      </c>
      <c r="N39" s="64">
        <v>21.7</v>
      </c>
      <c r="O39" s="426">
        <v>19.899999999999999</v>
      </c>
      <c r="P39" s="38">
        <v>19.3</v>
      </c>
      <c r="Q39" s="15">
        <v>20.5</v>
      </c>
      <c r="R39" s="15">
        <v>20.6</v>
      </c>
      <c r="S39" s="15">
        <v>20.6</v>
      </c>
      <c r="T39" s="15">
        <v>16.899999999999999</v>
      </c>
      <c r="U39" s="133">
        <v>17.899999999999999</v>
      </c>
    </row>
    <row r="40" spans="1:21" ht="15" customHeight="1" x14ac:dyDescent="0.25">
      <c r="A40" s="54"/>
      <c r="B40" s="15" t="s">
        <v>50</v>
      </c>
      <c r="C40" s="51">
        <v>13.225</v>
      </c>
      <c r="D40" s="167">
        <v>15.391</v>
      </c>
      <c r="E40" s="51">
        <v>16.663</v>
      </c>
      <c r="F40" s="51">
        <v>15.186</v>
      </c>
      <c r="G40" s="51">
        <v>15.8</v>
      </c>
      <c r="H40" s="67">
        <v>21.9</v>
      </c>
      <c r="I40" s="67">
        <v>23.3</v>
      </c>
      <c r="J40" s="64">
        <v>26.7</v>
      </c>
      <c r="K40" s="64">
        <v>30.8</v>
      </c>
      <c r="L40" s="64">
        <v>32.9</v>
      </c>
      <c r="M40" s="64">
        <v>32.4</v>
      </c>
      <c r="N40" s="64">
        <v>35.6</v>
      </c>
      <c r="O40" s="38">
        <v>36.9</v>
      </c>
      <c r="P40" s="38">
        <v>39.9</v>
      </c>
      <c r="Q40" s="15">
        <v>45</v>
      </c>
      <c r="R40" s="15">
        <v>44.8</v>
      </c>
      <c r="S40" s="15">
        <v>43.5</v>
      </c>
      <c r="T40" s="15">
        <v>47.1</v>
      </c>
      <c r="U40" s="133">
        <v>47.6</v>
      </c>
    </row>
    <row r="41" spans="1:21" ht="15" customHeight="1" x14ac:dyDescent="0.25">
      <c r="A41" s="54"/>
      <c r="B41" s="15" t="s">
        <v>545</v>
      </c>
      <c r="C41" s="51">
        <v>12.135999999999999</v>
      </c>
      <c r="D41" s="167">
        <v>15.122999999999999</v>
      </c>
      <c r="E41" s="51">
        <v>13.381</v>
      </c>
      <c r="F41" s="51">
        <v>30.097999999999999</v>
      </c>
      <c r="G41" s="51">
        <v>6.1</v>
      </c>
      <c r="H41" s="51">
        <v>4.9000000000000004</v>
      </c>
      <c r="I41" s="51">
        <v>4.8</v>
      </c>
      <c r="J41" s="64">
        <v>6.1</v>
      </c>
      <c r="K41" s="64">
        <v>7.3</v>
      </c>
      <c r="L41" s="64">
        <v>7.6</v>
      </c>
      <c r="M41" s="64">
        <v>7.8</v>
      </c>
      <c r="N41" s="64">
        <v>9.1</v>
      </c>
      <c r="O41" s="38">
        <v>9.6</v>
      </c>
      <c r="P41" s="38">
        <v>11.4</v>
      </c>
      <c r="Q41" s="15">
        <v>11.7</v>
      </c>
      <c r="R41" s="15">
        <v>11.1</v>
      </c>
      <c r="S41" s="15">
        <v>11.6</v>
      </c>
      <c r="T41" s="52">
        <v>11.1</v>
      </c>
      <c r="U41" s="133">
        <v>9.3000000000000007</v>
      </c>
    </row>
    <row r="42" spans="1:21" ht="15" customHeight="1" x14ac:dyDescent="0.25">
      <c r="A42" s="54"/>
      <c r="G42" s="15"/>
      <c r="K42" s="15"/>
      <c r="L42" s="15"/>
      <c r="M42" s="15"/>
      <c r="S42" s="133"/>
      <c r="U42" s="133"/>
    </row>
    <row r="43" spans="1:21" s="52" customFormat="1" ht="15" customHeight="1" x14ac:dyDescent="0.25">
      <c r="A43" s="149"/>
      <c r="B43" s="15" t="s">
        <v>60</v>
      </c>
      <c r="C43" s="51">
        <v>349.30399999999997</v>
      </c>
      <c r="D43" s="167">
        <v>353.67500000000001</v>
      </c>
      <c r="E43" s="145">
        <v>679.43899999999996</v>
      </c>
      <c r="F43" s="64">
        <v>771.05</v>
      </c>
      <c r="G43" s="64">
        <v>739.1</v>
      </c>
      <c r="H43" s="15">
        <v>753.8</v>
      </c>
      <c r="I43" s="15">
        <v>754.1</v>
      </c>
      <c r="J43" s="15">
        <v>748.3</v>
      </c>
      <c r="K43" s="15">
        <v>704.9</v>
      </c>
      <c r="L43" s="15">
        <v>647.9</v>
      </c>
      <c r="M43" s="15">
        <v>604.1</v>
      </c>
      <c r="N43" s="15">
        <v>669.1</v>
      </c>
      <c r="O43" s="15">
        <v>696.8</v>
      </c>
      <c r="P43" s="15">
        <v>693.7</v>
      </c>
      <c r="Q43" s="15">
        <v>690.4</v>
      </c>
      <c r="R43" s="15">
        <v>672.9</v>
      </c>
      <c r="S43" s="145">
        <v>700.1</v>
      </c>
      <c r="T43" s="145">
        <v>737.3</v>
      </c>
      <c r="U43" s="145">
        <v>740.9</v>
      </c>
    </row>
    <row r="44" spans="1:21" ht="15" customHeight="1" x14ac:dyDescent="0.25">
      <c r="A44" s="54"/>
      <c r="B44" s="15" t="s">
        <v>59</v>
      </c>
      <c r="C44" s="148">
        <v>1587.0830000000001</v>
      </c>
      <c r="D44" s="169">
        <v>1477.8</v>
      </c>
      <c r="E44" s="150">
        <v>1603.3969999999999</v>
      </c>
      <c r="F44" s="427">
        <v>1661.78</v>
      </c>
      <c r="G44" s="427">
        <v>1696.3</v>
      </c>
      <c r="H44" s="383">
        <v>1660.3</v>
      </c>
      <c r="I44" s="383">
        <v>1495</v>
      </c>
      <c r="J44" s="383">
        <v>1436.6</v>
      </c>
      <c r="K44" s="383">
        <v>1319</v>
      </c>
      <c r="L44" s="383">
        <v>1306.0999999999999</v>
      </c>
      <c r="M44" s="383">
        <v>1244.8</v>
      </c>
      <c r="N44" s="383">
        <v>1271.5</v>
      </c>
      <c r="O44" s="383">
        <v>1255</v>
      </c>
      <c r="P44" s="383">
        <v>1355.9</v>
      </c>
      <c r="Q44" s="383">
        <v>1472.8</v>
      </c>
      <c r="R44" s="383">
        <v>1383.9</v>
      </c>
      <c r="S44" s="383">
        <v>1053.4000000000001</v>
      </c>
      <c r="T44" s="383">
        <v>1179.8</v>
      </c>
      <c r="U44" s="383">
        <v>1198.8</v>
      </c>
    </row>
    <row r="45" spans="1:21" ht="15" customHeight="1" x14ac:dyDescent="0.25">
      <c r="A45" s="54"/>
      <c r="B45" s="15" t="s">
        <v>88</v>
      </c>
      <c r="C45" s="51">
        <v>130.655</v>
      </c>
      <c r="D45" s="167">
        <v>160.43600000000001</v>
      </c>
      <c r="E45" s="145">
        <v>137.042</v>
      </c>
      <c r="F45" s="64">
        <v>117.658</v>
      </c>
      <c r="G45" s="64">
        <v>192.3</v>
      </c>
      <c r="H45" s="15">
        <v>236.6</v>
      </c>
      <c r="I45" s="15">
        <v>313.89999999999998</v>
      </c>
      <c r="J45" s="15">
        <v>353.9</v>
      </c>
      <c r="K45" s="15">
        <v>371.5</v>
      </c>
      <c r="L45" s="15">
        <v>326.60000000000002</v>
      </c>
      <c r="M45" s="15">
        <v>334.7</v>
      </c>
      <c r="N45" s="15">
        <v>344.9</v>
      </c>
      <c r="O45" s="15">
        <v>322.7</v>
      </c>
      <c r="P45" s="15">
        <v>333.9</v>
      </c>
      <c r="Q45" s="15">
        <v>352.3</v>
      </c>
      <c r="R45" s="15">
        <v>532.9</v>
      </c>
      <c r="S45" s="133">
        <v>528</v>
      </c>
      <c r="T45" s="133">
        <v>484.9</v>
      </c>
      <c r="U45" s="133">
        <v>497</v>
      </c>
    </row>
    <row r="46" spans="1:21" ht="15" customHeight="1" x14ac:dyDescent="0.25">
      <c r="A46" s="54"/>
      <c r="B46" s="15" t="s">
        <v>61</v>
      </c>
      <c r="C46" s="51">
        <v>386.14800000000002</v>
      </c>
      <c r="D46" s="167">
        <v>485.99799999999999</v>
      </c>
      <c r="E46" s="145">
        <v>502.14</v>
      </c>
      <c r="F46" s="64">
        <v>485.22800000000001</v>
      </c>
      <c r="G46" s="64">
        <v>453.2</v>
      </c>
      <c r="H46" s="15">
        <v>475.9</v>
      </c>
      <c r="I46" s="15">
        <v>444</v>
      </c>
      <c r="J46" s="15">
        <v>429.1</v>
      </c>
      <c r="K46" s="15">
        <v>359.5</v>
      </c>
      <c r="L46" s="15">
        <v>315.60000000000002</v>
      </c>
      <c r="M46" s="15">
        <v>242.1</v>
      </c>
      <c r="N46" s="15">
        <v>259.39999999999998</v>
      </c>
      <c r="O46" s="15">
        <v>269.8</v>
      </c>
      <c r="P46" s="15">
        <v>273.5</v>
      </c>
      <c r="Q46" s="15">
        <v>259.7</v>
      </c>
      <c r="R46" s="15">
        <v>266.60000000000002</v>
      </c>
      <c r="S46" s="133">
        <v>272.5</v>
      </c>
      <c r="T46" s="133">
        <v>309.10000000000002</v>
      </c>
      <c r="U46" s="133">
        <v>315.10000000000002</v>
      </c>
    </row>
    <row r="47" spans="1:21" ht="15" customHeight="1" x14ac:dyDescent="0.25">
      <c r="A47" s="54"/>
      <c r="B47" s="15" t="s">
        <v>62</v>
      </c>
      <c r="C47" s="51">
        <v>447.863</v>
      </c>
      <c r="D47" s="167">
        <v>486.399</v>
      </c>
      <c r="E47" s="145">
        <v>513.38</v>
      </c>
      <c r="F47" s="64">
        <v>499.85599999999999</v>
      </c>
      <c r="G47" s="64">
        <v>499.7</v>
      </c>
      <c r="H47" s="15">
        <v>520.6</v>
      </c>
      <c r="I47" s="15">
        <v>470.2</v>
      </c>
      <c r="J47" s="15">
        <v>448.7</v>
      </c>
      <c r="K47" s="15">
        <v>401.9</v>
      </c>
      <c r="L47" s="15">
        <v>373.7</v>
      </c>
      <c r="M47" s="15">
        <v>329.9</v>
      </c>
      <c r="N47" s="15">
        <v>390.4</v>
      </c>
      <c r="O47" s="15">
        <v>346.4</v>
      </c>
      <c r="P47" s="15">
        <v>326.60000000000002</v>
      </c>
      <c r="Q47" s="15">
        <v>360.3</v>
      </c>
      <c r="R47" s="15">
        <v>622.20000000000005</v>
      </c>
      <c r="S47" s="133">
        <v>836.9</v>
      </c>
      <c r="T47" s="133">
        <v>720.3</v>
      </c>
      <c r="U47" s="133">
        <v>732</v>
      </c>
    </row>
    <row r="48" spans="1:21" ht="15" customHeight="1" x14ac:dyDescent="0.25">
      <c r="A48" s="54"/>
      <c r="C48" s="51"/>
      <c r="D48" s="167"/>
      <c r="E48" s="145"/>
      <c r="F48" s="64"/>
      <c r="G48" s="425"/>
      <c r="H48" s="38"/>
      <c r="I48" s="38"/>
      <c r="J48" s="39"/>
      <c r="K48" s="39"/>
      <c r="L48" s="39"/>
      <c r="M48" s="39"/>
      <c r="N48" s="39"/>
      <c r="O48" s="38"/>
      <c r="P48" s="38"/>
      <c r="S48" s="133"/>
      <c r="U48" s="133"/>
    </row>
    <row r="49" spans="1:21" ht="16.5" customHeight="1" x14ac:dyDescent="0.25">
      <c r="A49" s="54"/>
      <c r="B49" s="15" t="s">
        <v>468</v>
      </c>
      <c r="C49" s="51">
        <v>95.19</v>
      </c>
      <c r="D49" s="167">
        <v>216.83699999999999</v>
      </c>
      <c r="E49" s="145">
        <v>379.80799999999999</v>
      </c>
      <c r="F49" s="64">
        <v>327.65699999999998</v>
      </c>
      <c r="G49" s="64">
        <v>407.1</v>
      </c>
      <c r="H49" s="64">
        <v>439.1</v>
      </c>
      <c r="I49" s="64">
        <v>423.29999999999995</v>
      </c>
      <c r="J49" s="64">
        <v>401.79999999999995</v>
      </c>
      <c r="K49" s="64">
        <v>363.4</v>
      </c>
      <c r="L49" s="64">
        <v>351.5</v>
      </c>
      <c r="M49" s="64">
        <v>331.2</v>
      </c>
      <c r="N49" s="64">
        <v>351.9</v>
      </c>
      <c r="O49" s="38">
        <v>361.5</v>
      </c>
      <c r="P49" s="38">
        <v>372.79999999999995</v>
      </c>
      <c r="Q49" s="15">
        <v>377.9</v>
      </c>
      <c r="R49" s="15">
        <v>400.8</v>
      </c>
      <c r="S49" s="133">
        <v>439.9</v>
      </c>
      <c r="T49" s="15">
        <v>456.9</v>
      </c>
      <c r="U49" s="133">
        <v>479.4</v>
      </c>
    </row>
    <row r="50" spans="1:21" ht="15" customHeight="1" x14ac:dyDescent="0.25">
      <c r="A50" s="54"/>
      <c r="B50" s="15" t="s">
        <v>63</v>
      </c>
      <c r="C50" s="51">
        <v>264.33699999999999</v>
      </c>
      <c r="D50" s="167">
        <v>267.94</v>
      </c>
      <c r="E50" s="145">
        <v>334.93400000000003</v>
      </c>
      <c r="F50" s="64">
        <v>373.40199999999999</v>
      </c>
      <c r="G50" s="64">
        <v>384.3</v>
      </c>
      <c r="H50" s="51">
        <v>471.1</v>
      </c>
      <c r="I50" s="51">
        <v>495.3</v>
      </c>
      <c r="J50" s="64">
        <v>435.3</v>
      </c>
      <c r="K50" s="64">
        <v>401.1</v>
      </c>
      <c r="L50" s="64">
        <v>336.2</v>
      </c>
      <c r="M50" s="64">
        <v>288</v>
      </c>
      <c r="N50" s="64">
        <v>289</v>
      </c>
      <c r="O50" s="38">
        <v>285.89999999999998</v>
      </c>
      <c r="P50" s="38">
        <v>284.2</v>
      </c>
      <c r="Q50" s="15">
        <v>284</v>
      </c>
      <c r="R50" s="15">
        <v>277.89999999999998</v>
      </c>
      <c r="S50" s="133">
        <v>267.3</v>
      </c>
      <c r="T50" s="15">
        <v>255.1</v>
      </c>
      <c r="U50" s="133">
        <v>267.7</v>
      </c>
    </row>
    <row r="51" spans="1:21" ht="15" customHeight="1" x14ac:dyDescent="0.25">
      <c r="A51" s="54"/>
      <c r="B51" s="15" t="s">
        <v>122</v>
      </c>
      <c r="C51" s="51">
        <v>2.5019999999999998</v>
      </c>
      <c r="D51" s="167">
        <v>0.26</v>
      </c>
      <c r="E51" s="51">
        <v>0.129</v>
      </c>
      <c r="F51" s="51">
        <v>0.06</v>
      </c>
      <c r="G51" s="47">
        <v>0</v>
      </c>
      <c r="H51" s="47">
        <v>0</v>
      </c>
      <c r="I51" s="47">
        <v>0</v>
      </c>
      <c r="J51" s="47">
        <v>0</v>
      </c>
      <c r="K51" s="64">
        <v>19.3</v>
      </c>
      <c r="L51" s="64">
        <v>88.4</v>
      </c>
      <c r="M51" s="64">
        <v>17.7</v>
      </c>
      <c r="N51" s="47">
        <v>0</v>
      </c>
      <c r="O51" s="38">
        <v>0.2</v>
      </c>
      <c r="P51" s="38">
        <v>0.1</v>
      </c>
      <c r="Q51" s="47">
        <v>0</v>
      </c>
      <c r="R51" s="449">
        <v>0.3</v>
      </c>
      <c r="S51" s="133">
        <v>0.1</v>
      </c>
      <c r="T51" s="47">
        <v>0</v>
      </c>
      <c r="U51" s="133">
        <v>0.1</v>
      </c>
    </row>
    <row r="52" spans="1:21" ht="15" customHeight="1" x14ac:dyDescent="0.25">
      <c r="A52" s="54"/>
      <c r="B52" s="15" t="s">
        <v>67</v>
      </c>
      <c r="C52" s="51">
        <v>107.48099999999999</v>
      </c>
      <c r="D52" s="167">
        <v>154.036</v>
      </c>
      <c r="E52" s="145">
        <v>298.416</v>
      </c>
      <c r="F52" s="64">
        <v>326.67399999999998</v>
      </c>
      <c r="G52" s="64">
        <v>326.10000000000002</v>
      </c>
      <c r="H52" s="51">
        <v>329.7</v>
      </c>
      <c r="I52" s="51">
        <v>318.2</v>
      </c>
      <c r="J52" s="64">
        <v>260.60000000000002</v>
      </c>
      <c r="K52" s="64">
        <v>249.8</v>
      </c>
      <c r="L52" s="64">
        <v>235.2</v>
      </c>
      <c r="M52" s="64">
        <v>227</v>
      </c>
      <c r="N52" s="64">
        <v>286.60000000000002</v>
      </c>
      <c r="O52" s="38">
        <v>295.5</v>
      </c>
      <c r="P52" s="38">
        <v>305.2</v>
      </c>
      <c r="Q52" s="15">
        <v>322.8</v>
      </c>
      <c r="R52" s="15">
        <v>352</v>
      </c>
      <c r="S52" s="133">
        <v>381.9</v>
      </c>
      <c r="T52" s="15">
        <v>393.9</v>
      </c>
      <c r="U52" s="133">
        <v>400</v>
      </c>
    </row>
    <row r="53" spans="1:21" ht="15" customHeight="1" x14ac:dyDescent="0.25">
      <c r="A53" s="54"/>
      <c r="B53" s="15" t="s">
        <v>71</v>
      </c>
      <c r="C53" s="51">
        <v>24.210999999999999</v>
      </c>
      <c r="D53" s="167">
        <v>32.097999999999999</v>
      </c>
      <c r="E53" s="145">
        <v>29.062999999999999</v>
      </c>
      <c r="F53" s="64">
        <v>132.31</v>
      </c>
      <c r="G53" s="64">
        <v>151.69999999999999</v>
      </c>
      <c r="H53" s="51">
        <v>159.5</v>
      </c>
      <c r="I53" s="51">
        <v>156.30000000000001</v>
      </c>
      <c r="J53" s="64">
        <v>158.1</v>
      </c>
      <c r="K53" s="64">
        <v>162.6</v>
      </c>
      <c r="L53" s="64">
        <v>161</v>
      </c>
      <c r="M53" s="64">
        <v>111.5</v>
      </c>
      <c r="N53" s="64">
        <v>83.6</v>
      </c>
      <c r="O53" s="38">
        <v>77.7</v>
      </c>
      <c r="P53" s="426">
        <v>77</v>
      </c>
      <c r="Q53" s="15">
        <v>57.6</v>
      </c>
      <c r="R53" s="15">
        <v>69.2</v>
      </c>
      <c r="S53" s="133">
        <v>94.3</v>
      </c>
      <c r="T53" s="15">
        <v>99.4</v>
      </c>
      <c r="U53" s="133">
        <v>102.1</v>
      </c>
    </row>
    <row r="54" spans="1:21" ht="15" customHeight="1" x14ac:dyDescent="0.25">
      <c r="A54" s="54"/>
      <c r="B54" s="15" t="s">
        <v>396</v>
      </c>
      <c r="C54" s="51"/>
      <c r="D54" s="167"/>
      <c r="E54" s="145"/>
      <c r="F54" s="64"/>
      <c r="G54" s="64"/>
      <c r="H54" s="51"/>
      <c r="I54" s="51"/>
      <c r="J54" s="64"/>
      <c r="K54" s="47">
        <v>0</v>
      </c>
      <c r="L54" s="47">
        <v>0</v>
      </c>
      <c r="M54" s="47">
        <v>0</v>
      </c>
      <c r="N54" s="47">
        <v>0</v>
      </c>
      <c r="O54" s="47">
        <v>0</v>
      </c>
      <c r="P54" s="47">
        <v>0</v>
      </c>
      <c r="Q54" s="47">
        <v>0</v>
      </c>
      <c r="R54" s="47">
        <v>0</v>
      </c>
      <c r="S54" s="47">
        <v>0</v>
      </c>
      <c r="T54" s="47">
        <v>0</v>
      </c>
      <c r="U54" s="133">
        <v>13.4</v>
      </c>
    </row>
    <row r="55" spans="1:21" ht="15" customHeight="1" x14ac:dyDescent="0.25">
      <c r="A55" s="54"/>
      <c r="B55" s="15" t="s">
        <v>64</v>
      </c>
      <c r="C55" s="51">
        <v>70.373000000000005</v>
      </c>
      <c r="D55" s="167">
        <v>61.843000000000004</v>
      </c>
      <c r="E55" s="145">
        <v>188.18299999999999</v>
      </c>
      <c r="F55" s="64">
        <v>314.56900000000002</v>
      </c>
      <c r="G55" s="64">
        <v>330.2</v>
      </c>
      <c r="H55" s="51">
        <v>240.4</v>
      </c>
      <c r="I55" s="51">
        <v>175.8</v>
      </c>
      <c r="J55" s="64">
        <v>169.8</v>
      </c>
      <c r="K55" s="64">
        <v>164.1</v>
      </c>
      <c r="L55" s="64">
        <v>130.19999999999999</v>
      </c>
      <c r="M55" s="64">
        <v>108.7</v>
      </c>
      <c r="N55" s="64">
        <v>109.8</v>
      </c>
      <c r="O55" s="38">
        <v>72.7</v>
      </c>
      <c r="P55" s="38">
        <v>86.7</v>
      </c>
      <c r="Q55" s="15">
        <v>92.7</v>
      </c>
      <c r="R55" s="15">
        <v>95.3</v>
      </c>
      <c r="S55" s="133">
        <v>93.7</v>
      </c>
      <c r="T55" s="15">
        <v>92.9</v>
      </c>
      <c r="U55" s="133">
        <v>93.2</v>
      </c>
    </row>
    <row r="56" spans="1:21" ht="15" customHeight="1" x14ac:dyDescent="0.25">
      <c r="A56" s="54"/>
      <c r="B56" s="15" t="s">
        <v>477</v>
      </c>
      <c r="C56" s="51" t="s">
        <v>40</v>
      </c>
      <c r="D56" s="152" t="s">
        <v>40</v>
      </c>
      <c r="E56" s="51" t="s">
        <v>40</v>
      </c>
      <c r="F56" s="47">
        <v>0</v>
      </c>
      <c r="G56" s="64">
        <v>35.9</v>
      </c>
      <c r="H56" s="51">
        <v>70.900000000000006</v>
      </c>
      <c r="I56" s="51">
        <v>82.9</v>
      </c>
      <c r="J56" s="64">
        <v>67.7</v>
      </c>
      <c r="K56" s="64">
        <v>68</v>
      </c>
      <c r="L56" s="64">
        <v>61.1</v>
      </c>
      <c r="M56" s="64">
        <v>53.8</v>
      </c>
      <c r="N56" s="64">
        <v>51.4</v>
      </c>
      <c r="O56" s="38">
        <v>40.200000000000003</v>
      </c>
      <c r="P56" s="38">
        <v>36.5</v>
      </c>
      <c r="Q56" s="15">
        <v>38.299999999999997</v>
      </c>
      <c r="R56" s="15">
        <v>45.1</v>
      </c>
      <c r="S56" s="133">
        <v>45.2</v>
      </c>
      <c r="T56" s="15">
        <v>47.6</v>
      </c>
      <c r="U56" s="133">
        <v>48.1</v>
      </c>
    </row>
    <row r="57" spans="1:21" ht="15" customHeight="1" x14ac:dyDescent="0.25">
      <c r="A57" s="54"/>
      <c r="B57" s="15" t="s">
        <v>68</v>
      </c>
      <c r="C57" s="51">
        <v>30.116</v>
      </c>
      <c r="D57" s="167">
        <v>34.069000000000003</v>
      </c>
      <c r="E57" s="145">
        <v>49.677</v>
      </c>
      <c r="F57" s="64">
        <v>55.127000000000002</v>
      </c>
      <c r="G57" s="64">
        <v>57.4</v>
      </c>
      <c r="H57" s="51">
        <v>51.8</v>
      </c>
      <c r="I57" s="51">
        <v>50.8</v>
      </c>
      <c r="J57" s="64">
        <v>51.3</v>
      </c>
      <c r="K57" s="64">
        <v>36.5</v>
      </c>
      <c r="L57" s="64">
        <v>19</v>
      </c>
      <c r="M57" s="64">
        <v>13</v>
      </c>
      <c r="N57" s="64">
        <v>9.8000000000000007</v>
      </c>
      <c r="O57" s="38">
        <v>2.2000000000000002</v>
      </c>
      <c r="P57" s="47">
        <v>0</v>
      </c>
      <c r="Q57" s="47">
        <v>0</v>
      </c>
      <c r="R57" s="47">
        <v>0</v>
      </c>
      <c r="S57" s="47">
        <v>0</v>
      </c>
      <c r="T57" s="47">
        <v>0</v>
      </c>
      <c r="U57" s="47">
        <v>0</v>
      </c>
    </row>
    <row r="58" spans="1:21" ht="15" customHeight="1" x14ac:dyDescent="0.25">
      <c r="A58" s="54"/>
      <c r="B58" s="15" t="s">
        <v>130</v>
      </c>
      <c r="C58" s="51"/>
      <c r="D58" s="167"/>
      <c r="E58" s="145"/>
      <c r="F58" s="64"/>
      <c r="G58" s="64"/>
      <c r="H58" s="51"/>
      <c r="I58" s="47">
        <v>0</v>
      </c>
      <c r="J58" s="47">
        <v>0</v>
      </c>
      <c r="K58" s="47">
        <v>0</v>
      </c>
      <c r="L58" s="47">
        <v>0</v>
      </c>
      <c r="M58" s="47">
        <v>0</v>
      </c>
      <c r="N58" s="47">
        <v>0</v>
      </c>
      <c r="O58" s="47">
        <v>0</v>
      </c>
      <c r="P58" s="47">
        <v>0</v>
      </c>
      <c r="Q58" s="47">
        <v>0</v>
      </c>
      <c r="R58" s="47">
        <v>0</v>
      </c>
      <c r="S58" s="133">
        <v>15.9</v>
      </c>
      <c r="T58" s="47">
        <v>0</v>
      </c>
      <c r="U58" s="133">
        <v>0.2</v>
      </c>
    </row>
    <row r="59" spans="1:21" ht="15" customHeight="1" x14ac:dyDescent="0.25">
      <c r="A59" s="54"/>
      <c r="B59" s="15" t="s">
        <v>65</v>
      </c>
      <c r="C59" s="51">
        <v>149.28899999999999</v>
      </c>
      <c r="D59" s="167">
        <v>166.11600000000001</v>
      </c>
      <c r="E59" s="145">
        <v>190.31700000000001</v>
      </c>
      <c r="F59" s="64">
        <v>209.15899999999999</v>
      </c>
      <c r="G59" s="64">
        <v>222</v>
      </c>
      <c r="H59" s="51">
        <v>285.89999999999998</v>
      </c>
      <c r="I59" s="51">
        <v>257.60000000000002</v>
      </c>
      <c r="J59" s="64">
        <v>237.8</v>
      </c>
      <c r="K59" s="64">
        <v>228.6</v>
      </c>
      <c r="L59" s="64">
        <v>158.30000000000001</v>
      </c>
      <c r="M59" s="64">
        <v>126.7</v>
      </c>
      <c r="N59" s="64">
        <v>119.6</v>
      </c>
      <c r="O59" s="38">
        <v>108.3</v>
      </c>
      <c r="P59" s="38">
        <v>118.5</v>
      </c>
      <c r="Q59" s="15">
        <v>109.3</v>
      </c>
      <c r="R59" s="15">
        <v>114.1</v>
      </c>
      <c r="S59" s="133">
        <v>102.3</v>
      </c>
      <c r="T59" s="15">
        <v>117.4</v>
      </c>
      <c r="U59" s="133">
        <v>117</v>
      </c>
    </row>
    <row r="60" spans="1:21" ht="15" customHeight="1" x14ac:dyDescent="0.25">
      <c r="A60" s="54"/>
      <c r="B60" s="15" t="s">
        <v>507</v>
      </c>
      <c r="C60" s="51" t="s">
        <v>40</v>
      </c>
      <c r="D60" s="152" t="s">
        <v>40</v>
      </c>
      <c r="E60" s="375" t="s">
        <v>40</v>
      </c>
      <c r="F60" s="47">
        <v>0</v>
      </c>
      <c r="G60" s="47">
        <v>0</v>
      </c>
      <c r="H60" s="47">
        <v>0</v>
      </c>
      <c r="I60" s="47">
        <v>0</v>
      </c>
      <c r="J60" s="47">
        <v>0</v>
      </c>
      <c r="K60" s="47">
        <v>0</v>
      </c>
      <c r="L60" s="47">
        <v>0</v>
      </c>
      <c r="M60" s="64">
        <v>17.600000000000001</v>
      </c>
      <c r="N60" s="64">
        <v>26.5</v>
      </c>
      <c r="O60" s="38">
        <v>3.4</v>
      </c>
      <c r="P60" s="47">
        <v>0</v>
      </c>
      <c r="Q60" s="47">
        <v>0</v>
      </c>
      <c r="R60" s="47">
        <v>0</v>
      </c>
      <c r="S60" s="47">
        <v>0</v>
      </c>
      <c r="T60" s="47">
        <v>0</v>
      </c>
      <c r="U60" s="47">
        <v>0</v>
      </c>
    </row>
    <row r="61" spans="1:21" ht="15" customHeight="1" x14ac:dyDescent="0.25">
      <c r="A61" s="54"/>
      <c r="B61" s="15" t="s">
        <v>478</v>
      </c>
      <c r="C61" s="51" t="s">
        <v>40</v>
      </c>
      <c r="D61" s="152" t="s">
        <v>40</v>
      </c>
      <c r="E61" s="375" t="s">
        <v>40</v>
      </c>
      <c r="F61" s="64">
        <v>0</v>
      </c>
      <c r="G61" s="64">
        <v>0</v>
      </c>
      <c r="H61" s="64">
        <v>0</v>
      </c>
      <c r="I61" s="51">
        <v>5.4</v>
      </c>
      <c r="J61" s="64">
        <v>20.399999999999999</v>
      </c>
      <c r="K61" s="64">
        <v>17.899999999999999</v>
      </c>
      <c r="L61" s="64">
        <v>12.2</v>
      </c>
      <c r="M61" s="64">
        <v>13.1</v>
      </c>
      <c r="N61" s="64">
        <v>13.7</v>
      </c>
      <c r="O61" s="38">
        <v>9.9</v>
      </c>
      <c r="P61" s="38">
        <v>4.5</v>
      </c>
      <c r="Q61" s="15">
        <v>2.2999999999999998</v>
      </c>
      <c r="R61" s="15">
        <v>2.4</v>
      </c>
      <c r="S61" s="15">
        <v>2.7</v>
      </c>
      <c r="T61" s="15">
        <v>5</v>
      </c>
      <c r="U61" s="133">
        <v>4.4000000000000004</v>
      </c>
    </row>
    <row r="62" spans="1:21" ht="15" customHeight="1" x14ac:dyDescent="0.25">
      <c r="A62" s="54"/>
      <c r="B62" s="15" t="s">
        <v>69</v>
      </c>
      <c r="C62" s="51">
        <v>6.4630000000000001</v>
      </c>
      <c r="D62" s="152" t="s">
        <v>40</v>
      </c>
      <c r="E62" s="375">
        <v>22.184000000000001</v>
      </c>
      <c r="F62" s="51">
        <v>19.46</v>
      </c>
      <c r="G62" s="51">
        <v>21.8</v>
      </c>
      <c r="H62" s="51">
        <v>52.7</v>
      </c>
      <c r="I62" s="51">
        <v>64</v>
      </c>
      <c r="J62" s="64">
        <v>57.3</v>
      </c>
      <c r="K62" s="64">
        <v>58.6</v>
      </c>
      <c r="L62" s="64">
        <v>50.4</v>
      </c>
      <c r="M62" s="64">
        <v>47.8</v>
      </c>
      <c r="N62" s="64">
        <v>46.4</v>
      </c>
      <c r="O62" s="38">
        <v>39.700000000000003</v>
      </c>
      <c r="P62" s="38">
        <v>24.7</v>
      </c>
      <c r="Q62" s="15">
        <v>28.5</v>
      </c>
      <c r="R62" s="15">
        <v>29.3</v>
      </c>
      <c r="S62" s="15">
        <v>25.8</v>
      </c>
      <c r="T62" s="15">
        <v>28.6</v>
      </c>
      <c r="U62" s="133">
        <v>29.8</v>
      </c>
    </row>
    <row r="63" spans="1:21" ht="15" customHeight="1" x14ac:dyDescent="0.25">
      <c r="A63" s="54"/>
      <c r="B63" s="15" t="s">
        <v>70</v>
      </c>
      <c r="C63" s="51">
        <v>73.715000000000003</v>
      </c>
      <c r="D63" s="167">
        <v>73.45</v>
      </c>
      <c r="E63" s="176">
        <v>68.325999999999993</v>
      </c>
      <c r="F63" s="64">
        <v>98.382000000000005</v>
      </c>
      <c r="G63" s="64">
        <v>198.4</v>
      </c>
      <c r="H63" s="51">
        <v>221.4</v>
      </c>
      <c r="I63" s="51">
        <v>237.5</v>
      </c>
      <c r="J63" s="64">
        <v>208.1</v>
      </c>
      <c r="K63" s="64">
        <v>205.1</v>
      </c>
      <c r="L63" s="64">
        <v>191.5</v>
      </c>
      <c r="M63" s="64">
        <v>194</v>
      </c>
      <c r="N63" s="64">
        <v>203.6</v>
      </c>
      <c r="O63" s="38">
        <v>204.5</v>
      </c>
      <c r="P63" s="38">
        <v>207.6</v>
      </c>
      <c r="Q63" s="15">
        <v>203.2</v>
      </c>
      <c r="R63" s="15">
        <v>194.1</v>
      </c>
      <c r="S63" s="15">
        <v>198.5</v>
      </c>
      <c r="T63" s="15">
        <v>208.1</v>
      </c>
      <c r="U63" s="133">
        <v>183.2</v>
      </c>
    </row>
    <row r="64" spans="1:21" ht="15" customHeight="1" x14ac:dyDescent="0.25">
      <c r="A64" s="54"/>
      <c r="B64" s="15" t="s">
        <v>570</v>
      </c>
      <c r="C64" s="51"/>
      <c r="D64" s="167"/>
      <c r="E64" s="176"/>
      <c r="F64" s="47">
        <v>0</v>
      </c>
      <c r="G64" s="47">
        <v>0</v>
      </c>
      <c r="H64" s="47">
        <v>0</v>
      </c>
      <c r="I64" s="47">
        <v>0</v>
      </c>
      <c r="J64" s="47">
        <v>0</v>
      </c>
      <c r="K64" s="47">
        <v>0</v>
      </c>
      <c r="L64" s="47">
        <v>0</v>
      </c>
      <c r="M64" s="47">
        <v>0</v>
      </c>
      <c r="N64" s="47">
        <v>0</v>
      </c>
      <c r="O64" s="47">
        <v>0</v>
      </c>
      <c r="P64" s="38">
        <v>39.1</v>
      </c>
      <c r="Q64" s="15">
        <v>23.7</v>
      </c>
      <c r="R64" s="47">
        <v>0</v>
      </c>
      <c r="S64" s="47">
        <v>0</v>
      </c>
      <c r="T64" s="15">
        <v>0.7</v>
      </c>
      <c r="U64" s="133">
        <v>0.1</v>
      </c>
    </row>
    <row r="65" spans="1:21" ht="15" customHeight="1" x14ac:dyDescent="0.25">
      <c r="A65" s="54"/>
      <c r="C65" s="64"/>
      <c r="D65" s="155"/>
      <c r="E65" s="185"/>
      <c r="F65" s="32"/>
      <c r="G65" s="32"/>
      <c r="H65" s="38"/>
      <c r="I65" s="38"/>
      <c r="J65" s="39"/>
      <c r="K65" s="39"/>
      <c r="L65" s="39"/>
      <c r="M65" s="39"/>
      <c r="N65" s="39"/>
      <c r="O65" s="38"/>
      <c r="P65" s="38"/>
      <c r="U65" s="133"/>
    </row>
    <row r="66" spans="1:21" s="3" customFormat="1" ht="15" customHeight="1" x14ac:dyDescent="0.25">
      <c r="A66" s="54"/>
      <c r="B66" s="3" t="s">
        <v>126</v>
      </c>
      <c r="C66" s="69">
        <f>SUM(C37:C63)</f>
        <v>3772.6110000000003</v>
      </c>
      <c r="D66" s="154">
        <v>4030.1779999999994</v>
      </c>
      <c r="E66" s="190">
        <f t="shared" ref="E66:R66" si="1">SUM(E37:E63)</f>
        <v>5062.6009999999997</v>
      </c>
      <c r="F66" s="69">
        <f t="shared" si="1"/>
        <v>5470.8030000000008</v>
      </c>
      <c r="G66" s="69">
        <f t="shared" si="1"/>
        <v>5806.1999999999989</v>
      </c>
      <c r="H66" s="69">
        <f t="shared" si="1"/>
        <v>6063.7999999999984</v>
      </c>
      <c r="I66" s="69">
        <f t="shared" si="1"/>
        <v>5838</v>
      </c>
      <c r="J66" s="69">
        <f t="shared" si="1"/>
        <v>5582.5000000000009</v>
      </c>
      <c r="K66" s="69">
        <f t="shared" si="1"/>
        <v>5241.4000000000015</v>
      </c>
      <c r="L66" s="69">
        <f t="shared" si="1"/>
        <v>4877.1999999999989</v>
      </c>
      <c r="M66" s="69">
        <f t="shared" si="1"/>
        <v>4404.4000000000005</v>
      </c>
      <c r="N66" s="69">
        <f t="shared" si="1"/>
        <v>4630.1000000000004</v>
      </c>
      <c r="O66" s="69">
        <f t="shared" si="1"/>
        <v>4498.7999999999984</v>
      </c>
      <c r="P66" s="69">
        <f t="shared" si="1"/>
        <v>4615.5</v>
      </c>
      <c r="Q66" s="69">
        <f t="shared" si="1"/>
        <v>4774.7000000000007</v>
      </c>
      <c r="R66" s="69">
        <f t="shared" si="1"/>
        <v>5180.0000000000009</v>
      </c>
      <c r="S66" s="69">
        <f>SUM(S37:S63)</f>
        <v>5180.1000000000004</v>
      </c>
      <c r="T66" s="69">
        <f>SUM(T37:T61)</f>
        <v>5020.7999999999984</v>
      </c>
      <c r="U66" s="69">
        <f>SUM(U37:U61)</f>
        <v>5130.3999999999996</v>
      </c>
    </row>
    <row r="67" spans="1:21" ht="15" customHeight="1" x14ac:dyDescent="0.25">
      <c r="A67" s="54"/>
      <c r="C67" s="64"/>
      <c r="D67" s="155"/>
      <c r="E67" s="185"/>
      <c r="F67" s="32"/>
      <c r="G67" s="32"/>
      <c r="H67" s="38"/>
      <c r="I67" s="38"/>
      <c r="J67" s="39"/>
      <c r="K67" s="39"/>
      <c r="L67" s="39"/>
      <c r="M67" s="39"/>
      <c r="N67" s="39"/>
      <c r="O67" s="38"/>
      <c r="P67" s="38"/>
      <c r="U67" s="133"/>
    </row>
    <row r="68" spans="1:21" ht="15" customHeight="1" x14ac:dyDescent="0.25">
      <c r="A68" s="54"/>
      <c r="B68" s="33" t="s">
        <v>72</v>
      </c>
      <c r="C68" s="67">
        <v>11.106999999999999</v>
      </c>
      <c r="D68" s="152">
        <v>8.2279999999999998</v>
      </c>
      <c r="E68" s="375">
        <v>13.635</v>
      </c>
      <c r="F68" s="51">
        <v>20.12</v>
      </c>
      <c r="G68" s="51">
        <v>13.085000000000001</v>
      </c>
      <c r="H68" s="67">
        <v>9.1809999999999992</v>
      </c>
      <c r="I68" s="67">
        <v>26.548999999999999</v>
      </c>
      <c r="J68" s="67">
        <v>31.055</v>
      </c>
      <c r="K68" s="67">
        <v>28.7</v>
      </c>
      <c r="L68" s="67">
        <v>23.2</v>
      </c>
      <c r="M68" s="67">
        <v>18.3</v>
      </c>
      <c r="N68" s="67">
        <v>14.6</v>
      </c>
      <c r="O68" s="38">
        <v>11.1</v>
      </c>
      <c r="P68" s="38">
        <v>9.1999999999999993</v>
      </c>
      <c r="Q68" s="15">
        <v>3.2</v>
      </c>
      <c r="R68" s="15">
        <v>6.4</v>
      </c>
      <c r="S68" s="242">
        <v>7</v>
      </c>
      <c r="T68" s="15">
        <v>5.5</v>
      </c>
      <c r="U68" s="133">
        <v>20.3</v>
      </c>
    </row>
    <row r="69" spans="1:21" ht="15" customHeight="1" thickBot="1" x14ac:dyDescent="0.3">
      <c r="A69" s="68"/>
      <c r="B69" s="31" t="s">
        <v>129</v>
      </c>
      <c r="C69" s="61" t="s">
        <v>40</v>
      </c>
      <c r="D69" s="376" t="s">
        <v>40</v>
      </c>
      <c r="E69" s="61">
        <v>3.76</v>
      </c>
      <c r="F69" s="61">
        <v>12.689</v>
      </c>
      <c r="G69" s="61">
        <v>12.739000000000001</v>
      </c>
      <c r="H69" s="431">
        <v>0</v>
      </c>
      <c r="I69" s="61">
        <v>5.9710000000000001</v>
      </c>
      <c r="J69" s="186">
        <v>11.909000000000001</v>
      </c>
      <c r="K69" s="186">
        <v>13</v>
      </c>
      <c r="L69" s="186">
        <v>11.5</v>
      </c>
      <c r="M69" s="186">
        <v>11.4</v>
      </c>
      <c r="N69" s="186">
        <v>11.6</v>
      </c>
      <c r="O69" s="428">
        <v>10.8</v>
      </c>
      <c r="P69" s="428">
        <v>4.2</v>
      </c>
      <c r="Q69" s="432">
        <v>0</v>
      </c>
      <c r="R69" s="432">
        <v>0</v>
      </c>
      <c r="S69" s="432">
        <v>0</v>
      </c>
      <c r="T69" s="31">
        <v>3.5</v>
      </c>
      <c r="U69" s="459">
        <v>6.2</v>
      </c>
    </row>
    <row r="70" spans="1:21" ht="15" customHeight="1" x14ac:dyDescent="0.2">
      <c r="C70" s="51"/>
      <c r="D70" s="51"/>
      <c r="E70" s="51"/>
      <c r="F70" s="51"/>
      <c r="G70" s="51"/>
      <c r="H70" s="51"/>
      <c r="I70" s="64"/>
    </row>
    <row r="71" spans="1:21" s="49" customFormat="1" ht="15" customHeight="1" x14ac:dyDescent="0.2">
      <c r="A71" s="171" t="s">
        <v>466</v>
      </c>
      <c r="C71" s="321"/>
      <c r="D71" s="321"/>
      <c r="E71" s="321"/>
      <c r="F71" s="321"/>
      <c r="G71" s="321"/>
      <c r="H71" s="321"/>
      <c r="I71" s="322"/>
      <c r="K71" s="137"/>
      <c r="L71" s="137"/>
      <c r="M71" s="137"/>
    </row>
    <row r="72" spans="1:21" s="49" customFormat="1" ht="15" customHeight="1" x14ac:dyDescent="0.2">
      <c r="A72" s="49" t="s">
        <v>395</v>
      </c>
      <c r="J72" s="137"/>
      <c r="K72" s="137"/>
      <c r="L72" s="137"/>
      <c r="M72" s="137"/>
    </row>
    <row r="73" spans="1:21" s="49" customFormat="1" ht="15" customHeight="1" x14ac:dyDescent="0.2">
      <c r="A73" s="49" t="s">
        <v>630</v>
      </c>
      <c r="J73" s="137"/>
      <c r="K73" s="137"/>
      <c r="L73" s="137"/>
      <c r="M73" s="137"/>
    </row>
    <row r="74" spans="1:21" s="49" customFormat="1" ht="15" customHeight="1" x14ac:dyDescent="0.2">
      <c r="A74" s="49" t="s">
        <v>631</v>
      </c>
      <c r="J74" s="137"/>
      <c r="K74" s="137"/>
      <c r="L74" s="137"/>
      <c r="M74" s="137"/>
    </row>
    <row r="75" spans="1:21" s="49" customFormat="1" ht="15" customHeight="1" x14ac:dyDescent="0.2">
      <c r="A75" s="49" t="s">
        <v>413</v>
      </c>
      <c r="J75" s="137"/>
      <c r="K75" s="137"/>
      <c r="L75" s="137"/>
      <c r="M75" s="137"/>
    </row>
  </sheetData>
  <pageMargins left="0.70866141732283472" right="0.70866141732283472" top="0.74803149606299213" bottom="0.74803149606299213" header="0.31496062992125984" footer="0.31496062992125984"/>
  <pageSetup paperSize="9" scale="57" orientation="portrait" r:id="rId1"/>
  <headerFooter>
    <oddHeader>&amp;R&amp;14AIR TRANSPORT</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1"/>
  <sheetViews>
    <sheetView zoomScale="75" zoomScaleNormal="75" workbookViewId="0">
      <selection activeCell="W45" sqref="W45"/>
    </sheetView>
  </sheetViews>
  <sheetFormatPr defaultRowHeight="15" x14ac:dyDescent="0.2"/>
  <cols>
    <col min="1" max="1" width="4.7109375" style="15" customWidth="1"/>
    <col min="2" max="2" width="21.7109375" style="15" customWidth="1"/>
    <col min="3" max="3" width="10.28515625" style="15" hidden="1" customWidth="1"/>
    <col min="4" max="4" width="10.42578125" style="15" hidden="1" customWidth="1"/>
    <col min="5" max="5" width="10.28515625" style="15" hidden="1" customWidth="1"/>
    <col min="6" max="7" width="10.7109375" style="15" hidden="1" customWidth="1"/>
    <col min="8" max="8" width="10.42578125" style="15" hidden="1" customWidth="1"/>
    <col min="9" max="9" width="10.85546875" style="15" hidden="1" customWidth="1"/>
    <col min="10" max="10" width="10.28515625" style="15" hidden="1" customWidth="1"/>
    <col min="11" max="11" width="10.28515625" style="135" customWidth="1"/>
    <col min="12" max="12" width="10.5703125" style="135" customWidth="1"/>
    <col min="13" max="13" width="10.7109375" style="135" customWidth="1"/>
    <col min="14" max="15" width="10.85546875" style="15" customWidth="1"/>
    <col min="16" max="16" width="11" style="15" customWidth="1"/>
    <col min="17" max="17" width="11.85546875" style="15" customWidth="1"/>
    <col min="18" max="18" width="11.7109375" style="15" customWidth="1"/>
    <col min="19" max="19" width="11.28515625" style="15" customWidth="1"/>
    <col min="20" max="20" width="10.28515625" style="15" customWidth="1"/>
    <col min="21" max="21" width="10.85546875" style="15" customWidth="1"/>
    <col min="22" max="16384" width="9.140625" style="15"/>
  </cols>
  <sheetData>
    <row r="1" spans="1:21" ht="18.75" x14ac:dyDescent="0.25">
      <c r="A1" s="37" t="s">
        <v>497</v>
      </c>
      <c r="C1" s="33"/>
      <c r="D1" s="33"/>
      <c r="E1" s="33"/>
      <c r="F1" s="33"/>
      <c r="G1" s="40"/>
      <c r="H1" s="33"/>
      <c r="I1" s="33"/>
    </row>
    <row r="2" spans="1:21" ht="6.75" customHeight="1" x14ac:dyDescent="0.25">
      <c r="A2" s="37"/>
      <c r="B2" s="37"/>
      <c r="C2" s="37"/>
      <c r="D2" s="37"/>
      <c r="E2" s="37"/>
      <c r="F2" s="37"/>
      <c r="G2" s="199"/>
      <c r="H2" s="37"/>
      <c r="I2" s="37"/>
      <c r="J2" s="33"/>
      <c r="K2" s="203"/>
      <c r="L2" s="203"/>
      <c r="M2" s="203"/>
    </row>
    <row r="3" spans="1:21" s="3" customFormat="1" ht="17.25" customHeight="1" x14ac:dyDescent="0.25">
      <c r="A3" s="204"/>
      <c r="B3" s="204"/>
      <c r="C3" s="198">
        <v>2000</v>
      </c>
      <c r="D3" s="198">
        <v>2001</v>
      </c>
      <c r="E3" s="205">
        <v>2002</v>
      </c>
      <c r="F3" s="408">
        <v>2003</v>
      </c>
      <c r="G3" s="408">
        <v>2004</v>
      </c>
      <c r="H3" s="408">
        <v>2005</v>
      </c>
      <c r="I3" s="408">
        <v>2006</v>
      </c>
      <c r="J3" s="408">
        <v>2007</v>
      </c>
      <c r="K3" s="408">
        <v>2008</v>
      </c>
      <c r="L3" s="408">
        <v>2009</v>
      </c>
      <c r="M3" s="408">
        <v>2010</v>
      </c>
      <c r="N3" s="408">
        <v>2011</v>
      </c>
      <c r="O3" s="408">
        <v>2012</v>
      </c>
      <c r="P3" s="408">
        <v>2013</v>
      </c>
      <c r="Q3" s="408">
        <v>2014</v>
      </c>
      <c r="R3" s="408">
        <v>2015</v>
      </c>
      <c r="S3" s="408">
        <v>2016</v>
      </c>
      <c r="T3" s="408">
        <v>2017</v>
      </c>
      <c r="U3" s="408">
        <v>2018</v>
      </c>
    </row>
    <row r="4" spans="1:21" ht="15.75" x14ac:dyDescent="0.25">
      <c r="B4" s="37"/>
      <c r="C4" s="45"/>
      <c r="D4" s="45"/>
      <c r="G4" s="200"/>
      <c r="H4" s="201"/>
      <c r="I4" s="201"/>
      <c r="J4" s="135"/>
      <c r="K4" s="134"/>
      <c r="L4" s="134"/>
      <c r="M4" s="134"/>
      <c r="N4" s="134"/>
      <c r="Q4" s="134"/>
      <c r="U4" s="134" t="s">
        <v>57</v>
      </c>
    </row>
    <row r="5" spans="1:21" ht="15.75" x14ac:dyDescent="0.25">
      <c r="A5" s="3" t="s">
        <v>44</v>
      </c>
      <c r="C5" s="51"/>
      <c r="D5" s="51"/>
      <c r="E5" s="66"/>
      <c r="F5" s="64"/>
      <c r="H5" s="135"/>
      <c r="I5" s="135"/>
      <c r="J5" s="135"/>
      <c r="K5" s="15"/>
      <c r="L5" s="15"/>
      <c r="M5" s="15"/>
    </row>
    <row r="6" spans="1:21" ht="15.75" x14ac:dyDescent="0.25">
      <c r="A6" s="3"/>
      <c r="B6" s="15" t="s">
        <v>84</v>
      </c>
      <c r="C6" s="51"/>
      <c r="D6" s="51"/>
      <c r="E6" s="66"/>
      <c r="F6" s="64"/>
      <c r="G6" s="15">
        <v>6.6</v>
      </c>
      <c r="H6" s="135">
        <v>7.4</v>
      </c>
      <c r="I6" s="135">
        <v>8.1</v>
      </c>
      <c r="J6" s="135">
        <v>8.6999999999999993</v>
      </c>
      <c r="K6" s="15">
        <v>9.1</v>
      </c>
      <c r="L6" s="15">
        <v>8.6999999999999993</v>
      </c>
      <c r="M6" s="15">
        <v>8.6</v>
      </c>
      <c r="N6" s="15">
        <v>8.4</v>
      </c>
      <c r="O6" s="15">
        <v>9</v>
      </c>
      <c r="P6" s="15">
        <v>9.1</v>
      </c>
      <c r="Q6" s="15">
        <v>10.5</v>
      </c>
      <c r="R6" s="15">
        <v>10.7</v>
      </c>
      <c r="S6" s="15">
        <v>12.8</v>
      </c>
      <c r="T6" s="15">
        <v>14.9</v>
      </c>
      <c r="U6" s="133">
        <v>14.7</v>
      </c>
    </row>
    <row r="7" spans="1:21" ht="15.75" x14ac:dyDescent="0.25">
      <c r="A7" s="3"/>
      <c r="B7" s="15" t="s">
        <v>39</v>
      </c>
      <c r="C7" s="51"/>
      <c r="D7" s="51"/>
      <c r="E7" s="66"/>
      <c r="F7" s="64"/>
      <c r="G7" s="15">
        <v>18.8</v>
      </c>
      <c r="H7" s="135">
        <v>21</v>
      </c>
      <c r="I7" s="135">
        <v>22.6</v>
      </c>
      <c r="J7" s="135">
        <v>24.3</v>
      </c>
      <c r="K7" s="15">
        <v>25.2</v>
      </c>
      <c r="L7" s="15">
        <v>24.7</v>
      </c>
      <c r="M7" s="15">
        <v>21.9</v>
      </c>
      <c r="N7" s="15">
        <v>22.6</v>
      </c>
      <c r="O7" s="15">
        <v>19.7</v>
      </c>
      <c r="P7" s="15">
        <v>21.8</v>
      </c>
      <c r="Q7" s="15">
        <v>23</v>
      </c>
      <c r="R7" s="15">
        <v>23.5</v>
      </c>
      <c r="S7" s="15">
        <v>24.2</v>
      </c>
      <c r="T7" s="15">
        <v>24.1</v>
      </c>
      <c r="U7" s="133">
        <v>26.1</v>
      </c>
    </row>
    <row r="8" spans="1:21" ht="15.75" x14ac:dyDescent="0.25">
      <c r="A8" s="3"/>
      <c r="B8" s="15" t="s">
        <v>41</v>
      </c>
      <c r="C8" s="51"/>
      <c r="D8" s="51"/>
      <c r="E8" s="66"/>
      <c r="F8" s="64"/>
      <c r="G8" s="15">
        <v>8.3000000000000007</v>
      </c>
      <c r="H8" s="135">
        <v>8.6999999999999993</v>
      </c>
      <c r="I8" s="135">
        <v>8.8000000000000007</v>
      </c>
      <c r="J8" s="135">
        <v>8.6</v>
      </c>
      <c r="K8" s="15">
        <v>9.1</v>
      </c>
      <c r="L8" s="15">
        <v>9.3000000000000007</v>
      </c>
      <c r="M8" s="15">
        <v>8.6999999999999993</v>
      </c>
      <c r="N8" s="15">
        <v>9.1999999999999993</v>
      </c>
      <c r="O8" s="15">
        <v>8.6</v>
      </c>
      <c r="P8" s="15">
        <v>9.3000000000000007</v>
      </c>
      <c r="Q8" s="15">
        <v>9.3000000000000007</v>
      </c>
      <c r="R8" s="15">
        <v>8.1999999999999993</v>
      </c>
      <c r="S8" s="15">
        <v>8.4</v>
      </c>
      <c r="T8" s="15">
        <v>8.6</v>
      </c>
      <c r="U8" s="133">
        <v>8.4</v>
      </c>
    </row>
    <row r="9" spans="1:21" ht="15.75" x14ac:dyDescent="0.25">
      <c r="A9" s="3"/>
      <c r="B9" s="15" t="s">
        <v>45</v>
      </c>
      <c r="C9" s="51">
        <v>21.039000000000001</v>
      </c>
      <c r="D9" s="152">
        <v>23.704000000000001</v>
      </c>
      <c r="E9" s="177">
        <v>27.716999999999999</v>
      </c>
      <c r="F9" s="410">
        <v>21.422999999999998</v>
      </c>
      <c r="G9" s="410">
        <v>6.2</v>
      </c>
      <c r="H9" s="411">
        <v>5.6</v>
      </c>
      <c r="I9" s="411">
        <v>1.9</v>
      </c>
      <c r="J9" s="411">
        <v>0.1</v>
      </c>
      <c r="K9" s="411">
        <v>0.1</v>
      </c>
      <c r="L9" s="47">
        <v>0</v>
      </c>
      <c r="M9" s="47">
        <v>0</v>
      </c>
      <c r="N9" s="47">
        <v>0</v>
      </c>
      <c r="O9" s="416">
        <v>0</v>
      </c>
      <c r="P9" s="416">
        <v>0</v>
      </c>
      <c r="Q9" s="416">
        <v>0.1</v>
      </c>
      <c r="R9" s="416">
        <v>0</v>
      </c>
      <c r="S9" s="15">
        <v>0.5</v>
      </c>
      <c r="T9" s="15">
        <v>0.2</v>
      </c>
      <c r="U9" s="133">
        <v>0.2</v>
      </c>
    </row>
    <row r="10" spans="1:21" ht="15.75" x14ac:dyDescent="0.25">
      <c r="A10" s="3"/>
      <c r="B10" s="15" t="s">
        <v>46</v>
      </c>
      <c r="C10" s="51"/>
      <c r="D10" s="152"/>
      <c r="E10" s="177"/>
      <c r="F10" s="410"/>
      <c r="G10" s="410">
        <v>21.5</v>
      </c>
      <c r="H10" s="411">
        <v>21.8</v>
      </c>
      <c r="I10" s="411">
        <v>26.1</v>
      </c>
      <c r="J10" s="411">
        <v>28.4</v>
      </c>
      <c r="K10" s="411">
        <v>29.3</v>
      </c>
      <c r="L10" s="47">
        <v>26.2</v>
      </c>
      <c r="M10" s="47">
        <v>24.8</v>
      </c>
      <c r="N10" s="47">
        <v>25.5</v>
      </c>
      <c r="O10" s="416">
        <v>25.1</v>
      </c>
      <c r="P10" s="416">
        <v>25.6</v>
      </c>
      <c r="Q10" s="416">
        <v>27.2</v>
      </c>
      <c r="R10" s="15">
        <v>28.7</v>
      </c>
      <c r="S10" s="15">
        <v>22.3</v>
      </c>
      <c r="T10" s="15">
        <v>32.6</v>
      </c>
      <c r="U10" s="133">
        <v>32.799999999999997</v>
      </c>
    </row>
    <row r="11" spans="1:21" ht="15.75" x14ac:dyDescent="0.25">
      <c r="A11" s="3"/>
      <c r="B11" s="15" t="s">
        <v>47</v>
      </c>
      <c r="C11" s="51">
        <v>4.84</v>
      </c>
      <c r="D11" s="152">
        <v>4.8600000000000003</v>
      </c>
      <c r="E11" s="177">
        <v>5.3630000000000004</v>
      </c>
      <c r="F11" s="410">
        <v>5.75</v>
      </c>
      <c r="G11" s="410">
        <v>6.9</v>
      </c>
      <c r="H11" s="411">
        <v>6.9</v>
      </c>
      <c r="I11" s="411">
        <v>11.6</v>
      </c>
      <c r="J11" s="411">
        <v>15.5</v>
      </c>
      <c r="K11" s="411">
        <v>15.1</v>
      </c>
      <c r="L11" s="411">
        <v>15.4</v>
      </c>
      <c r="M11" s="411">
        <v>14.9</v>
      </c>
      <c r="N11" s="411">
        <v>15.3</v>
      </c>
      <c r="O11" s="412">
        <v>15.1</v>
      </c>
      <c r="P11" s="412">
        <v>17.600000000000001</v>
      </c>
      <c r="Q11" s="15">
        <v>17.3</v>
      </c>
      <c r="R11" s="15">
        <v>17.399999999999999</v>
      </c>
      <c r="S11" s="242">
        <v>16</v>
      </c>
      <c r="T11" s="15">
        <v>19.600000000000001</v>
      </c>
      <c r="U11" s="133">
        <v>22.5</v>
      </c>
    </row>
    <row r="12" spans="1:21" ht="15.75" x14ac:dyDescent="0.25">
      <c r="A12" s="3"/>
      <c r="B12" s="15" t="s">
        <v>49</v>
      </c>
      <c r="C12" s="51"/>
      <c r="D12" s="152"/>
      <c r="E12" s="177"/>
      <c r="F12" s="410"/>
      <c r="G12" s="410">
        <v>42</v>
      </c>
      <c r="H12" s="411">
        <v>45.9</v>
      </c>
      <c r="I12" s="411">
        <v>50.2</v>
      </c>
      <c r="J12" s="411">
        <v>53.8</v>
      </c>
      <c r="K12" s="411">
        <v>58.1</v>
      </c>
      <c r="L12" s="411">
        <v>53.7</v>
      </c>
      <c r="M12" s="411">
        <v>51</v>
      </c>
      <c r="N12" s="411">
        <v>55.1</v>
      </c>
      <c r="O12" s="412">
        <v>55.6</v>
      </c>
      <c r="P12" s="412">
        <v>57.5</v>
      </c>
      <c r="Q12" s="15">
        <v>61.9</v>
      </c>
      <c r="R12" s="15">
        <v>62.4</v>
      </c>
      <c r="S12" s="15">
        <v>55.4</v>
      </c>
      <c r="T12" s="15">
        <v>75</v>
      </c>
      <c r="U12" s="133">
        <v>75.900000000000006</v>
      </c>
    </row>
    <row r="13" spans="1:21" ht="15.75" x14ac:dyDescent="0.25">
      <c r="A13" s="3"/>
      <c r="B13" s="15" t="s">
        <v>50</v>
      </c>
      <c r="C13" s="51">
        <v>11.41</v>
      </c>
      <c r="D13" s="152">
        <v>11.93</v>
      </c>
      <c r="E13" s="177">
        <v>12.411</v>
      </c>
      <c r="F13" s="410">
        <v>15.435</v>
      </c>
      <c r="G13" s="410">
        <v>14.4</v>
      </c>
      <c r="H13" s="411">
        <v>15.2</v>
      </c>
      <c r="I13" s="411">
        <v>15.1</v>
      </c>
      <c r="J13" s="411">
        <v>16.5</v>
      </c>
      <c r="K13" s="411">
        <v>17.2</v>
      </c>
      <c r="L13" s="411">
        <v>17.399999999999999</v>
      </c>
      <c r="M13" s="411">
        <v>16.8</v>
      </c>
      <c r="N13" s="411">
        <v>17.899999999999999</v>
      </c>
      <c r="O13" s="413">
        <v>18</v>
      </c>
      <c r="P13" s="412">
        <v>20.100000000000001</v>
      </c>
      <c r="Q13" s="15">
        <v>24.5</v>
      </c>
      <c r="R13" s="15">
        <v>28.6</v>
      </c>
      <c r="S13" s="15">
        <v>24.5</v>
      </c>
      <c r="T13" s="15">
        <v>33</v>
      </c>
      <c r="U13" s="133">
        <v>29.2</v>
      </c>
    </row>
    <row r="14" spans="1:21" ht="15.75" x14ac:dyDescent="0.25">
      <c r="A14" s="3"/>
      <c r="B14" s="15" t="s">
        <v>51</v>
      </c>
      <c r="C14" s="51">
        <v>104.248</v>
      </c>
      <c r="D14" s="152">
        <v>103.78700000000001</v>
      </c>
      <c r="E14" s="177">
        <v>107.289</v>
      </c>
      <c r="F14" s="410">
        <v>107.367</v>
      </c>
      <c r="G14" s="410">
        <v>5.6</v>
      </c>
      <c r="H14" s="410">
        <v>6.7</v>
      </c>
      <c r="I14" s="410">
        <v>7</v>
      </c>
      <c r="J14" s="411">
        <v>7.4</v>
      </c>
      <c r="K14" s="411">
        <v>7.9</v>
      </c>
      <c r="L14" s="411">
        <v>7.3</v>
      </c>
      <c r="M14" s="411">
        <v>7.2</v>
      </c>
      <c r="N14" s="411">
        <v>7.8</v>
      </c>
      <c r="O14" s="412">
        <v>7.9</v>
      </c>
      <c r="P14" s="412">
        <v>7.6</v>
      </c>
      <c r="Q14" s="15">
        <v>8</v>
      </c>
      <c r="R14" s="15">
        <v>8.6999999999999993</v>
      </c>
      <c r="S14" s="15">
        <v>8.3000000000000007</v>
      </c>
      <c r="T14" s="15">
        <v>11.3</v>
      </c>
      <c r="U14" s="133">
        <v>11.7</v>
      </c>
    </row>
    <row r="15" spans="1:21" ht="7.5" customHeight="1" x14ac:dyDescent="0.25">
      <c r="A15" s="3"/>
      <c r="K15" s="15"/>
      <c r="L15" s="15"/>
      <c r="M15" s="15"/>
      <c r="S15" s="133"/>
      <c r="U15" s="133"/>
    </row>
    <row r="16" spans="1:21" ht="15.75" x14ac:dyDescent="0.25">
      <c r="A16" s="3"/>
      <c r="B16" s="15" t="s">
        <v>60</v>
      </c>
      <c r="C16" s="51">
        <v>331.68200000000002</v>
      </c>
      <c r="D16" s="152">
        <v>325.03500000000003</v>
      </c>
      <c r="E16" s="177">
        <v>338.46300000000002</v>
      </c>
      <c r="F16" s="410">
        <v>387.84</v>
      </c>
      <c r="G16" s="410">
        <v>396.5</v>
      </c>
      <c r="H16" s="410">
        <v>372.3</v>
      </c>
      <c r="I16" s="410">
        <v>433</v>
      </c>
      <c r="J16" s="410">
        <v>570.70000000000005</v>
      </c>
      <c r="K16" s="410">
        <v>521.9</v>
      </c>
      <c r="L16" s="411">
        <v>514.70000000000005</v>
      </c>
      <c r="M16" s="411">
        <v>488.8</v>
      </c>
      <c r="N16" s="411">
        <v>565.79999999999995</v>
      </c>
      <c r="O16" s="412">
        <v>607.4</v>
      </c>
      <c r="P16" s="412">
        <v>606.29999999999995</v>
      </c>
      <c r="Q16" s="15">
        <v>613.29999999999995</v>
      </c>
      <c r="R16" s="15">
        <v>612.5</v>
      </c>
      <c r="S16" s="133">
        <v>608.6</v>
      </c>
      <c r="T16" s="15">
        <v>618.70000000000005</v>
      </c>
      <c r="U16" s="133">
        <v>620.4</v>
      </c>
    </row>
    <row r="17" spans="1:21" ht="15.75" x14ac:dyDescent="0.25">
      <c r="A17" s="3"/>
      <c r="B17" s="15" t="s">
        <v>59</v>
      </c>
      <c r="C17" s="51">
        <v>1402.625</v>
      </c>
      <c r="D17" s="152">
        <v>1258.405</v>
      </c>
      <c r="E17" s="177">
        <v>1448.2940000000001</v>
      </c>
      <c r="F17" s="410">
        <v>1465.222</v>
      </c>
      <c r="G17" s="410">
        <v>1535.6</v>
      </c>
      <c r="H17" s="410">
        <v>1427.1</v>
      </c>
      <c r="I17" s="410">
        <v>1284.5</v>
      </c>
      <c r="J17" s="410">
        <v>1207.0999999999999</v>
      </c>
      <c r="K17" s="410">
        <v>1143.5</v>
      </c>
      <c r="L17" s="411">
        <v>1080</v>
      </c>
      <c r="M17" s="411">
        <v>1003.3</v>
      </c>
      <c r="N17" s="411">
        <v>820.9</v>
      </c>
      <c r="O17" s="412">
        <v>828.5</v>
      </c>
      <c r="P17" s="413">
        <v>870</v>
      </c>
      <c r="Q17" s="242">
        <v>871</v>
      </c>
      <c r="R17" s="15">
        <v>907.9</v>
      </c>
      <c r="S17" s="133">
        <v>893.8</v>
      </c>
      <c r="T17" s="15">
        <v>909.1</v>
      </c>
      <c r="U17" s="133">
        <v>911.2</v>
      </c>
    </row>
    <row r="18" spans="1:21" ht="15.75" x14ac:dyDescent="0.25">
      <c r="A18" s="3"/>
      <c r="B18" s="15" t="s">
        <v>88</v>
      </c>
      <c r="C18" s="51">
        <v>34.548000000000002</v>
      </c>
      <c r="D18" s="152">
        <v>33.460999999999999</v>
      </c>
      <c r="E18" s="177">
        <v>1.0980000000000001</v>
      </c>
      <c r="F18" s="410">
        <v>28.244</v>
      </c>
      <c r="G18" s="410">
        <v>0</v>
      </c>
      <c r="H18" s="47">
        <v>0</v>
      </c>
      <c r="I18" s="416">
        <v>0</v>
      </c>
      <c r="J18" s="417">
        <v>78.099999999999994</v>
      </c>
      <c r="K18" s="417">
        <v>112.7</v>
      </c>
      <c r="L18" s="411">
        <v>114.9</v>
      </c>
      <c r="M18" s="411">
        <v>111.1</v>
      </c>
      <c r="N18" s="411">
        <v>149.4</v>
      </c>
      <c r="O18" s="412">
        <v>158.19999999999999</v>
      </c>
      <c r="P18" s="412">
        <v>175.4</v>
      </c>
      <c r="Q18" s="15">
        <v>207.9</v>
      </c>
      <c r="R18" s="15">
        <v>238.4</v>
      </c>
      <c r="S18" s="133">
        <v>235.1</v>
      </c>
      <c r="T18" s="15">
        <v>231.1</v>
      </c>
      <c r="U18" s="133">
        <v>230.2</v>
      </c>
    </row>
    <row r="19" spans="1:21" ht="15.75" x14ac:dyDescent="0.25">
      <c r="A19" s="3"/>
      <c r="B19" s="15" t="s">
        <v>61</v>
      </c>
      <c r="C19" s="51">
        <v>428.03300000000002</v>
      </c>
      <c r="D19" s="152">
        <v>492.02600000000001</v>
      </c>
      <c r="E19" s="177">
        <v>509.827</v>
      </c>
      <c r="F19" s="410">
        <v>475.01299999999998</v>
      </c>
      <c r="G19" s="410">
        <v>466.5</v>
      </c>
      <c r="H19" s="411">
        <v>451.7</v>
      </c>
      <c r="I19" s="411">
        <v>413.9</v>
      </c>
      <c r="J19" s="411">
        <v>407.7</v>
      </c>
      <c r="K19" s="411">
        <v>352.4</v>
      </c>
      <c r="L19" s="411">
        <v>326</v>
      </c>
      <c r="M19" s="411">
        <v>247.7</v>
      </c>
      <c r="N19" s="411">
        <v>274.60000000000002</v>
      </c>
      <c r="O19" s="412">
        <v>276.5</v>
      </c>
      <c r="P19" s="412">
        <v>280.7</v>
      </c>
      <c r="Q19" s="15">
        <v>270.2</v>
      </c>
      <c r="R19" s="15">
        <v>215.1</v>
      </c>
      <c r="S19" s="133">
        <v>214.7</v>
      </c>
      <c r="T19" s="15">
        <v>234.8</v>
      </c>
      <c r="U19" s="133">
        <v>243.7</v>
      </c>
    </row>
    <row r="20" spans="1:21" ht="15.75" x14ac:dyDescent="0.25">
      <c r="A20" s="3"/>
      <c r="B20" s="15" t="s">
        <v>62</v>
      </c>
      <c r="C20" s="51">
        <v>65.548000000000002</v>
      </c>
      <c r="D20" s="152">
        <v>286.40800000000002</v>
      </c>
      <c r="E20" s="177">
        <v>334.49700000000001</v>
      </c>
      <c r="F20" s="410">
        <v>377.85399999999998</v>
      </c>
      <c r="G20" s="410">
        <v>396.7</v>
      </c>
      <c r="H20" s="411">
        <v>436.4</v>
      </c>
      <c r="I20" s="411">
        <v>461.6</v>
      </c>
      <c r="J20" s="411">
        <v>448</v>
      </c>
      <c r="K20" s="411">
        <v>358.6</v>
      </c>
      <c r="L20" s="411">
        <v>305.10000000000002</v>
      </c>
      <c r="M20" s="411">
        <v>301.8</v>
      </c>
      <c r="N20" s="411">
        <v>342.8</v>
      </c>
      <c r="O20" s="412">
        <v>331.6</v>
      </c>
      <c r="P20" s="412">
        <v>308.7</v>
      </c>
      <c r="Q20" s="15">
        <v>304.2</v>
      </c>
      <c r="R20" s="15">
        <v>533.29999999999995</v>
      </c>
      <c r="S20" s="133">
        <v>652.4</v>
      </c>
      <c r="T20" s="15">
        <v>527.1</v>
      </c>
      <c r="U20" s="133">
        <v>432.3</v>
      </c>
    </row>
    <row r="21" spans="1:21" ht="7.5" customHeight="1" x14ac:dyDescent="0.25">
      <c r="A21" s="3"/>
      <c r="C21" s="51"/>
      <c r="D21" s="152"/>
      <c r="E21" s="177"/>
      <c r="F21" s="410"/>
      <c r="G21" s="410"/>
      <c r="H21" s="412"/>
      <c r="I21" s="412"/>
      <c r="J21" s="415"/>
      <c r="K21" s="415"/>
      <c r="L21" s="411"/>
      <c r="M21" s="411"/>
      <c r="N21" s="411"/>
      <c r="O21" s="412"/>
      <c r="P21" s="412"/>
      <c r="S21" s="133"/>
      <c r="U21" s="133"/>
    </row>
    <row r="22" spans="1:21" ht="18" x14ac:dyDescent="0.2">
      <c r="B22" s="15" t="s">
        <v>468</v>
      </c>
      <c r="C22" s="51">
        <v>133.38900000000001</v>
      </c>
      <c r="D22" s="152">
        <f>81.153+161.351+0.049</f>
        <v>242.55300000000003</v>
      </c>
      <c r="E22" s="177">
        <v>428.74599999999998</v>
      </c>
      <c r="F22" s="410">
        <v>377.02600000000001</v>
      </c>
      <c r="G22" s="410">
        <v>421.3</v>
      </c>
      <c r="H22" s="410">
        <v>457.9</v>
      </c>
      <c r="I22" s="410">
        <v>426.1</v>
      </c>
      <c r="J22" s="410">
        <v>392.8</v>
      </c>
      <c r="K22" s="410">
        <v>324.2</v>
      </c>
      <c r="L22" s="411">
        <v>323.89999999999998</v>
      </c>
      <c r="M22" s="411">
        <v>308.2</v>
      </c>
      <c r="N22" s="411">
        <v>352.8</v>
      </c>
      <c r="O22" s="413">
        <v>367</v>
      </c>
      <c r="P22" s="412">
        <v>370.1</v>
      </c>
      <c r="Q22" s="15">
        <v>384.6</v>
      </c>
      <c r="R22" s="15">
        <v>421.5</v>
      </c>
      <c r="S22" s="133">
        <v>452.2</v>
      </c>
      <c r="T22" s="15">
        <v>424.6</v>
      </c>
      <c r="U22" s="133">
        <v>440.3</v>
      </c>
    </row>
    <row r="23" spans="1:21" x14ac:dyDescent="0.2">
      <c r="B23" s="15" t="s">
        <v>63</v>
      </c>
      <c r="C23" s="51">
        <v>266.77300000000002</v>
      </c>
      <c r="D23" s="152">
        <v>247.316</v>
      </c>
      <c r="E23" s="177">
        <v>315.99700000000001</v>
      </c>
      <c r="F23" s="410">
        <v>361.351</v>
      </c>
      <c r="G23" s="410">
        <v>345.1</v>
      </c>
      <c r="H23" s="410">
        <v>324.3</v>
      </c>
      <c r="I23" s="410">
        <v>326.5</v>
      </c>
      <c r="J23" s="410">
        <v>347</v>
      </c>
      <c r="K23" s="410">
        <v>337.1</v>
      </c>
      <c r="L23" s="411">
        <v>269.39999999999998</v>
      </c>
      <c r="M23" s="411">
        <v>212.6</v>
      </c>
      <c r="N23" s="411">
        <v>211.9</v>
      </c>
      <c r="O23" s="412">
        <v>208.1</v>
      </c>
      <c r="P23" s="412">
        <v>203.5</v>
      </c>
      <c r="Q23" s="15">
        <v>229.4</v>
      </c>
      <c r="R23" s="15">
        <v>226.7</v>
      </c>
      <c r="S23" s="15">
        <v>226.7</v>
      </c>
      <c r="T23" s="15">
        <v>221.7</v>
      </c>
      <c r="U23" s="133">
        <v>234.5</v>
      </c>
    </row>
    <row r="24" spans="1:21" x14ac:dyDescent="0.2">
      <c r="B24" s="15" t="s">
        <v>67</v>
      </c>
      <c r="C24" s="51">
        <v>100.48</v>
      </c>
      <c r="D24" s="152">
        <v>135.125</v>
      </c>
      <c r="E24" s="177">
        <v>265.94</v>
      </c>
      <c r="F24" s="410">
        <v>293.38299999999998</v>
      </c>
      <c r="G24" s="410">
        <v>308.8</v>
      </c>
      <c r="H24" s="410">
        <v>299.3</v>
      </c>
      <c r="I24" s="410">
        <v>279.89999999999998</v>
      </c>
      <c r="J24" s="410">
        <v>243.1</v>
      </c>
      <c r="K24" s="410">
        <v>220.2</v>
      </c>
      <c r="L24" s="411">
        <v>212.3</v>
      </c>
      <c r="M24" s="411">
        <v>201.2</v>
      </c>
      <c r="N24" s="411">
        <v>222.2</v>
      </c>
      <c r="O24" s="412">
        <v>239.7</v>
      </c>
      <c r="P24" s="412">
        <v>257.39999999999998</v>
      </c>
      <c r="Q24" s="15">
        <v>245.3</v>
      </c>
      <c r="R24" s="15">
        <v>267.2</v>
      </c>
      <c r="S24" s="15">
        <v>297.3</v>
      </c>
      <c r="T24" s="15">
        <v>307</v>
      </c>
      <c r="U24" s="133">
        <v>312.10000000000002</v>
      </c>
    </row>
    <row r="25" spans="1:21" x14ac:dyDescent="0.2">
      <c r="B25" s="15" t="s">
        <v>71</v>
      </c>
      <c r="C25" s="51">
        <v>24.957999999999998</v>
      </c>
      <c r="D25" s="152">
        <v>24.097000000000001</v>
      </c>
      <c r="E25" s="177">
        <v>19.047000000000001</v>
      </c>
      <c r="F25" s="410">
        <v>53.875999999999998</v>
      </c>
      <c r="G25" s="410">
        <v>0.1</v>
      </c>
      <c r="H25" s="410">
        <v>0.1</v>
      </c>
      <c r="I25" s="410">
        <v>82.5</v>
      </c>
      <c r="J25" s="410">
        <v>76.900000000000006</v>
      </c>
      <c r="K25" s="410">
        <v>84</v>
      </c>
      <c r="L25" s="411">
        <v>56.4</v>
      </c>
      <c r="M25" s="411">
        <v>52.4</v>
      </c>
      <c r="N25" s="411">
        <v>47.2</v>
      </c>
      <c r="O25" s="412">
        <v>39.799999999999997</v>
      </c>
      <c r="P25" s="412">
        <v>48.2</v>
      </c>
      <c r="Q25" s="15">
        <v>27.9</v>
      </c>
      <c r="R25" s="15">
        <v>18.100000000000001</v>
      </c>
      <c r="S25" s="15">
        <v>37.700000000000003</v>
      </c>
      <c r="T25" s="15">
        <v>28.9</v>
      </c>
      <c r="U25" s="133">
        <v>33.299999999999997</v>
      </c>
    </row>
    <row r="26" spans="1:21" x14ac:dyDescent="0.2">
      <c r="B26" s="15" t="s">
        <v>396</v>
      </c>
      <c r="C26" s="51">
        <v>18.440999999999999</v>
      </c>
      <c r="D26" s="152">
        <v>20.629000000000001</v>
      </c>
      <c r="E26" s="375">
        <v>14.74</v>
      </c>
      <c r="F26" s="410">
        <v>15.465999999999999</v>
      </c>
      <c r="G26" s="410">
        <v>14.2</v>
      </c>
      <c r="H26" s="410">
        <v>14.3</v>
      </c>
      <c r="I26" s="410">
        <v>15.9</v>
      </c>
      <c r="J26" s="410">
        <v>11.9</v>
      </c>
      <c r="K26" s="410">
        <v>9.4</v>
      </c>
      <c r="L26" s="47">
        <v>0</v>
      </c>
      <c r="M26" s="47">
        <v>0</v>
      </c>
      <c r="N26" s="47">
        <v>0</v>
      </c>
      <c r="O26" s="47">
        <v>0</v>
      </c>
      <c r="P26" s="47">
        <v>0</v>
      </c>
      <c r="Q26" s="15">
        <v>13.3</v>
      </c>
      <c r="R26" s="15">
        <v>76</v>
      </c>
      <c r="S26" s="15">
        <v>80.7</v>
      </c>
      <c r="T26" s="15">
        <v>85</v>
      </c>
      <c r="U26" s="133">
        <v>64.7</v>
      </c>
    </row>
    <row r="27" spans="1:21" x14ac:dyDescent="0.2">
      <c r="B27" s="15" t="s">
        <v>64</v>
      </c>
      <c r="C27" s="51">
        <v>81.203999999999994</v>
      </c>
      <c r="D27" s="152">
        <v>82.783000000000001</v>
      </c>
      <c r="E27" s="177">
        <v>177.31399999999999</v>
      </c>
      <c r="F27" s="410">
        <v>266.226</v>
      </c>
      <c r="G27" s="410">
        <v>209.7</v>
      </c>
      <c r="H27" s="410">
        <v>170.1</v>
      </c>
      <c r="I27" s="410">
        <v>184</v>
      </c>
      <c r="J27" s="410">
        <v>172.6</v>
      </c>
      <c r="K27" s="410">
        <v>150.9</v>
      </c>
      <c r="L27" s="411">
        <v>115</v>
      </c>
      <c r="M27" s="411">
        <v>99.7</v>
      </c>
      <c r="N27" s="411">
        <v>103.4</v>
      </c>
      <c r="O27" s="412">
        <v>70.7</v>
      </c>
      <c r="P27" s="412">
        <v>85.5</v>
      </c>
      <c r="Q27" s="15">
        <v>91.9</v>
      </c>
      <c r="R27" s="15">
        <v>95</v>
      </c>
      <c r="S27" s="15">
        <v>109.5</v>
      </c>
      <c r="T27" s="15">
        <v>102.7</v>
      </c>
      <c r="U27" s="133">
        <v>97.1</v>
      </c>
    </row>
    <row r="28" spans="1:21" x14ac:dyDescent="0.2">
      <c r="B28" s="15" t="s">
        <v>477</v>
      </c>
      <c r="C28" s="177">
        <v>0</v>
      </c>
      <c r="D28" s="381">
        <v>0</v>
      </c>
      <c r="E28" s="177">
        <v>0</v>
      </c>
      <c r="F28" s="47">
        <v>0</v>
      </c>
      <c r="G28" s="410">
        <v>33.799999999999997</v>
      </c>
      <c r="H28" s="410">
        <v>42</v>
      </c>
      <c r="I28" s="410">
        <v>53.1</v>
      </c>
      <c r="J28" s="410">
        <v>56.3</v>
      </c>
      <c r="K28" s="410">
        <v>39.4</v>
      </c>
      <c r="L28" s="411">
        <v>33.4</v>
      </c>
      <c r="M28" s="411">
        <v>26.5</v>
      </c>
      <c r="N28" s="411">
        <v>24.4</v>
      </c>
      <c r="O28" s="412">
        <v>25.6</v>
      </c>
      <c r="P28" s="412">
        <v>23.8</v>
      </c>
      <c r="Q28" s="15">
        <v>20.7</v>
      </c>
      <c r="R28" s="15">
        <v>3.1</v>
      </c>
      <c r="S28" s="15">
        <v>32.799999999999997</v>
      </c>
      <c r="T28" s="15">
        <v>38.799999999999997</v>
      </c>
      <c r="U28" s="133">
        <v>39.9</v>
      </c>
    </row>
    <row r="29" spans="1:21" x14ac:dyDescent="0.2">
      <c r="B29" s="15" t="s">
        <v>68</v>
      </c>
      <c r="C29" s="51">
        <v>33.200000000000003</v>
      </c>
      <c r="D29" s="152">
        <v>34.488999999999997</v>
      </c>
      <c r="E29" s="177">
        <v>39.216000000000001</v>
      </c>
      <c r="F29" s="410">
        <v>42.247</v>
      </c>
      <c r="G29" s="410">
        <v>44.2</v>
      </c>
      <c r="H29" s="410">
        <v>42.8</v>
      </c>
      <c r="I29" s="410">
        <v>41</v>
      </c>
      <c r="J29" s="410">
        <v>38.700000000000003</v>
      </c>
      <c r="K29" s="410">
        <v>30.4</v>
      </c>
      <c r="L29" s="411">
        <v>19.899999999999999</v>
      </c>
      <c r="M29" s="411">
        <v>14.6</v>
      </c>
      <c r="N29" s="411">
        <v>13.2</v>
      </c>
      <c r="O29" s="412">
        <v>11.9</v>
      </c>
      <c r="P29" s="413">
        <v>10</v>
      </c>
      <c r="Q29" s="15">
        <v>9.8000000000000007</v>
      </c>
      <c r="R29" s="15">
        <v>8.3000000000000007</v>
      </c>
      <c r="S29" s="15">
        <v>7</v>
      </c>
      <c r="T29" s="15">
        <v>7</v>
      </c>
      <c r="U29" s="47">
        <v>0</v>
      </c>
    </row>
    <row r="30" spans="1:21" ht="15.75" x14ac:dyDescent="0.25">
      <c r="B30" s="15" t="s">
        <v>65</v>
      </c>
      <c r="C30" s="51">
        <v>121.631</v>
      </c>
      <c r="D30" s="152">
        <v>127.55800000000001</v>
      </c>
      <c r="E30" s="375">
        <v>143.69800000000001</v>
      </c>
      <c r="F30" s="416">
        <v>169.24600000000001</v>
      </c>
      <c r="G30" s="410">
        <v>182.7</v>
      </c>
      <c r="H30" s="410">
        <v>169.9</v>
      </c>
      <c r="I30" s="410">
        <v>171.2</v>
      </c>
      <c r="J30" s="410">
        <v>167.2</v>
      </c>
      <c r="K30" s="410">
        <v>151.80000000000001</v>
      </c>
      <c r="L30" s="411">
        <v>100.4</v>
      </c>
      <c r="M30" s="411">
        <v>68.3</v>
      </c>
      <c r="N30" s="411">
        <v>49.4</v>
      </c>
      <c r="O30" s="413">
        <v>50</v>
      </c>
      <c r="P30" s="412">
        <v>52</v>
      </c>
      <c r="Q30" s="15">
        <v>68.3</v>
      </c>
      <c r="R30" s="15">
        <v>45.4</v>
      </c>
      <c r="S30" s="15">
        <v>42.5</v>
      </c>
      <c r="T30" s="3">
        <v>51.2</v>
      </c>
      <c r="U30" s="133">
        <v>62.5</v>
      </c>
    </row>
    <row r="31" spans="1:21" x14ac:dyDescent="0.2">
      <c r="B31" s="15" t="s">
        <v>478</v>
      </c>
      <c r="C31" s="140">
        <v>0</v>
      </c>
      <c r="D31" s="381">
        <v>0</v>
      </c>
      <c r="E31" s="177">
        <v>0</v>
      </c>
      <c r="F31" s="47">
        <v>0</v>
      </c>
      <c r="G31" s="47">
        <v>0</v>
      </c>
      <c r="H31" s="47">
        <v>0</v>
      </c>
      <c r="I31" s="47">
        <v>0</v>
      </c>
      <c r="J31" s="47">
        <v>0</v>
      </c>
      <c r="K31" s="47">
        <v>1.6</v>
      </c>
      <c r="L31" s="411">
        <v>0.3</v>
      </c>
      <c r="M31" s="411">
        <v>0.2</v>
      </c>
      <c r="N31" s="411">
        <v>0.9</v>
      </c>
      <c r="O31" s="412">
        <v>3.6</v>
      </c>
      <c r="P31" s="412">
        <v>1.8</v>
      </c>
      <c r="Q31" s="47">
        <v>0</v>
      </c>
      <c r="R31" s="47">
        <v>0</v>
      </c>
      <c r="S31" s="15">
        <v>2.2999999999999998</v>
      </c>
      <c r="T31" s="15">
        <v>3.1</v>
      </c>
      <c r="U31" s="133">
        <v>2</v>
      </c>
    </row>
    <row r="32" spans="1:21" x14ac:dyDescent="0.2">
      <c r="B32" s="15" t="s">
        <v>123</v>
      </c>
      <c r="C32" s="51">
        <v>2.823</v>
      </c>
      <c r="D32" s="152">
        <v>3.528</v>
      </c>
      <c r="E32" s="177">
        <v>0.748</v>
      </c>
      <c r="F32" s="410">
        <v>0.34100000000000003</v>
      </c>
      <c r="G32" s="47">
        <v>0</v>
      </c>
      <c r="H32" s="47">
        <v>0</v>
      </c>
      <c r="I32" s="47">
        <v>0</v>
      </c>
      <c r="J32" s="47">
        <v>0</v>
      </c>
      <c r="K32" s="417">
        <v>17.2</v>
      </c>
      <c r="L32" s="411">
        <v>24.4</v>
      </c>
      <c r="M32" s="411">
        <v>23.3</v>
      </c>
      <c r="N32" s="411">
        <v>13.6</v>
      </c>
      <c r="O32" s="47">
        <v>0</v>
      </c>
      <c r="P32" s="47">
        <v>0</v>
      </c>
      <c r="Q32" s="47">
        <v>0</v>
      </c>
      <c r="R32" s="47">
        <v>0</v>
      </c>
      <c r="S32" s="47">
        <v>0</v>
      </c>
      <c r="T32" s="47">
        <v>0</v>
      </c>
      <c r="U32" s="47">
        <v>0</v>
      </c>
    </row>
    <row r="33" spans="1:21" x14ac:dyDescent="0.2">
      <c r="B33" s="15" t="s">
        <v>70</v>
      </c>
      <c r="C33" s="51">
        <v>72.251999999999995</v>
      </c>
      <c r="D33" s="152">
        <v>69.123000000000005</v>
      </c>
      <c r="E33" s="177">
        <v>66.186999999999998</v>
      </c>
      <c r="F33" s="410">
        <v>77.305000000000007</v>
      </c>
      <c r="G33" s="410">
        <v>117.3</v>
      </c>
      <c r="H33" s="410">
        <v>192.6</v>
      </c>
      <c r="I33" s="410">
        <v>202.6</v>
      </c>
      <c r="J33" s="410">
        <v>166.5</v>
      </c>
      <c r="K33" s="410">
        <v>161.6</v>
      </c>
      <c r="L33" s="411">
        <v>156.30000000000001</v>
      </c>
      <c r="M33" s="411">
        <v>143.4</v>
      </c>
      <c r="N33" s="411">
        <v>139.6</v>
      </c>
      <c r="O33" s="412">
        <v>173.6</v>
      </c>
      <c r="P33" s="412">
        <v>182.6</v>
      </c>
      <c r="Q33" s="15">
        <v>173</v>
      </c>
      <c r="R33" s="15">
        <v>158.30000000000001</v>
      </c>
      <c r="S33" s="15">
        <v>179.4</v>
      </c>
      <c r="T33" s="15">
        <v>197.8</v>
      </c>
      <c r="U33" s="133">
        <v>186.3</v>
      </c>
    </row>
    <row r="34" spans="1:21" x14ac:dyDescent="0.2">
      <c r="B34" s="15" t="s">
        <v>570</v>
      </c>
      <c r="C34" s="51"/>
      <c r="D34" s="375"/>
      <c r="E34" s="177"/>
      <c r="F34" s="410"/>
      <c r="G34" s="410"/>
      <c r="H34" s="410"/>
      <c r="I34" s="410"/>
      <c r="J34" s="410"/>
      <c r="K34" s="47">
        <v>0</v>
      </c>
      <c r="L34" s="47">
        <v>0</v>
      </c>
      <c r="M34" s="47">
        <v>0</v>
      </c>
      <c r="N34" s="47">
        <v>0</v>
      </c>
      <c r="O34" s="47">
        <v>0</v>
      </c>
      <c r="P34" s="47">
        <v>0</v>
      </c>
      <c r="Q34" s="47">
        <v>0</v>
      </c>
      <c r="R34" s="47">
        <v>0</v>
      </c>
      <c r="S34" s="47">
        <v>0</v>
      </c>
      <c r="T34" s="47">
        <v>0</v>
      </c>
      <c r="U34" s="133">
        <v>42</v>
      </c>
    </row>
    <row r="35" spans="1:21" ht="7.5" customHeight="1" x14ac:dyDescent="0.25">
      <c r="A35" s="3"/>
      <c r="C35" s="64"/>
      <c r="D35" s="136"/>
      <c r="E35" s="177"/>
      <c r="F35" s="410"/>
      <c r="G35" s="410"/>
      <c r="H35" s="412"/>
      <c r="I35" s="412"/>
      <c r="J35" s="415"/>
      <c r="K35" s="415"/>
      <c r="L35" s="415"/>
      <c r="M35" s="415"/>
      <c r="N35" s="415"/>
      <c r="O35" s="412"/>
      <c r="P35" s="412"/>
    </row>
    <row r="36" spans="1:21" s="3" customFormat="1" ht="15.75" x14ac:dyDescent="0.25">
      <c r="B36" s="3" t="s">
        <v>126</v>
      </c>
      <c r="C36" s="69">
        <f t="shared" ref="C36:R36" si="0">SUM(C9:C33)</f>
        <v>3259.1239999999998</v>
      </c>
      <c r="D36" s="154">
        <f t="shared" si="0"/>
        <v>3526.8169999999996</v>
      </c>
      <c r="E36" s="206">
        <f t="shared" si="0"/>
        <v>4256.5919999999996</v>
      </c>
      <c r="F36" s="418">
        <f t="shared" si="0"/>
        <v>4540.6150000000007</v>
      </c>
      <c r="G36" s="418">
        <f t="shared" si="0"/>
        <v>4569.0999999999995</v>
      </c>
      <c r="H36" s="418">
        <f t="shared" si="0"/>
        <v>4502.9000000000005</v>
      </c>
      <c r="I36" s="418">
        <f t="shared" si="0"/>
        <v>4487.7</v>
      </c>
      <c r="J36" s="418">
        <f t="shared" si="0"/>
        <v>4506.2999999999993</v>
      </c>
      <c r="K36" s="418">
        <f t="shared" si="0"/>
        <v>4144.5999999999995</v>
      </c>
      <c r="L36" s="418">
        <f t="shared" si="0"/>
        <v>3772.4000000000015</v>
      </c>
      <c r="M36" s="418">
        <f t="shared" si="0"/>
        <v>3417.7999999999997</v>
      </c>
      <c r="N36" s="418">
        <f t="shared" si="0"/>
        <v>3453.7000000000003</v>
      </c>
      <c r="O36" s="418">
        <f t="shared" si="0"/>
        <v>3513.8999999999996</v>
      </c>
      <c r="P36" s="418">
        <f t="shared" si="0"/>
        <v>3604.3999999999996</v>
      </c>
      <c r="Q36" s="418">
        <f t="shared" si="0"/>
        <v>3669.8000000000006</v>
      </c>
      <c r="R36" s="418">
        <f t="shared" si="0"/>
        <v>3972.6</v>
      </c>
      <c r="S36" s="418">
        <f>SUM(S12:S33)</f>
        <v>4160.8999999999996</v>
      </c>
      <c r="T36" s="418">
        <f>SUM(T12:T33)</f>
        <v>4107.8999999999996</v>
      </c>
      <c r="U36" s="418">
        <f>SUM(U12:U33)</f>
        <v>4027.3000000000006</v>
      </c>
    </row>
    <row r="37" spans="1:21" ht="7.5" customHeight="1" x14ac:dyDescent="0.25">
      <c r="A37" s="3"/>
      <c r="C37" s="64"/>
      <c r="D37" s="202"/>
      <c r="E37" s="177"/>
      <c r="F37" s="410"/>
      <c r="G37" s="410"/>
      <c r="H37" s="412"/>
      <c r="I37" s="412"/>
      <c r="J37" s="415"/>
      <c r="K37" s="415"/>
      <c r="L37" s="415"/>
      <c r="M37" s="415"/>
      <c r="N37" s="415"/>
      <c r="O37" s="412"/>
      <c r="P37" s="412"/>
    </row>
    <row r="38" spans="1:21" x14ac:dyDescent="0.2">
      <c r="B38" s="33" t="s">
        <v>72</v>
      </c>
      <c r="C38" s="67">
        <f>0.811+19.486</f>
        <v>20.297000000000001</v>
      </c>
      <c r="D38" s="172">
        <f>0.463+18.323</f>
        <v>18.786000000000001</v>
      </c>
      <c r="E38" s="177">
        <v>13.737</v>
      </c>
      <c r="F38" s="410">
        <v>13.238</v>
      </c>
      <c r="G38" s="410">
        <v>9.1180000000000003</v>
      </c>
      <c r="H38" s="411">
        <v>10.334</v>
      </c>
      <c r="I38" s="411">
        <v>7.4489999999999998</v>
      </c>
      <c r="J38" s="411">
        <v>6.3479999999999999</v>
      </c>
      <c r="K38" s="411">
        <v>5.6</v>
      </c>
      <c r="L38" s="411">
        <v>5.4</v>
      </c>
      <c r="M38" s="411">
        <v>9.1999999999999993</v>
      </c>
      <c r="N38" s="411">
        <v>17</v>
      </c>
      <c r="O38" s="412">
        <v>28.3</v>
      </c>
      <c r="P38" s="412">
        <v>36.4</v>
      </c>
      <c r="Q38" s="15">
        <v>34.1</v>
      </c>
      <c r="R38" s="15">
        <v>34.700000000000003</v>
      </c>
      <c r="S38" s="15">
        <v>40.700000000000003</v>
      </c>
      <c r="T38" s="15">
        <v>56.1</v>
      </c>
      <c r="U38" s="133">
        <v>55.699999999999996</v>
      </c>
    </row>
    <row r="39" spans="1:21" x14ac:dyDescent="0.2">
      <c r="B39" s="15" t="s">
        <v>129</v>
      </c>
      <c r="C39" s="51">
        <v>25.218</v>
      </c>
      <c r="D39" s="172">
        <v>25.759</v>
      </c>
      <c r="E39" s="177">
        <v>23.957999999999998</v>
      </c>
      <c r="F39" s="410">
        <v>18.076000000000001</v>
      </c>
      <c r="G39" s="410">
        <v>29.376000000000001</v>
      </c>
      <c r="H39" s="411">
        <v>29.713000000000001</v>
      </c>
      <c r="I39" s="411">
        <v>21.84</v>
      </c>
      <c r="J39" s="411">
        <v>18.454999999999998</v>
      </c>
      <c r="K39" s="411">
        <v>16.7</v>
      </c>
      <c r="L39" s="411">
        <v>13.8</v>
      </c>
      <c r="M39" s="411">
        <v>11</v>
      </c>
      <c r="N39" s="411">
        <v>11</v>
      </c>
      <c r="O39" s="412">
        <v>11.1</v>
      </c>
      <c r="P39" s="413">
        <v>4</v>
      </c>
      <c r="Q39" s="15">
        <v>7.5</v>
      </c>
      <c r="R39" s="15">
        <v>9.9</v>
      </c>
      <c r="S39" s="242">
        <v>8</v>
      </c>
      <c r="T39" s="15">
        <v>5.5</v>
      </c>
      <c r="U39" s="133">
        <v>2</v>
      </c>
    </row>
    <row r="40" spans="1:21" x14ac:dyDescent="0.2">
      <c r="C40" s="51"/>
      <c r="D40" s="136"/>
      <c r="E40" s="177"/>
      <c r="F40" s="410"/>
      <c r="G40" s="410"/>
      <c r="H40" s="412"/>
      <c r="I40" s="412"/>
      <c r="J40" s="415"/>
      <c r="K40" s="415"/>
      <c r="L40" s="415"/>
      <c r="M40" s="415"/>
      <c r="N40" s="415"/>
      <c r="O40" s="412"/>
      <c r="P40" s="412"/>
      <c r="U40" s="133"/>
    </row>
    <row r="41" spans="1:21" ht="15.75" x14ac:dyDescent="0.25">
      <c r="A41" s="3" t="s">
        <v>406</v>
      </c>
      <c r="C41" s="64"/>
      <c r="E41" s="203"/>
      <c r="F41" s="414"/>
      <c r="G41" s="414"/>
      <c r="H41" s="412"/>
      <c r="I41" s="412"/>
      <c r="J41" s="415"/>
      <c r="K41" s="415"/>
      <c r="L41" s="415"/>
      <c r="M41" s="415"/>
      <c r="N41" s="415"/>
      <c r="O41" s="412"/>
      <c r="P41" s="412"/>
      <c r="Q41" s="67"/>
      <c r="U41" s="133"/>
    </row>
    <row r="42" spans="1:21" ht="15.75" x14ac:dyDescent="0.25">
      <c r="A42" s="3"/>
      <c r="B42" s="15" t="s">
        <v>62</v>
      </c>
      <c r="C42" s="51">
        <v>418.91199999999998</v>
      </c>
      <c r="D42" s="152">
        <v>596.529</v>
      </c>
      <c r="E42" s="375">
        <v>694.22400000000005</v>
      </c>
      <c r="F42" s="416">
        <v>721.08199999999999</v>
      </c>
      <c r="G42" s="416">
        <v>590.73699999999997</v>
      </c>
      <c r="H42" s="419">
        <v>504.84399999999999</v>
      </c>
      <c r="I42" s="419">
        <v>469.62299999999999</v>
      </c>
      <c r="J42" s="419">
        <v>427.06200000000001</v>
      </c>
      <c r="K42" s="419">
        <v>402.7</v>
      </c>
      <c r="L42" s="419">
        <v>278.3</v>
      </c>
      <c r="M42" s="419">
        <v>224.6</v>
      </c>
      <c r="N42" s="419">
        <v>88.5</v>
      </c>
      <c r="O42" s="47">
        <v>0</v>
      </c>
      <c r="P42" s="47">
        <v>0</v>
      </c>
      <c r="Q42" s="47">
        <v>0</v>
      </c>
      <c r="R42" s="47">
        <v>0</v>
      </c>
      <c r="S42" s="47">
        <v>0</v>
      </c>
      <c r="T42" s="15">
        <v>0.1</v>
      </c>
      <c r="U42" s="47">
        <v>0</v>
      </c>
    </row>
    <row r="43" spans="1:21" ht="15.75" x14ac:dyDescent="0.25">
      <c r="A43" s="3"/>
      <c r="B43" s="15" t="s">
        <v>397</v>
      </c>
      <c r="C43" s="51">
        <v>0.73799999999999999</v>
      </c>
      <c r="D43" s="152">
        <v>4.9000000000000002E-2</v>
      </c>
      <c r="E43" s="177">
        <v>0</v>
      </c>
      <c r="F43" s="47">
        <v>0</v>
      </c>
      <c r="G43" s="47">
        <v>0</v>
      </c>
      <c r="H43" s="47">
        <v>0</v>
      </c>
      <c r="I43" s="416">
        <v>2.5999999999999999E-2</v>
      </c>
      <c r="J43" s="417">
        <v>11.811</v>
      </c>
      <c r="K43" s="417">
        <v>86.3</v>
      </c>
      <c r="L43" s="419">
        <v>91.7</v>
      </c>
      <c r="M43" s="419">
        <v>61.2</v>
      </c>
      <c r="N43" s="47">
        <v>0</v>
      </c>
      <c r="O43" s="47">
        <v>0</v>
      </c>
      <c r="P43" s="47">
        <v>0</v>
      </c>
      <c r="Q43" s="47">
        <v>0</v>
      </c>
      <c r="R43" s="47">
        <v>0</v>
      </c>
      <c r="S43" s="47">
        <v>0</v>
      </c>
      <c r="T43" s="15">
        <v>0.2</v>
      </c>
      <c r="U43" s="47">
        <v>0</v>
      </c>
    </row>
    <row r="44" spans="1:21" ht="15.75" x14ac:dyDescent="0.25">
      <c r="A44" s="3"/>
      <c r="B44" s="15" t="s">
        <v>122</v>
      </c>
      <c r="C44" s="177">
        <v>0</v>
      </c>
      <c r="D44" s="381">
        <v>0</v>
      </c>
      <c r="E44" s="177">
        <v>0</v>
      </c>
      <c r="F44" s="410">
        <v>85.006</v>
      </c>
      <c r="G44" s="410">
        <v>100.36</v>
      </c>
      <c r="H44" s="410">
        <v>97.539000000000001</v>
      </c>
      <c r="I44" s="410">
        <v>93.293999999999997</v>
      </c>
      <c r="J44" s="410">
        <v>94.117999999999995</v>
      </c>
      <c r="K44" s="410">
        <v>129</v>
      </c>
      <c r="L44" s="419">
        <v>34.299999999999997</v>
      </c>
      <c r="M44" s="47">
        <v>0</v>
      </c>
      <c r="N44" s="47">
        <v>0</v>
      </c>
      <c r="O44" s="47">
        <v>0</v>
      </c>
      <c r="P44" s="47">
        <v>0</v>
      </c>
      <c r="Q44" s="47">
        <v>0</v>
      </c>
      <c r="R44" s="47">
        <v>0</v>
      </c>
      <c r="S44" s="47">
        <v>0</v>
      </c>
      <c r="T44" s="47">
        <v>0</v>
      </c>
      <c r="U44" s="47">
        <v>0</v>
      </c>
    </row>
    <row r="45" spans="1:21" ht="15.75" x14ac:dyDescent="0.25">
      <c r="A45" s="3"/>
      <c r="B45" s="15" t="s">
        <v>71</v>
      </c>
      <c r="C45" s="177">
        <v>0</v>
      </c>
      <c r="D45" s="381">
        <v>0</v>
      </c>
      <c r="E45" s="177">
        <v>0</v>
      </c>
      <c r="F45" s="410">
        <v>36.292000000000002</v>
      </c>
      <c r="G45" s="410">
        <v>50.884</v>
      </c>
      <c r="H45" s="410">
        <v>32.799999999999997</v>
      </c>
      <c r="I45" s="410">
        <v>4.8730000000000002</v>
      </c>
      <c r="J45" s="47">
        <v>0</v>
      </c>
      <c r="K45" s="47">
        <v>0</v>
      </c>
      <c r="L45" s="47">
        <v>0</v>
      </c>
      <c r="M45" s="47">
        <v>0</v>
      </c>
      <c r="N45" s="47">
        <v>0</v>
      </c>
      <c r="O45" s="47">
        <v>0</v>
      </c>
      <c r="P45" s="47">
        <v>0</v>
      </c>
      <c r="Q45" s="47">
        <v>0</v>
      </c>
      <c r="R45" s="47">
        <v>0</v>
      </c>
      <c r="S45" s="47">
        <v>0</v>
      </c>
      <c r="T45" s="15">
        <v>0.1</v>
      </c>
      <c r="U45" s="47">
        <v>0</v>
      </c>
    </row>
    <row r="46" spans="1:21" ht="15.75" x14ac:dyDescent="0.25">
      <c r="A46" s="3"/>
      <c r="B46" s="15" t="s">
        <v>396</v>
      </c>
      <c r="C46" s="177">
        <v>0</v>
      </c>
      <c r="D46" s="381">
        <v>0</v>
      </c>
      <c r="E46" s="177">
        <v>0</v>
      </c>
      <c r="F46" s="47">
        <v>0</v>
      </c>
      <c r="G46" s="47">
        <v>0</v>
      </c>
      <c r="H46" s="47">
        <v>0</v>
      </c>
      <c r="I46" s="410">
        <v>2.7829999999999999</v>
      </c>
      <c r="J46" s="410">
        <v>58.563000000000002</v>
      </c>
      <c r="K46" s="410">
        <v>64</v>
      </c>
      <c r="L46" s="419">
        <v>51.3</v>
      </c>
      <c r="M46" s="419">
        <v>55</v>
      </c>
      <c r="N46" s="419">
        <v>70.599999999999994</v>
      </c>
      <c r="O46" s="412">
        <v>72.8</v>
      </c>
      <c r="P46" s="412">
        <v>69.5</v>
      </c>
      <c r="Q46" s="15">
        <v>52.1</v>
      </c>
      <c r="R46" s="47">
        <v>0</v>
      </c>
      <c r="S46" s="47">
        <v>0</v>
      </c>
      <c r="T46" s="47">
        <v>0</v>
      </c>
      <c r="U46" s="47">
        <v>0</v>
      </c>
    </row>
    <row r="47" spans="1:21" ht="7.5" customHeight="1" x14ac:dyDescent="0.25">
      <c r="A47" s="3"/>
      <c r="C47" s="63"/>
      <c r="D47" s="156"/>
      <c r="E47" s="177"/>
      <c r="F47" s="416"/>
      <c r="G47" s="410"/>
      <c r="H47" s="412"/>
      <c r="I47" s="412"/>
      <c r="J47" s="415" t="s">
        <v>82</v>
      </c>
      <c r="K47" s="415" t="s">
        <v>82</v>
      </c>
      <c r="L47" s="415" t="s">
        <v>82</v>
      </c>
      <c r="M47" s="415" t="s">
        <v>82</v>
      </c>
      <c r="N47" s="415" t="s">
        <v>82</v>
      </c>
      <c r="O47" s="412"/>
      <c r="P47" s="412"/>
    </row>
    <row r="48" spans="1:21" ht="15.75" x14ac:dyDescent="0.25">
      <c r="A48" s="3"/>
      <c r="B48" s="3" t="s">
        <v>126</v>
      </c>
      <c r="C48" s="146">
        <f t="shared" ref="C48:R48" si="1">SUM(C42:C47)</f>
        <v>419.65</v>
      </c>
      <c r="D48" s="157">
        <f t="shared" si="1"/>
        <v>596.57799999999997</v>
      </c>
      <c r="E48" s="206">
        <f t="shared" si="1"/>
        <v>694.22400000000005</v>
      </c>
      <c r="F48" s="418">
        <f t="shared" si="1"/>
        <v>842.38</v>
      </c>
      <c r="G48" s="418">
        <f t="shared" si="1"/>
        <v>741.98099999999999</v>
      </c>
      <c r="H48" s="418">
        <f t="shared" si="1"/>
        <v>635.18299999999999</v>
      </c>
      <c r="I48" s="418">
        <f t="shared" si="1"/>
        <v>570.59900000000005</v>
      </c>
      <c r="J48" s="418">
        <f t="shared" si="1"/>
        <v>591.55399999999997</v>
      </c>
      <c r="K48" s="418">
        <f t="shared" si="1"/>
        <v>682</v>
      </c>
      <c r="L48" s="418">
        <f t="shared" si="1"/>
        <v>455.6</v>
      </c>
      <c r="M48" s="418">
        <f t="shared" si="1"/>
        <v>340.8</v>
      </c>
      <c r="N48" s="418">
        <f t="shared" si="1"/>
        <v>159.1</v>
      </c>
      <c r="O48" s="418">
        <f t="shared" si="1"/>
        <v>72.8</v>
      </c>
      <c r="P48" s="418">
        <f t="shared" si="1"/>
        <v>69.5</v>
      </c>
      <c r="Q48" s="418">
        <f t="shared" si="1"/>
        <v>52.1</v>
      </c>
      <c r="R48" s="418">
        <f t="shared" si="1"/>
        <v>0</v>
      </c>
      <c r="S48" s="418">
        <f>SUM(S42:S47)</f>
        <v>0</v>
      </c>
      <c r="T48" s="418">
        <f>SUM(T42:T47)</f>
        <v>0.4</v>
      </c>
      <c r="U48" s="418">
        <f>SUM(U42:U47)</f>
        <v>0</v>
      </c>
    </row>
    <row r="49" spans="1:21" ht="7.5" customHeight="1" x14ac:dyDescent="0.25">
      <c r="A49" s="3"/>
      <c r="C49" s="63"/>
      <c r="D49" s="156"/>
      <c r="E49" s="177"/>
      <c r="F49" s="410"/>
      <c r="G49" s="410"/>
      <c r="H49" s="412"/>
      <c r="I49" s="412"/>
      <c r="J49" s="415"/>
      <c r="K49" s="415"/>
      <c r="L49" s="415"/>
      <c r="M49" s="415"/>
      <c r="N49" s="415"/>
      <c r="O49" s="412"/>
      <c r="P49" s="412"/>
    </row>
    <row r="50" spans="1:21" ht="15.75" x14ac:dyDescent="0.25">
      <c r="A50" s="3"/>
      <c r="B50" s="33" t="s">
        <v>72</v>
      </c>
      <c r="C50" s="177">
        <v>0</v>
      </c>
      <c r="D50" s="381">
        <v>0</v>
      </c>
      <c r="E50" s="177">
        <v>1.2749999999999999</v>
      </c>
      <c r="F50" s="47">
        <v>0</v>
      </c>
      <c r="G50" s="47">
        <v>0</v>
      </c>
      <c r="H50" s="47">
        <v>0</v>
      </c>
      <c r="I50" s="47">
        <v>0</v>
      </c>
      <c r="J50" s="47">
        <v>0</v>
      </c>
      <c r="K50" s="47">
        <v>0</v>
      </c>
      <c r="L50" s="47">
        <v>0</v>
      </c>
      <c r="M50" s="410">
        <v>1.4</v>
      </c>
      <c r="N50" s="47">
        <v>0</v>
      </c>
      <c r="O50" s="47">
        <v>0</v>
      </c>
      <c r="P50" s="47">
        <v>0</v>
      </c>
      <c r="Q50" s="47">
        <v>0</v>
      </c>
      <c r="R50" s="47">
        <v>0</v>
      </c>
      <c r="S50" s="47">
        <v>0</v>
      </c>
      <c r="T50" s="47">
        <v>0</v>
      </c>
      <c r="U50" s="47">
        <v>0</v>
      </c>
    </row>
    <row r="51" spans="1:21" ht="15.75" x14ac:dyDescent="0.25">
      <c r="A51" s="3"/>
      <c r="B51" s="15" t="s">
        <v>129</v>
      </c>
      <c r="C51" s="177">
        <v>0</v>
      </c>
      <c r="D51" s="381">
        <v>0</v>
      </c>
      <c r="E51" s="177">
        <v>0</v>
      </c>
      <c r="F51" s="410">
        <v>8.0719999999999992</v>
      </c>
      <c r="G51" s="410">
        <v>0.28699999999999998</v>
      </c>
      <c r="H51" s="47">
        <v>0</v>
      </c>
      <c r="I51" s="47">
        <v>0</v>
      </c>
      <c r="J51" s="47">
        <v>0</v>
      </c>
      <c r="K51" s="47">
        <v>0</v>
      </c>
      <c r="L51" s="47">
        <v>0</v>
      </c>
      <c r="M51" s="47">
        <v>0</v>
      </c>
      <c r="N51" s="47">
        <v>0</v>
      </c>
      <c r="O51" s="47">
        <v>0</v>
      </c>
      <c r="P51" s="47">
        <v>0</v>
      </c>
      <c r="Q51" s="47">
        <v>0</v>
      </c>
      <c r="R51" s="47">
        <v>0</v>
      </c>
      <c r="S51" s="47">
        <v>0</v>
      </c>
      <c r="T51" s="15">
        <v>0.1</v>
      </c>
      <c r="U51" s="47">
        <v>0</v>
      </c>
    </row>
    <row r="52" spans="1:21" ht="15.75" customHeight="1" x14ac:dyDescent="0.2">
      <c r="C52" s="51"/>
      <c r="D52" s="172"/>
      <c r="E52" s="33"/>
      <c r="F52" s="414"/>
      <c r="G52" s="414"/>
      <c r="H52" s="414"/>
      <c r="I52" s="412"/>
      <c r="J52" s="412"/>
      <c r="K52" s="415"/>
      <c r="L52" s="415"/>
      <c r="M52" s="415"/>
      <c r="N52" s="415"/>
      <c r="O52" s="412"/>
      <c r="P52" s="412"/>
    </row>
    <row r="53" spans="1:21" ht="15.75" x14ac:dyDescent="0.25">
      <c r="A53" s="3" t="s">
        <v>45</v>
      </c>
      <c r="C53" s="64"/>
      <c r="D53" s="172"/>
      <c r="E53" s="33"/>
      <c r="F53" s="414"/>
      <c r="G53" s="414"/>
      <c r="H53" s="414"/>
      <c r="I53" s="412"/>
      <c r="J53" s="412"/>
      <c r="K53" s="415"/>
      <c r="L53" s="415"/>
      <c r="M53" s="415"/>
      <c r="N53" s="415"/>
      <c r="O53" s="412"/>
      <c r="P53" s="412"/>
    </row>
    <row r="54" spans="1:21" ht="15.75" x14ac:dyDescent="0.25">
      <c r="A54" s="3"/>
      <c r="B54" s="15" t="s">
        <v>39</v>
      </c>
      <c r="C54" s="64"/>
      <c r="D54" s="172"/>
      <c r="E54" s="33"/>
      <c r="F54" s="414"/>
      <c r="G54" s="414">
        <v>0</v>
      </c>
      <c r="H54" s="414">
        <v>0</v>
      </c>
      <c r="I54" s="412">
        <v>1.1000000000000001</v>
      </c>
      <c r="J54" s="412">
        <v>1.4</v>
      </c>
      <c r="K54" s="415">
        <v>0</v>
      </c>
      <c r="L54" s="415">
        <v>0</v>
      </c>
      <c r="M54" s="415">
        <v>0</v>
      </c>
      <c r="N54" s="415">
        <v>0</v>
      </c>
      <c r="O54" s="412">
        <v>0</v>
      </c>
      <c r="P54" s="412">
        <v>0.7</v>
      </c>
      <c r="Q54" s="15">
        <v>1.4</v>
      </c>
      <c r="R54" s="15">
        <v>2.1</v>
      </c>
      <c r="S54" s="47">
        <v>0</v>
      </c>
      <c r="T54" s="47">
        <v>0</v>
      </c>
      <c r="U54" s="47">
        <v>0</v>
      </c>
    </row>
    <row r="55" spans="1:21" ht="15.75" x14ac:dyDescent="0.25">
      <c r="A55" s="3"/>
      <c r="B55" s="15" t="s">
        <v>47</v>
      </c>
      <c r="C55" s="51">
        <v>7.8460000000000001</v>
      </c>
      <c r="D55" s="152">
        <v>9.0429999999999993</v>
      </c>
      <c r="E55" s="177">
        <v>14.189</v>
      </c>
      <c r="F55" s="410">
        <v>15.962999999999999</v>
      </c>
      <c r="G55" s="410">
        <v>16.399999999999999</v>
      </c>
      <c r="H55" s="411">
        <v>18.5</v>
      </c>
      <c r="I55" s="411">
        <v>22</v>
      </c>
      <c r="J55" s="411">
        <v>25.9</v>
      </c>
      <c r="K55" s="411">
        <v>25.1</v>
      </c>
      <c r="L55" s="411">
        <v>24.8</v>
      </c>
      <c r="M55" s="411">
        <v>23.1</v>
      </c>
      <c r="N55" s="411">
        <v>21.7</v>
      </c>
      <c r="O55" s="412">
        <v>16.8</v>
      </c>
      <c r="P55" s="412">
        <v>19.2</v>
      </c>
      <c r="Q55" s="15">
        <v>19.100000000000001</v>
      </c>
      <c r="R55" s="15">
        <v>19.899999999999999</v>
      </c>
      <c r="S55" s="15">
        <v>19.2</v>
      </c>
      <c r="T55" s="15">
        <v>23.7</v>
      </c>
      <c r="U55" s="133">
        <v>22.6</v>
      </c>
    </row>
    <row r="56" spans="1:21" ht="15.75" x14ac:dyDescent="0.25">
      <c r="A56" s="3"/>
      <c r="B56" s="15" t="s">
        <v>49</v>
      </c>
      <c r="C56" s="51"/>
      <c r="D56" s="152"/>
      <c r="E56" s="177"/>
      <c r="F56" s="410"/>
      <c r="G56" s="410">
        <v>31</v>
      </c>
      <c r="H56" s="411">
        <v>33</v>
      </c>
      <c r="I56" s="411">
        <v>32.4</v>
      </c>
      <c r="J56" s="411">
        <v>36.4</v>
      </c>
      <c r="K56" s="411">
        <v>35.6</v>
      </c>
      <c r="L56" s="411">
        <v>33.1</v>
      </c>
      <c r="M56" s="411">
        <v>29.8</v>
      </c>
      <c r="N56" s="411">
        <v>36.4</v>
      </c>
      <c r="O56" s="412">
        <v>36.200000000000003</v>
      </c>
      <c r="P56" s="412">
        <v>32.9</v>
      </c>
      <c r="Q56" s="15">
        <v>29.1</v>
      </c>
      <c r="R56" s="15">
        <v>27.1</v>
      </c>
      <c r="S56" s="15">
        <v>31.2</v>
      </c>
      <c r="T56" s="15">
        <v>29.2</v>
      </c>
      <c r="U56" s="133">
        <v>27.6</v>
      </c>
    </row>
    <row r="57" spans="1:21" ht="15.75" x14ac:dyDescent="0.25">
      <c r="A57" s="3"/>
      <c r="B57" s="15" t="s">
        <v>50</v>
      </c>
      <c r="C57" s="51">
        <v>4.33</v>
      </c>
      <c r="D57" s="152">
        <v>4.6139999999999999</v>
      </c>
      <c r="E57" s="177">
        <v>1.04</v>
      </c>
      <c r="F57" s="410">
        <v>0.11799999999999999</v>
      </c>
      <c r="G57" s="410">
        <v>0.2</v>
      </c>
      <c r="H57" s="411">
        <v>0.1</v>
      </c>
      <c r="I57" s="411">
        <v>0.2</v>
      </c>
      <c r="J57" s="411">
        <v>0.1</v>
      </c>
      <c r="K57" s="411">
        <v>0.2</v>
      </c>
      <c r="L57" s="47">
        <v>0</v>
      </c>
      <c r="M57" s="47">
        <v>0</v>
      </c>
      <c r="N57" s="411">
        <v>1.5</v>
      </c>
      <c r="O57" s="412">
        <v>4.2</v>
      </c>
      <c r="P57" s="412">
        <v>3.3</v>
      </c>
      <c r="Q57" s="15">
        <v>3.4</v>
      </c>
      <c r="R57" s="15">
        <v>3.7</v>
      </c>
      <c r="S57" s="15">
        <v>3.5</v>
      </c>
      <c r="T57" s="242">
        <v>1</v>
      </c>
      <c r="U57" s="133">
        <v>0.1</v>
      </c>
    </row>
    <row r="58" spans="1:21" ht="7.5" customHeight="1" x14ac:dyDescent="0.25">
      <c r="A58" s="3"/>
      <c r="K58" s="15"/>
      <c r="L58" s="15"/>
      <c r="M58" s="15"/>
      <c r="U58" s="133"/>
    </row>
    <row r="59" spans="1:21" x14ac:dyDescent="0.2">
      <c r="B59" s="15" t="s">
        <v>60</v>
      </c>
      <c r="C59" s="51">
        <v>149.46600000000001</v>
      </c>
      <c r="D59" s="152">
        <v>141.59100000000001</v>
      </c>
      <c r="E59" s="177">
        <v>158.929</v>
      </c>
      <c r="F59" s="410">
        <v>224.47200000000001</v>
      </c>
      <c r="G59" s="410">
        <v>247.8</v>
      </c>
      <c r="H59" s="410">
        <v>235</v>
      </c>
      <c r="I59" s="410">
        <v>240.8</v>
      </c>
      <c r="J59" s="410">
        <v>221.6</v>
      </c>
      <c r="K59" s="410">
        <v>243.2</v>
      </c>
      <c r="L59" s="410">
        <v>224.9</v>
      </c>
      <c r="M59" s="410">
        <v>206.8</v>
      </c>
      <c r="N59" s="410">
        <v>222.7</v>
      </c>
      <c r="O59" s="412">
        <v>230.4</v>
      </c>
      <c r="P59" s="412">
        <v>219.3</v>
      </c>
      <c r="Q59" s="15">
        <v>192.9</v>
      </c>
      <c r="R59" s="15">
        <v>207.1</v>
      </c>
      <c r="S59" s="15">
        <v>237.9</v>
      </c>
      <c r="T59" s="15">
        <v>263.39999999999998</v>
      </c>
      <c r="U59" s="133">
        <v>262.2</v>
      </c>
    </row>
    <row r="60" spans="1:21" x14ac:dyDescent="0.2">
      <c r="B60" s="15" t="s">
        <v>59</v>
      </c>
      <c r="C60" s="177">
        <v>0</v>
      </c>
      <c r="D60" s="381">
        <v>0</v>
      </c>
      <c r="E60" s="177">
        <v>0</v>
      </c>
      <c r="F60" s="47">
        <v>0</v>
      </c>
      <c r="G60" s="410">
        <v>46.9</v>
      </c>
      <c r="H60" s="410">
        <v>65.7</v>
      </c>
      <c r="I60" s="410">
        <v>51</v>
      </c>
      <c r="J60" s="410">
        <v>53.5</v>
      </c>
      <c r="K60" s="410">
        <v>7.9</v>
      </c>
      <c r="L60" s="47">
        <v>0</v>
      </c>
      <c r="M60" s="47">
        <v>0</v>
      </c>
      <c r="N60" s="47">
        <v>0</v>
      </c>
      <c r="O60" s="47">
        <v>0</v>
      </c>
      <c r="P60" s="47">
        <v>0</v>
      </c>
      <c r="Q60" s="47">
        <v>0</v>
      </c>
      <c r="R60" s="47">
        <v>0</v>
      </c>
      <c r="S60" s="15">
        <v>57.9</v>
      </c>
      <c r="T60" s="15">
        <v>79.099999999999994</v>
      </c>
      <c r="U60" s="133">
        <v>97.6</v>
      </c>
    </row>
    <row r="61" spans="1:21" x14ac:dyDescent="0.2">
      <c r="B61" s="15" t="s">
        <v>88</v>
      </c>
      <c r="C61" s="51" t="s">
        <v>40</v>
      </c>
      <c r="D61" s="152">
        <v>1.1619999999999999</v>
      </c>
      <c r="E61" s="378">
        <v>4.9000000000000002E-2</v>
      </c>
      <c r="F61" s="47">
        <v>0</v>
      </c>
      <c r="G61" s="47">
        <v>0</v>
      </c>
      <c r="H61" s="47">
        <v>0</v>
      </c>
      <c r="I61" s="47">
        <v>0</v>
      </c>
      <c r="J61" s="47">
        <v>0</v>
      </c>
      <c r="K61" s="47">
        <v>0</v>
      </c>
      <c r="L61" s="47">
        <v>0</v>
      </c>
      <c r="M61" s="47">
        <v>0</v>
      </c>
      <c r="N61" s="47">
        <v>0</v>
      </c>
      <c r="O61" s="47">
        <v>0</v>
      </c>
      <c r="P61" s="47">
        <v>0</v>
      </c>
      <c r="Q61" s="15">
        <v>7.6</v>
      </c>
      <c r="R61" s="15">
        <v>4.9000000000000004</v>
      </c>
      <c r="S61" s="47">
        <v>0</v>
      </c>
      <c r="T61" s="47">
        <v>0</v>
      </c>
      <c r="U61" s="47">
        <v>0</v>
      </c>
    </row>
    <row r="62" spans="1:21" x14ac:dyDescent="0.2">
      <c r="B62" s="15" t="s">
        <v>61</v>
      </c>
      <c r="C62" s="51">
        <v>104.892</v>
      </c>
      <c r="D62" s="152">
        <v>112.874</v>
      </c>
      <c r="E62" s="177">
        <v>111.77500000000001</v>
      </c>
      <c r="F62" s="410">
        <v>112.297</v>
      </c>
      <c r="G62" s="410">
        <v>115</v>
      </c>
      <c r="H62" s="410">
        <v>102.4</v>
      </c>
      <c r="I62" s="410">
        <v>100.5</v>
      </c>
      <c r="J62" s="410">
        <v>102.3</v>
      </c>
      <c r="K62" s="410">
        <v>102.5</v>
      </c>
      <c r="L62" s="410">
        <v>86.6</v>
      </c>
      <c r="M62" s="410">
        <v>90.3</v>
      </c>
      <c r="N62" s="410">
        <v>99.6</v>
      </c>
      <c r="O62" s="412">
        <v>88.8</v>
      </c>
      <c r="P62" s="412">
        <v>91.8</v>
      </c>
      <c r="Q62" s="15">
        <v>89.6</v>
      </c>
      <c r="R62" s="15">
        <v>93.5</v>
      </c>
      <c r="S62" s="15">
        <v>133.9</v>
      </c>
      <c r="T62" s="15">
        <v>136.4</v>
      </c>
      <c r="U62" s="133">
        <v>147.19999999999999</v>
      </c>
    </row>
    <row r="63" spans="1:21" x14ac:dyDescent="0.2">
      <c r="B63" s="15" t="s">
        <v>62</v>
      </c>
      <c r="C63" s="177">
        <v>0</v>
      </c>
      <c r="D63" s="381">
        <v>0</v>
      </c>
      <c r="E63" s="375">
        <v>2.2549999999999999</v>
      </c>
      <c r="F63" s="47">
        <v>0</v>
      </c>
      <c r="G63" s="416">
        <v>0.2</v>
      </c>
      <c r="H63" s="47">
        <v>0</v>
      </c>
      <c r="I63" s="47">
        <v>0</v>
      </c>
      <c r="J63" s="419">
        <v>0.3</v>
      </c>
      <c r="K63" s="47">
        <v>0</v>
      </c>
      <c r="L63" s="47">
        <v>0</v>
      </c>
      <c r="M63" s="47">
        <v>0</v>
      </c>
      <c r="N63" s="411">
        <v>0.2</v>
      </c>
      <c r="O63" s="412">
        <v>0.1</v>
      </c>
      <c r="P63" s="47">
        <v>0</v>
      </c>
      <c r="Q63" s="47">
        <v>0</v>
      </c>
      <c r="R63" s="47">
        <v>0</v>
      </c>
      <c r="S63" s="15">
        <v>0.1</v>
      </c>
      <c r="T63" s="15">
        <v>0.4</v>
      </c>
      <c r="U63" s="133">
        <v>0.1</v>
      </c>
    </row>
    <row r="64" spans="1:21" ht="7.5" customHeight="1" x14ac:dyDescent="0.2">
      <c r="C64" s="51"/>
      <c r="D64" s="152"/>
      <c r="E64" s="177"/>
      <c r="F64" s="410"/>
      <c r="G64" s="410"/>
      <c r="H64" s="412"/>
      <c r="I64" s="412"/>
      <c r="J64" s="415"/>
      <c r="K64" s="415"/>
      <c r="L64" s="415"/>
      <c r="M64" s="415"/>
      <c r="N64" s="415"/>
      <c r="O64" s="412"/>
      <c r="P64" s="412"/>
      <c r="U64" s="133"/>
    </row>
    <row r="65" spans="1:21" ht="14.25" customHeight="1" x14ac:dyDescent="0.2">
      <c r="B65" s="15" t="s">
        <v>468</v>
      </c>
      <c r="C65" s="177">
        <v>0</v>
      </c>
      <c r="D65" s="381">
        <v>0</v>
      </c>
      <c r="E65" s="177">
        <v>0</v>
      </c>
      <c r="F65" s="47">
        <v>0</v>
      </c>
      <c r="G65" s="47">
        <v>0</v>
      </c>
      <c r="H65" s="410">
        <v>29.2</v>
      </c>
      <c r="I65" s="410">
        <v>40.699999999999996</v>
      </c>
      <c r="J65" s="410">
        <v>24.4</v>
      </c>
      <c r="K65" s="410">
        <v>22.6</v>
      </c>
      <c r="L65" s="410">
        <v>19.3</v>
      </c>
      <c r="M65" s="410">
        <v>16.8</v>
      </c>
      <c r="N65" s="410">
        <v>21.5</v>
      </c>
      <c r="O65" s="412">
        <v>23.6</v>
      </c>
      <c r="P65" s="412">
        <v>23.3</v>
      </c>
      <c r="Q65" s="15">
        <v>27.2</v>
      </c>
      <c r="R65" s="15">
        <v>29.2</v>
      </c>
      <c r="S65" s="15">
        <v>30.3</v>
      </c>
      <c r="T65" s="15">
        <v>33.200000000000003</v>
      </c>
      <c r="U65" s="133">
        <v>36</v>
      </c>
    </row>
    <row r="66" spans="1:21" x14ac:dyDescent="0.2">
      <c r="B66" s="15" t="s">
        <v>63</v>
      </c>
      <c r="C66" s="177">
        <v>0</v>
      </c>
      <c r="D66" s="381">
        <v>0</v>
      </c>
      <c r="E66" s="177">
        <v>0</v>
      </c>
      <c r="F66" s="410">
        <v>1.5640000000000001</v>
      </c>
      <c r="G66" s="410">
        <v>12.7</v>
      </c>
      <c r="H66" s="410">
        <v>15.3</v>
      </c>
      <c r="I66" s="410">
        <v>18.2</v>
      </c>
      <c r="J66" s="410">
        <v>15.1</v>
      </c>
      <c r="K66" s="410">
        <v>24.9</v>
      </c>
      <c r="L66" s="410">
        <v>30.3</v>
      </c>
      <c r="M66" s="410">
        <v>30.4</v>
      </c>
      <c r="N66" s="410">
        <v>30.3</v>
      </c>
      <c r="O66" s="413">
        <v>33</v>
      </c>
      <c r="P66" s="412">
        <v>34.799999999999997</v>
      </c>
      <c r="Q66" s="15">
        <v>41.2</v>
      </c>
      <c r="R66" s="15">
        <v>41.4</v>
      </c>
      <c r="S66" s="15">
        <v>42.5</v>
      </c>
      <c r="T66" s="15">
        <v>44.1</v>
      </c>
      <c r="U66" s="133">
        <v>45.1</v>
      </c>
    </row>
    <row r="67" spans="1:21" x14ac:dyDescent="0.2">
      <c r="B67" s="15" t="s">
        <v>67</v>
      </c>
      <c r="C67" s="177">
        <v>0</v>
      </c>
      <c r="D67" s="381">
        <v>0</v>
      </c>
      <c r="E67" s="177">
        <v>0</v>
      </c>
      <c r="F67" s="47">
        <v>0</v>
      </c>
      <c r="G67" s="47">
        <v>0</v>
      </c>
      <c r="H67" s="410">
        <v>41.3</v>
      </c>
      <c r="I67" s="410">
        <v>82.5</v>
      </c>
      <c r="J67" s="410">
        <v>82.1</v>
      </c>
      <c r="K67" s="410">
        <v>74</v>
      </c>
      <c r="L67" s="410">
        <v>73.3</v>
      </c>
      <c r="M67" s="410">
        <v>69.2</v>
      </c>
      <c r="N67" s="410">
        <v>75.400000000000006</v>
      </c>
      <c r="O67" s="412">
        <v>78.099999999999994</v>
      </c>
      <c r="P67" s="412">
        <v>81.2</v>
      </c>
      <c r="Q67" s="15">
        <v>77.599999999999994</v>
      </c>
      <c r="R67" s="15">
        <v>82.4</v>
      </c>
      <c r="S67" s="15">
        <v>87.7</v>
      </c>
      <c r="T67" s="15">
        <v>96.7</v>
      </c>
      <c r="U67" s="133">
        <v>92.8</v>
      </c>
    </row>
    <row r="68" spans="1:21" x14ac:dyDescent="0.2">
      <c r="B68" s="15" t="s">
        <v>479</v>
      </c>
      <c r="C68" s="177">
        <v>0</v>
      </c>
      <c r="D68" s="381">
        <v>0</v>
      </c>
      <c r="E68" s="177">
        <v>0</v>
      </c>
      <c r="F68" s="47">
        <v>0</v>
      </c>
      <c r="G68" s="47">
        <v>0</v>
      </c>
      <c r="H68" s="47">
        <v>0</v>
      </c>
      <c r="I68" s="47">
        <v>0</v>
      </c>
      <c r="J68" s="410">
        <v>33.5</v>
      </c>
      <c r="K68" s="410">
        <v>40.200000000000003</v>
      </c>
      <c r="L68" s="410">
        <v>20.399999999999999</v>
      </c>
      <c r="M68" s="47">
        <v>0</v>
      </c>
      <c r="N68" s="47">
        <v>0</v>
      </c>
      <c r="O68" s="47">
        <v>0</v>
      </c>
      <c r="P68" s="47">
        <v>0</v>
      </c>
      <c r="Q68" s="47">
        <v>0</v>
      </c>
      <c r="R68" s="47">
        <v>0</v>
      </c>
      <c r="S68" s="47">
        <v>0</v>
      </c>
      <c r="T68" s="47">
        <v>0</v>
      </c>
      <c r="U68" s="133">
        <v>0.1</v>
      </c>
    </row>
    <row r="69" spans="1:21" x14ac:dyDescent="0.2">
      <c r="B69" s="15" t="s">
        <v>65</v>
      </c>
      <c r="C69" s="177">
        <v>0</v>
      </c>
      <c r="D69" s="381">
        <v>0</v>
      </c>
      <c r="E69" s="378">
        <v>1.9610000000000001</v>
      </c>
      <c r="F69" s="421">
        <v>14.445</v>
      </c>
      <c r="G69" s="421">
        <v>15.3</v>
      </c>
      <c r="H69" s="411">
        <v>18.100000000000001</v>
      </c>
      <c r="I69" s="411">
        <v>20.6</v>
      </c>
      <c r="J69" s="411">
        <v>16.7</v>
      </c>
      <c r="K69" s="411">
        <v>42.9</v>
      </c>
      <c r="L69" s="411">
        <v>50.5</v>
      </c>
      <c r="M69" s="411">
        <v>46.4</v>
      </c>
      <c r="N69" s="411">
        <v>49.2</v>
      </c>
      <c r="O69" s="413">
        <v>51</v>
      </c>
      <c r="P69" s="412">
        <v>55.8</v>
      </c>
      <c r="Q69" s="15">
        <v>70.5</v>
      </c>
      <c r="R69" s="15">
        <v>84.5</v>
      </c>
      <c r="S69" s="15">
        <v>68.2</v>
      </c>
      <c r="T69" s="15">
        <v>65.599999999999994</v>
      </c>
      <c r="U69" s="133">
        <v>56.7</v>
      </c>
    </row>
    <row r="70" spans="1:21" x14ac:dyDescent="0.2">
      <c r="B70" s="15" t="s">
        <v>480</v>
      </c>
      <c r="C70" s="177">
        <v>0</v>
      </c>
      <c r="D70" s="381">
        <v>0</v>
      </c>
      <c r="E70" s="177">
        <v>0</v>
      </c>
      <c r="F70" s="47">
        <v>0</v>
      </c>
      <c r="G70" s="47">
        <v>0</v>
      </c>
      <c r="H70" s="47">
        <v>0</v>
      </c>
      <c r="I70" s="47">
        <v>0</v>
      </c>
      <c r="J70" s="411">
        <v>3.3</v>
      </c>
      <c r="K70" s="411">
        <v>14.9</v>
      </c>
      <c r="L70" s="411">
        <v>3.9</v>
      </c>
      <c r="M70" s="411">
        <v>2.4</v>
      </c>
      <c r="N70" s="411">
        <v>2.1</v>
      </c>
      <c r="O70" s="412">
        <v>1.8</v>
      </c>
      <c r="P70" s="47">
        <v>0</v>
      </c>
      <c r="Q70" s="47">
        <v>0</v>
      </c>
      <c r="R70" s="47">
        <v>0</v>
      </c>
      <c r="S70" s="47">
        <v>0</v>
      </c>
      <c r="T70" s="47">
        <v>0</v>
      </c>
      <c r="U70" s="47">
        <v>0</v>
      </c>
    </row>
    <row r="71" spans="1:21" ht="7.5" customHeight="1" x14ac:dyDescent="0.2">
      <c r="C71" s="64"/>
      <c r="D71" s="153"/>
      <c r="E71" s="379"/>
      <c r="F71" s="422"/>
      <c r="G71" s="422"/>
      <c r="H71" s="412"/>
      <c r="I71" s="412"/>
      <c r="J71" s="412"/>
      <c r="K71" s="412"/>
      <c r="L71" s="412"/>
      <c r="M71" s="412"/>
      <c r="N71" s="415"/>
      <c r="O71" s="412"/>
      <c r="P71" s="412"/>
      <c r="U71" s="133"/>
    </row>
    <row r="72" spans="1:21" s="3" customFormat="1" ht="15.75" x14ac:dyDescent="0.25">
      <c r="A72" s="37"/>
      <c r="B72" s="37" t="s">
        <v>126</v>
      </c>
      <c r="C72" s="190">
        <f t="shared" ref="C72:I72" si="2">SUM(C55:C69)</f>
        <v>266.53399999999999</v>
      </c>
      <c r="D72" s="154">
        <f t="shared" si="2"/>
        <v>269.28399999999999</v>
      </c>
      <c r="E72" s="206">
        <f t="shared" si="2"/>
        <v>290.19800000000004</v>
      </c>
      <c r="F72" s="423">
        <f t="shared" si="2"/>
        <v>368.85900000000004</v>
      </c>
      <c r="G72" s="423">
        <f t="shared" si="2"/>
        <v>485.5</v>
      </c>
      <c r="H72" s="423">
        <f t="shared" si="2"/>
        <v>558.6</v>
      </c>
      <c r="I72" s="423">
        <f t="shared" si="2"/>
        <v>608.9</v>
      </c>
      <c r="J72" s="423">
        <f t="shared" ref="J72:R72" si="3">SUM(J55:J70)</f>
        <v>615.20000000000005</v>
      </c>
      <c r="K72" s="423">
        <f t="shared" si="3"/>
        <v>634</v>
      </c>
      <c r="L72" s="423">
        <f t="shared" si="3"/>
        <v>567.1</v>
      </c>
      <c r="M72" s="423">
        <f t="shared" si="3"/>
        <v>515.20000000000005</v>
      </c>
      <c r="N72" s="423">
        <f t="shared" si="3"/>
        <v>560.6</v>
      </c>
      <c r="O72" s="423">
        <f t="shared" si="3"/>
        <v>564</v>
      </c>
      <c r="P72" s="423">
        <f t="shared" si="3"/>
        <v>561.6</v>
      </c>
      <c r="Q72" s="423">
        <f t="shared" si="3"/>
        <v>558.19999999999993</v>
      </c>
      <c r="R72" s="423">
        <f t="shared" si="3"/>
        <v>593.69999999999993</v>
      </c>
      <c r="S72" s="423">
        <f>SUM(S58:S70)</f>
        <v>658.50000000000011</v>
      </c>
      <c r="T72" s="423">
        <f>SUM(T58:T70)</f>
        <v>718.90000000000009</v>
      </c>
      <c r="U72" s="423">
        <f>SUM(U58:U70)</f>
        <v>737.8</v>
      </c>
    </row>
    <row r="73" spans="1:21" s="3" customFormat="1" ht="7.5" customHeight="1" x14ac:dyDescent="0.25">
      <c r="A73" s="37"/>
      <c r="B73" s="37"/>
      <c r="C73" s="190"/>
      <c r="D73" s="154"/>
      <c r="E73" s="190"/>
      <c r="F73" s="423"/>
      <c r="G73" s="423"/>
      <c r="H73" s="423"/>
      <c r="I73" s="423"/>
      <c r="J73" s="423"/>
      <c r="K73" s="423"/>
      <c r="L73" s="423"/>
      <c r="M73" s="423"/>
      <c r="N73" s="423"/>
      <c r="O73" s="424"/>
      <c r="P73" s="424"/>
      <c r="U73" s="460"/>
    </row>
    <row r="74" spans="1:21" s="3" customFormat="1" ht="15.75" x14ac:dyDescent="0.25">
      <c r="A74" s="37"/>
      <c r="B74" s="33" t="s">
        <v>72</v>
      </c>
      <c r="C74" s="177">
        <v>0</v>
      </c>
      <c r="D74" s="381">
        <v>0</v>
      </c>
      <c r="E74" s="177">
        <v>0</v>
      </c>
      <c r="F74" s="47">
        <v>0</v>
      </c>
      <c r="G74" s="47">
        <v>0</v>
      </c>
      <c r="H74" s="47">
        <v>0</v>
      </c>
      <c r="I74" s="47">
        <v>0</v>
      </c>
      <c r="J74" s="47">
        <v>0</v>
      </c>
      <c r="K74" s="416">
        <v>0.92200000000000004</v>
      </c>
      <c r="L74" s="411">
        <v>1.2</v>
      </c>
      <c r="M74" s="411">
        <v>1.3</v>
      </c>
      <c r="N74" s="411">
        <v>1.8</v>
      </c>
      <c r="O74" s="412">
        <v>1.6</v>
      </c>
      <c r="P74" s="412">
        <v>1.7</v>
      </c>
      <c r="Q74" s="15">
        <v>1.8</v>
      </c>
      <c r="R74" s="15">
        <v>2.1</v>
      </c>
      <c r="S74" s="15">
        <v>1.9</v>
      </c>
      <c r="T74" s="242">
        <v>2</v>
      </c>
      <c r="U74" s="133">
        <v>1.8</v>
      </c>
    </row>
    <row r="75" spans="1:21" ht="6" customHeight="1" x14ac:dyDescent="0.2">
      <c r="A75" s="195"/>
      <c r="B75" s="195"/>
      <c r="C75" s="207"/>
      <c r="D75" s="207"/>
      <c r="E75" s="207"/>
      <c r="F75" s="207"/>
      <c r="G75" s="207"/>
      <c r="H75" s="207"/>
      <c r="I75" s="207"/>
      <c r="J75" s="207"/>
      <c r="K75" s="207"/>
      <c r="L75" s="207"/>
      <c r="M75" s="207"/>
      <c r="N75" s="207"/>
      <c r="O75" s="207"/>
      <c r="P75" s="207"/>
      <c r="Q75" s="207"/>
      <c r="R75" s="207"/>
      <c r="S75" s="207"/>
      <c r="T75" s="207"/>
      <c r="U75" s="207"/>
    </row>
    <row r="76" spans="1:21" ht="7.5" customHeight="1" x14ac:dyDescent="0.2">
      <c r="G76" s="38"/>
    </row>
    <row r="77" spans="1:21" s="49" customFormat="1" ht="14.25" customHeight="1" x14ac:dyDescent="0.2">
      <c r="A77" s="171" t="s">
        <v>466</v>
      </c>
      <c r="G77" s="323"/>
      <c r="K77" s="137"/>
      <c r="L77" s="137"/>
      <c r="M77" s="137"/>
    </row>
    <row r="78" spans="1:21" s="49" customFormat="1" ht="12.75" x14ac:dyDescent="0.2">
      <c r="A78" s="49" t="s">
        <v>395</v>
      </c>
      <c r="K78" s="137"/>
      <c r="L78" s="137"/>
      <c r="M78" s="137"/>
    </row>
    <row r="79" spans="1:21" s="49" customFormat="1" ht="12.75" x14ac:dyDescent="0.2">
      <c r="A79" s="49" t="s">
        <v>630</v>
      </c>
      <c r="K79" s="137"/>
      <c r="L79" s="137"/>
      <c r="M79" s="137"/>
    </row>
    <row r="80" spans="1:21" s="49" customFormat="1" ht="12.75" x14ac:dyDescent="0.2">
      <c r="A80" s="49" t="s">
        <v>631</v>
      </c>
      <c r="K80" s="137"/>
      <c r="L80" s="137"/>
      <c r="M80" s="137"/>
    </row>
    <row r="81" spans="1:13" s="49" customFormat="1" ht="12.75" x14ac:dyDescent="0.2">
      <c r="A81" s="49" t="s">
        <v>413</v>
      </c>
      <c r="K81" s="137"/>
      <c r="L81" s="137"/>
      <c r="M81" s="137"/>
    </row>
  </sheetData>
  <pageMargins left="0.70866141732283472" right="0.70866141732283472" top="0.74803149606299213" bottom="0.74803149606299213" header="0.31496062992125984" footer="0.31496062992125984"/>
  <pageSetup paperSize="9" scale="56" orientation="portrait" r:id="rId1"/>
  <headerFooter>
    <oddHeader>&amp;R&amp;14AIR TRANSPORT</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9"/>
  <sheetViews>
    <sheetView zoomScale="75" zoomScaleNormal="75" workbookViewId="0"/>
  </sheetViews>
  <sheetFormatPr defaultRowHeight="15" x14ac:dyDescent="0.2"/>
  <cols>
    <col min="1" max="1" width="4.5703125" style="15" customWidth="1"/>
    <col min="2" max="2" width="22.7109375" style="15" customWidth="1"/>
    <col min="3" max="5" width="10.42578125" style="15" hidden="1" customWidth="1"/>
    <col min="6" max="6" width="10.28515625" style="15" hidden="1" customWidth="1"/>
    <col min="7" max="7" width="10.42578125" style="38" hidden="1" customWidth="1"/>
    <col min="8" max="10" width="10.28515625" style="15" customWidth="1"/>
    <col min="11" max="11" width="10.7109375" style="135" customWidth="1"/>
    <col min="12" max="12" width="10.28515625" style="135" customWidth="1"/>
    <col min="13" max="13" width="10.5703125" style="135" customWidth="1"/>
    <col min="14" max="15" width="10.7109375" style="15" customWidth="1"/>
    <col min="16" max="16" width="11.42578125" style="15" customWidth="1"/>
    <col min="17" max="17" width="12" style="15" customWidth="1"/>
    <col min="18" max="18" width="14.28515625" style="15" customWidth="1"/>
    <col min="19" max="19" width="9.85546875" style="15" customWidth="1"/>
    <col min="20" max="20" width="16.5703125" style="15" customWidth="1"/>
    <col min="21" max="16384" width="9.140625" style="15"/>
  </cols>
  <sheetData>
    <row r="1" spans="1:18" ht="18.75" x14ac:dyDescent="0.25">
      <c r="A1" s="37" t="s">
        <v>494</v>
      </c>
      <c r="C1" s="33"/>
      <c r="D1" s="33"/>
      <c r="E1" s="33"/>
      <c r="F1" s="33"/>
      <c r="G1" s="40"/>
      <c r="H1" s="33"/>
      <c r="I1" s="33"/>
    </row>
    <row r="2" spans="1:18" ht="6.75" customHeight="1" x14ac:dyDescent="0.25">
      <c r="A2" s="37"/>
      <c r="B2" s="37"/>
      <c r="C2" s="37"/>
      <c r="D2" s="37"/>
      <c r="E2" s="37"/>
      <c r="F2" s="37"/>
      <c r="G2" s="199"/>
      <c r="H2" s="37"/>
      <c r="I2" s="37"/>
      <c r="J2" s="33"/>
      <c r="K2" s="203"/>
      <c r="L2" s="203"/>
      <c r="M2" s="203"/>
    </row>
    <row r="3" spans="1:18" s="3" customFormat="1" ht="18.75" customHeight="1" x14ac:dyDescent="0.25">
      <c r="A3" s="204"/>
      <c r="B3" s="204"/>
      <c r="C3" s="198">
        <v>2000</v>
      </c>
      <c r="D3" s="198">
        <v>2001</v>
      </c>
      <c r="E3" s="205">
        <v>2002</v>
      </c>
      <c r="F3" s="408">
        <v>2003</v>
      </c>
      <c r="G3" s="408">
        <v>2004</v>
      </c>
      <c r="H3" s="408">
        <v>2005</v>
      </c>
      <c r="I3" s="408">
        <v>2006</v>
      </c>
      <c r="J3" s="408">
        <v>2007</v>
      </c>
      <c r="K3" s="408">
        <v>2008</v>
      </c>
      <c r="L3" s="408">
        <v>2009</v>
      </c>
      <c r="M3" s="408">
        <v>2010</v>
      </c>
      <c r="N3" s="408">
        <v>2011</v>
      </c>
      <c r="O3" s="408">
        <v>2012</v>
      </c>
      <c r="P3" s="408">
        <v>2013</v>
      </c>
      <c r="Q3" s="408">
        <v>2014</v>
      </c>
      <c r="R3" s="408">
        <v>2015</v>
      </c>
    </row>
    <row r="4" spans="1:18" ht="15" customHeight="1" x14ac:dyDescent="0.25">
      <c r="B4" s="37"/>
      <c r="C4" s="45"/>
      <c r="F4" s="200"/>
      <c r="G4" s="201"/>
      <c r="H4" s="201"/>
      <c r="I4" s="135"/>
      <c r="J4" s="134"/>
      <c r="K4" s="134"/>
      <c r="L4" s="134"/>
      <c r="M4" s="134"/>
      <c r="N4" s="134"/>
      <c r="P4" s="134"/>
      <c r="Q4" s="134"/>
      <c r="R4" s="134" t="s">
        <v>57</v>
      </c>
    </row>
    <row r="5" spans="1:18" ht="15" customHeight="1" x14ac:dyDescent="0.25">
      <c r="A5" s="3" t="s">
        <v>38</v>
      </c>
      <c r="C5" s="63"/>
      <c r="D5" s="52"/>
      <c r="E5" s="53"/>
      <c r="G5" s="135"/>
      <c r="H5" s="135"/>
      <c r="I5" s="135"/>
      <c r="K5" s="15"/>
      <c r="L5" s="15"/>
      <c r="M5" s="15"/>
    </row>
    <row r="6" spans="1:18" ht="15" customHeight="1" x14ac:dyDescent="0.25">
      <c r="A6" s="3"/>
      <c r="B6" s="15" t="s">
        <v>43</v>
      </c>
      <c r="C6" s="51">
        <v>0.58199999999999996</v>
      </c>
      <c r="D6" s="167">
        <v>0.22600000000000001</v>
      </c>
      <c r="E6" s="145">
        <v>0.08</v>
      </c>
      <c r="F6" s="64">
        <v>1.0999999999999999E-2</v>
      </c>
      <c r="G6" s="64">
        <v>0.13300000000000001</v>
      </c>
      <c r="H6" s="64">
        <v>1.0999999999999999E-2</v>
      </c>
      <c r="I6" s="47">
        <v>0</v>
      </c>
      <c r="J6" s="47">
        <v>0</v>
      </c>
      <c r="K6" s="47">
        <v>0</v>
      </c>
      <c r="L6" s="47">
        <v>0</v>
      </c>
      <c r="M6" s="47">
        <v>0</v>
      </c>
      <c r="N6" s="47">
        <v>0</v>
      </c>
      <c r="O6" s="47">
        <v>0</v>
      </c>
      <c r="P6" s="47">
        <v>0</v>
      </c>
      <c r="Q6" s="47">
        <v>0</v>
      </c>
      <c r="R6" s="47">
        <v>0</v>
      </c>
    </row>
    <row r="7" spans="1:18" ht="15" customHeight="1" x14ac:dyDescent="0.25">
      <c r="A7" s="3"/>
      <c r="B7" s="15" t="s">
        <v>44</v>
      </c>
      <c r="C7" s="51">
        <v>5.306</v>
      </c>
      <c r="D7" s="167">
        <v>4.673</v>
      </c>
      <c r="E7" s="145">
        <v>3.9220000000000002</v>
      </c>
      <c r="F7" s="64">
        <v>5.1760000000000002</v>
      </c>
      <c r="G7" s="64">
        <v>4.1109999999999998</v>
      </c>
      <c r="H7" s="67">
        <v>1.131</v>
      </c>
      <c r="I7" s="47">
        <v>0</v>
      </c>
      <c r="J7" s="47">
        <v>0</v>
      </c>
      <c r="K7" s="67">
        <v>0.1</v>
      </c>
      <c r="L7" s="47">
        <v>0</v>
      </c>
      <c r="M7" s="47">
        <v>0</v>
      </c>
      <c r="N7" s="64">
        <v>0.2</v>
      </c>
      <c r="O7" s="38">
        <v>0.1</v>
      </c>
      <c r="P7" s="38">
        <v>0.1</v>
      </c>
      <c r="Q7" s="15">
        <v>0.1</v>
      </c>
    </row>
    <row r="8" spans="1:18" ht="15" customHeight="1" x14ac:dyDescent="0.25">
      <c r="A8" s="3"/>
      <c r="B8" s="15" t="s">
        <v>47</v>
      </c>
      <c r="C8" s="51">
        <v>36.840000000000003</v>
      </c>
      <c r="D8" s="167">
        <v>35.273000000000003</v>
      </c>
      <c r="E8" s="145">
        <v>40.286999999999999</v>
      </c>
      <c r="F8" s="64">
        <v>40.465000000000003</v>
      </c>
      <c r="G8" s="64">
        <v>38.770000000000003</v>
      </c>
      <c r="H8" s="67">
        <v>39.119</v>
      </c>
      <c r="I8" s="67">
        <v>42.228000000000002</v>
      </c>
      <c r="J8" s="64">
        <v>42.805999999999997</v>
      </c>
      <c r="K8" s="64">
        <v>44.4</v>
      </c>
      <c r="L8" s="64">
        <v>39.5</v>
      </c>
      <c r="M8" s="64">
        <v>38.6</v>
      </c>
      <c r="N8" s="64">
        <v>41.5</v>
      </c>
      <c r="O8" s="38">
        <v>47.2</v>
      </c>
      <c r="P8" s="38">
        <v>48.6</v>
      </c>
      <c r="Q8" s="15">
        <v>49.1</v>
      </c>
    </row>
    <row r="9" spans="1:18" ht="15" customHeight="1" x14ac:dyDescent="0.25">
      <c r="A9" s="3"/>
      <c r="B9" s="15" t="s">
        <v>50</v>
      </c>
      <c r="C9" s="51">
        <v>73.072000000000003</v>
      </c>
      <c r="D9" s="167">
        <v>73.885999999999996</v>
      </c>
      <c r="E9" s="145">
        <v>75.730999999999995</v>
      </c>
      <c r="F9" s="64">
        <v>63.042999999999999</v>
      </c>
      <c r="G9" s="64">
        <v>61.206000000000003</v>
      </c>
      <c r="H9" s="67">
        <v>64.286000000000001</v>
      </c>
      <c r="I9" s="67">
        <v>68.781000000000006</v>
      </c>
      <c r="J9" s="64">
        <v>73.316999999999993</v>
      </c>
      <c r="K9" s="64">
        <v>74.900000000000006</v>
      </c>
      <c r="L9" s="64">
        <v>63.8</v>
      </c>
      <c r="M9" s="64">
        <v>63.5</v>
      </c>
      <c r="N9" s="64">
        <v>69.099999999999994</v>
      </c>
      <c r="O9" s="38">
        <v>75.2</v>
      </c>
      <c r="P9" s="38">
        <v>115.3</v>
      </c>
      <c r="Q9" s="15">
        <v>150.69999999999999</v>
      </c>
    </row>
    <row r="10" spans="1:18" ht="15" customHeight="1" x14ac:dyDescent="0.25">
      <c r="A10" s="3"/>
      <c r="B10" s="15" t="s">
        <v>58</v>
      </c>
      <c r="C10" s="51">
        <v>139.94399999999999</v>
      </c>
      <c r="D10" s="167">
        <v>119.986</v>
      </c>
      <c r="E10" s="145">
        <v>146.90299999999999</v>
      </c>
      <c r="F10" s="64">
        <v>132.75700000000001</v>
      </c>
      <c r="G10" s="64">
        <v>132.71199999999999</v>
      </c>
      <c r="H10" s="64">
        <v>139.94900000000001</v>
      </c>
      <c r="I10" s="64">
        <v>156.53399999999999</v>
      </c>
      <c r="J10" s="64">
        <f>0.002+136.972+6.75+14.948</f>
        <v>158.67200000000003</v>
      </c>
      <c r="K10" s="64">
        <f>130.8+7.1+16.6</f>
        <v>154.5</v>
      </c>
      <c r="L10" s="64">
        <v>166</v>
      </c>
      <c r="M10" s="64">
        <v>172.4</v>
      </c>
      <c r="N10" s="64">
        <v>174.9</v>
      </c>
      <c r="O10" s="38">
        <f>168.1+5.6+14.6</f>
        <v>188.29999999999998</v>
      </c>
      <c r="P10" s="38">
        <v>185.29999999999998</v>
      </c>
      <c r="Q10" s="15">
        <v>180.5</v>
      </c>
    </row>
    <row r="11" spans="1:18" ht="15" customHeight="1" x14ac:dyDescent="0.25">
      <c r="A11" s="3"/>
      <c r="C11" s="65"/>
      <c r="D11" s="167"/>
      <c r="E11" s="145"/>
      <c r="F11" s="64"/>
      <c r="G11" s="425"/>
      <c r="H11" s="38"/>
      <c r="I11" s="38"/>
      <c r="J11" s="64" t="s">
        <v>82</v>
      </c>
      <c r="K11" s="64"/>
      <c r="L11" s="64"/>
      <c r="M11" s="64"/>
      <c r="N11" s="64"/>
      <c r="O11" s="38"/>
      <c r="P11" s="38"/>
    </row>
    <row r="12" spans="1:18" ht="15" customHeight="1" x14ac:dyDescent="0.25">
      <c r="A12" s="3"/>
      <c r="B12" s="15" t="s">
        <v>59</v>
      </c>
      <c r="C12" s="51">
        <v>495.50799999999998</v>
      </c>
      <c r="D12" s="167">
        <v>456.56299999999999</v>
      </c>
      <c r="E12" s="145">
        <v>514.70299999999997</v>
      </c>
      <c r="F12" s="64">
        <v>507.29</v>
      </c>
      <c r="G12" s="64">
        <v>623.55499999999995</v>
      </c>
      <c r="H12" s="67">
        <v>664.01800000000003</v>
      </c>
      <c r="I12" s="67">
        <v>673.22799999999995</v>
      </c>
      <c r="J12" s="64">
        <v>658.98400000000004</v>
      </c>
      <c r="K12" s="64">
        <v>656</v>
      </c>
      <c r="L12" s="64">
        <v>641.29999999999995</v>
      </c>
      <c r="M12" s="64">
        <v>617.70000000000005</v>
      </c>
      <c r="N12" s="64">
        <v>652.5</v>
      </c>
      <c r="O12" s="38">
        <v>663.8</v>
      </c>
      <c r="P12" s="38">
        <v>712.2</v>
      </c>
      <c r="Q12" s="15">
        <v>776.9</v>
      </c>
    </row>
    <row r="13" spans="1:18" ht="15" customHeight="1" x14ac:dyDescent="0.25">
      <c r="A13" s="3"/>
      <c r="B13" s="15" t="s">
        <v>60</v>
      </c>
      <c r="C13" s="51">
        <v>235.59200000000001</v>
      </c>
      <c r="D13" s="167">
        <v>223.99600000000001</v>
      </c>
      <c r="E13" s="145">
        <v>241.05</v>
      </c>
      <c r="F13" s="64">
        <v>254.66900000000001</v>
      </c>
      <c r="G13" s="64">
        <v>240.02099999999999</v>
      </c>
      <c r="H13" s="67">
        <v>217.28700000000001</v>
      </c>
      <c r="I13" s="67">
        <v>216.67699999999999</v>
      </c>
      <c r="J13" s="64">
        <v>214.946</v>
      </c>
      <c r="K13" s="64">
        <v>148</v>
      </c>
      <c r="L13" s="64">
        <v>135.5</v>
      </c>
      <c r="M13" s="64">
        <v>129.9</v>
      </c>
      <c r="N13" s="64">
        <v>177.8</v>
      </c>
      <c r="O13" s="38">
        <v>233.9</v>
      </c>
      <c r="P13" s="38">
        <v>173.2</v>
      </c>
      <c r="Q13" s="15">
        <v>161.80000000000001</v>
      </c>
    </row>
    <row r="14" spans="1:18" ht="15" customHeight="1" x14ac:dyDescent="0.25">
      <c r="A14" s="3"/>
      <c r="B14" s="15" t="s">
        <v>88</v>
      </c>
      <c r="C14" s="51">
        <v>8.75</v>
      </c>
      <c r="D14" s="167">
        <v>41.295000000000002</v>
      </c>
      <c r="E14" s="145">
        <v>0.106</v>
      </c>
      <c r="F14" s="51">
        <v>1E-3</v>
      </c>
      <c r="G14" s="51">
        <v>0</v>
      </c>
      <c r="H14" s="51">
        <v>1E-3</v>
      </c>
      <c r="I14" s="51">
        <v>0</v>
      </c>
      <c r="J14" s="64">
        <v>0</v>
      </c>
      <c r="K14" s="64">
        <v>0</v>
      </c>
      <c r="L14" s="64">
        <v>0</v>
      </c>
      <c r="M14" s="64" t="s">
        <v>40</v>
      </c>
      <c r="N14" s="64" t="s">
        <v>40</v>
      </c>
      <c r="O14" s="38">
        <v>15.8</v>
      </c>
      <c r="P14" s="38">
        <v>73.2</v>
      </c>
      <c r="Q14" s="242">
        <v>72</v>
      </c>
    </row>
    <row r="15" spans="1:18" ht="15" customHeight="1" x14ac:dyDescent="0.25">
      <c r="A15" s="3"/>
      <c r="B15" s="15" t="s">
        <v>61</v>
      </c>
      <c r="C15" s="51">
        <v>156.54</v>
      </c>
      <c r="D15" s="167">
        <v>159.339</v>
      </c>
      <c r="E15" s="145">
        <v>163.732</v>
      </c>
      <c r="F15" s="64">
        <v>159.089</v>
      </c>
      <c r="G15" s="51">
        <v>155.99199999999999</v>
      </c>
      <c r="H15" s="67">
        <v>156.71899999999999</v>
      </c>
      <c r="I15" s="67">
        <v>148.74100000000001</v>
      </c>
      <c r="J15" s="64">
        <v>149.88499999999999</v>
      </c>
      <c r="K15" s="64">
        <v>139.4</v>
      </c>
      <c r="L15" s="64">
        <v>126.9</v>
      </c>
      <c r="M15" s="64">
        <v>129</v>
      </c>
      <c r="N15" s="64">
        <v>147.69999999999999</v>
      </c>
      <c r="O15" s="38">
        <v>120</v>
      </c>
      <c r="P15" s="38">
        <v>82.8</v>
      </c>
      <c r="Q15" s="15">
        <v>74.5</v>
      </c>
    </row>
    <row r="16" spans="1:18" ht="15" customHeight="1" x14ac:dyDescent="0.25">
      <c r="A16" s="3"/>
      <c r="B16" s="15" t="s">
        <v>62</v>
      </c>
      <c r="C16" s="51" t="s">
        <v>40</v>
      </c>
      <c r="D16" s="152" t="s">
        <v>40</v>
      </c>
      <c r="E16" s="51">
        <v>6.0000000000000001E-3</v>
      </c>
      <c r="F16" s="47">
        <v>0</v>
      </c>
      <c r="G16" s="47">
        <v>0</v>
      </c>
      <c r="H16" s="47">
        <v>0</v>
      </c>
      <c r="I16" s="47">
        <v>0</v>
      </c>
      <c r="J16" s="47">
        <v>0</v>
      </c>
      <c r="K16" s="47">
        <v>0</v>
      </c>
      <c r="L16" s="47">
        <v>0</v>
      </c>
      <c r="M16" s="47">
        <v>0</v>
      </c>
      <c r="N16" s="47">
        <v>0</v>
      </c>
      <c r="O16" s="47">
        <v>0</v>
      </c>
      <c r="P16" s="47">
        <v>0</v>
      </c>
      <c r="Q16" s="15">
        <v>0.5</v>
      </c>
    </row>
    <row r="17" spans="1:18" ht="15" customHeight="1" x14ac:dyDescent="0.25">
      <c r="A17" s="3"/>
      <c r="C17" s="65"/>
      <c r="D17" s="167"/>
      <c r="E17" s="145"/>
      <c r="F17" s="64"/>
      <c r="G17" s="64"/>
      <c r="H17" s="38"/>
      <c r="I17" s="38" t="s">
        <v>82</v>
      </c>
      <c r="J17" s="64" t="s">
        <v>82</v>
      </c>
      <c r="K17" s="64"/>
      <c r="L17" s="64"/>
      <c r="M17" s="64"/>
      <c r="N17" s="64"/>
      <c r="O17" s="38"/>
      <c r="P17" s="38"/>
    </row>
    <row r="18" spans="1:18" ht="18" customHeight="1" x14ac:dyDescent="0.25">
      <c r="A18" s="3"/>
      <c r="B18" s="15" t="s">
        <v>468</v>
      </c>
      <c r="C18" s="51">
        <v>11.351000000000001</v>
      </c>
      <c r="D18" s="167">
        <v>9.8190000000000008</v>
      </c>
      <c r="E18" s="145">
        <v>8.6159999999999997</v>
      </c>
      <c r="F18" s="64">
        <v>4.0990000000000002</v>
      </c>
      <c r="G18" s="64">
        <v>4.4459999999999997</v>
      </c>
      <c r="H18" s="64">
        <f>24.154+2.506</f>
        <v>26.66</v>
      </c>
      <c r="I18" s="64">
        <v>29.916</v>
      </c>
      <c r="J18" s="64">
        <v>25.65</v>
      </c>
      <c r="K18" s="64">
        <v>25.4</v>
      </c>
      <c r="L18" s="67">
        <v>24.2</v>
      </c>
      <c r="M18" s="67">
        <v>19</v>
      </c>
      <c r="N18" s="67">
        <v>18.899999999999999</v>
      </c>
      <c r="O18" s="38">
        <v>21.5</v>
      </c>
      <c r="P18" s="38">
        <v>30.2</v>
      </c>
      <c r="Q18" s="38">
        <v>37.5</v>
      </c>
      <c r="R18"/>
    </row>
    <row r="19" spans="1:18" ht="15" customHeight="1" x14ac:dyDescent="0.25">
      <c r="A19" s="3"/>
      <c r="B19" s="15" t="s">
        <v>63</v>
      </c>
      <c r="C19" s="51">
        <v>54.655999999999999</v>
      </c>
      <c r="D19" s="167">
        <v>55.747</v>
      </c>
      <c r="E19" s="145">
        <v>52.323999999999998</v>
      </c>
      <c r="F19" s="64">
        <v>62.287999999999997</v>
      </c>
      <c r="G19" s="64">
        <v>58.210999999999999</v>
      </c>
      <c r="H19" s="67">
        <v>60.537999999999997</v>
      </c>
      <c r="I19" s="67">
        <v>77.947999999999993</v>
      </c>
      <c r="J19" s="64">
        <v>151.48400000000001</v>
      </c>
      <c r="K19" s="64">
        <v>146.5</v>
      </c>
      <c r="L19" s="67">
        <v>111.1</v>
      </c>
      <c r="M19" s="67">
        <v>89.9</v>
      </c>
      <c r="N19" s="67">
        <v>83</v>
      </c>
      <c r="O19" s="38">
        <v>87.3</v>
      </c>
      <c r="P19" s="38">
        <v>96.8</v>
      </c>
      <c r="Q19" s="38">
        <v>125.1</v>
      </c>
      <c r="R19"/>
    </row>
    <row r="20" spans="1:18" ht="15" customHeight="1" x14ac:dyDescent="0.25">
      <c r="A20" s="3"/>
      <c r="B20" s="15" t="s">
        <v>67</v>
      </c>
      <c r="C20" s="51">
        <v>28.308</v>
      </c>
      <c r="D20" s="167">
        <v>29.771999999999998</v>
      </c>
      <c r="E20" s="145">
        <v>24.774000000000001</v>
      </c>
      <c r="F20" s="64">
        <v>0.40100000000000002</v>
      </c>
      <c r="G20" s="64">
        <v>2.3170000000000002</v>
      </c>
      <c r="H20" s="67">
        <v>19.535</v>
      </c>
      <c r="I20" s="67">
        <v>28.686</v>
      </c>
      <c r="J20" s="64">
        <v>26.692</v>
      </c>
      <c r="K20" s="64">
        <v>26.9</v>
      </c>
      <c r="L20" s="64">
        <v>23.2</v>
      </c>
      <c r="M20" s="64">
        <v>22.7</v>
      </c>
      <c r="N20" s="64">
        <v>32.799999999999997</v>
      </c>
      <c r="O20" s="38">
        <v>32.9</v>
      </c>
      <c r="P20" s="38">
        <v>34.9</v>
      </c>
      <c r="Q20" s="38">
        <v>31.8</v>
      </c>
      <c r="R20"/>
    </row>
    <row r="21" spans="1:18" ht="15" customHeight="1" x14ac:dyDescent="0.25">
      <c r="A21" s="3"/>
      <c r="B21" s="15" t="s">
        <v>71</v>
      </c>
      <c r="C21" s="51">
        <v>2.3410000000000002</v>
      </c>
      <c r="D21" s="167">
        <v>2.6309999999999998</v>
      </c>
      <c r="E21" s="145">
        <v>3.3929999999999998</v>
      </c>
      <c r="F21" s="64">
        <v>8.6999999999999994E-2</v>
      </c>
      <c r="G21" s="64">
        <v>3.484</v>
      </c>
      <c r="H21" s="67">
        <v>13.657999999999999</v>
      </c>
      <c r="I21" s="67">
        <v>1.3540000000000001</v>
      </c>
      <c r="J21" s="64">
        <v>0.01</v>
      </c>
      <c r="K21" s="64">
        <v>0</v>
      </c>
      <c r="L21" s="64">
        <v>6.9</v>
      </c>
      <c r="M21" s="64">
        <v>0.5</v>
      </c>
      <c r="N21" s="64">
        <v>10.5</v>
      </c>
      <c r="O21" s="38">
        <v>14.1</v>
      </c>
      <c r="P21" s="38">
        <v>13.2</v>
      </c>
      <c r="Q21" s="38">
        <v>12.9</v>
      </c>
      <c r="R21"/>
    </row>
    <row r="22" spans="1:18" ht="15" customHeight="1" x14ac:dyDescent="0.25">
      <c r="A22" s="3"/>
      <c r="B22" s="15" t="s">
        <v>543</v>
      </c>
      <c r="C22" s="51"/>
      <c r="D22" s="167"/>
      <c r="E22" s="51">
        <v>18.914000000000001</v>
      </c>
      <c r="F22" s="51">
        <v>19.573</v>
      </c>
      <c r="G22" s="51">
        <v>20.466999999999999</v>
      </c>
      <c r="H22" s="67">
        <v>24.300999999999998</v>
      </c>
      <c r="I22" s="67">
        <v>33.71</v>
      </c>
      <c r="J22" s="64">
        <v>33.433999999999997</v>
      </c>
      <c r="K22" s="64">
        <v>33.200000000000003</v>
      </c>
      <c r="L22" s="64">
        <v>31.9</v>
      </c>
      <c r="M22" s="64">
        <v>29.9</v>
      </c>
      <c r="N22" s="64">
        <v>31.3</v>
      </c>
      <c r="O22" s="38">
        <v>33.4</v>
      </c>
      <c r="P22" s="38">
        <v>32.700000000000003</v>
      </c>
      <c r="Q22" s="38">
        <v>35</v>
      </c>
      <c r="R22"/>
    </row>
    <row r="23" spans="1:18" ht="15" customHeight="1" x14ac:dyDescent="0.25">
      <c r="A23" s="3"/>
      <c r="B23" s="15" t="s">
        <v>64</v>
      </c>
      <c r="C23" s="51">
        <v>8.4710000000000001</v>
      </c>
      <c r="D23" s="167">
        <v>0.432</v>
      </c>
      <c r="E23" s="51">
        <v>14.221</v>
      </c>
      <c r="F23" s="51">
        <v>14.37</v>
      </c>
      <c r="G23" s="51">
        <v>20.937000000000001</v>
      </c>
      <c r="H23" s="67">
        <v>21.163</v>
      </c>
      <c r="I23" s="67">
        <v>22.524999999999999</v>
      </c>
      <c r="J23" s="64">
        <v>18.832999999999998</v>
      </c>
      <c r="K23" s="64">
        <v>20.8</v>
      </c>
      <c r="L23" s="64">
        <v>19.5</v>
      </c>
      <c r="M23" s="64">
        <v>18.100000000000001</v>
      </c>
      <c r="N23" s="64">
        <v>18.899999999999999</v>
      </c>
      <c r="O23" s="38">
        <v>19.8</v>
      </c>
      <c r="P23" s="38">
        <v>18.399999999999999</v>
      </c>
      <c r="Q23" s="38">
        <v>16.7</v>
      </c>
      <c r="R23"/>
    </row>
    <row r="24" spans="1:18" ht="15" customHeight="1" x14ac:dyDescent="0.25">
      <c r="A24" s="3"/>
      <c r="B24" s="15" t="s">
        <v>477</v>
      </c>
      <c r="C24" s="64">
        <v>0</v>
      </c>
      <c r="D24" s="172">
        <v>0</v>
      </c>
      <c r="E24" s="64">
        <v>0</v>
      </c>
      <c r="F24" s="47">
        <v>0</v>
      </c>
      <c r="G24" s="47">
        <v>0</v>
      </c>
      <c r="H24" s="47">
        <v>0</v>
      </c>
      <c r="I24" s="67">
        <v>3.3</v>
      </c>
      <c r="J24" s="64">
        <v>24.6</v>
      </c>
      <c r="K24" s="64">
        <v>17.600000000000001</v>
      </c>
      <c r="L24" s="64">
        <v>28.1</v>
      </c>
      <c r="M24" s="64">
        <v>30.1</v>
      </c>
      <c r="N24" s="64">
        <v>22.4</v>
      </c>
      <c r="O24" s="38">
        <v>4.8</v>
      </c>
      <c r="P24" s="67">
        <v>0</v>
      </c>
      <c r="Q24" s="67">
        <v>0</v>
      </c>
      <c r="R24"/>
    </row>
    <row r="25" spans="1:18" ht="15" customHeight="1" x14ac:dyDescent="0.25">
      <c r="A25" s="3"/>
      <c r="B25" s="15" t="s">
        <v>128</v>
      </c>
      <c r="C25" s="51" t="s">
        <v>40</v>
      </c>
      <c r="D25" s="152" t="s">
        <v>40</v>
      </c>
      <c r="E25" s="51">
        <v>28.931000000000001</v>
      </c>
      <c r="F25" s="51">
        <v>28.042999999999999</v>
      </c>
      <c r="G25" s="51">
        <v>26.707999999999998</v>
      </c>
      <c r="H25" s="67">
        <v>29.917000000000002</v>
      </c>
      <c r="I25" s="67">
        <v>29.606999999999999</v>
      </c>
      <c r="J25" s="64">
        <v>32.478000000000002</v>
      </c>
      <c r="K25" s="64">
        <v>33.700000000000003</v>
      </c>
      <c r="L25" s="64">
        <v>32</v>
      </c>
      <c r="M25" s="64">
        <v>27.1</v>
      </c>
      <c r="N25" s="64">
        <v>30.2</v>
      </c>
      <c r="O25" s="38">
        <v>32.200000000000003</v>
      </c>
      <c r="P25" s="38">
        <v>34.200000000000003</v>
      </c>
      <c r="Q25" s="38">
        <v>36.6</v>
      </c>
      <c r="R25"/>
    </row>
    <row r="26" spans="1:18" ht="15" customHeight="1" x14ac:dyDescent="0.25">
      <c r="A26" s="3"/>
      <c r="B26" s="15" t="s">
        <v>68</v>
      </c>
      <c r="C26" s="51">
        <v>18.654</v>
      </c>
      <c r="D26" s="167">
        <v>17.759</v>
      </c>
      <c r="E26" s="145">
        <v>12.824999999999999</v>
      </c>
      <c r="F26" s="64">
        <v>12.271000000000001</v>
      </c>
      <c r="G26" s="51">
        <v>15.898</v>
      </c>
      <c r="H26" s="67">
        <v>16.637</v>
      </c>
      <c r="I26" s="67">
        <v>20.895</v>
      </c>
      <c r="J26" s="64">
        <v>26.684999999999999</v>
      </c>
      <c r="K26" s="64">
        <v>21.6</v>
      </c>
      <c r="L26" s="64">
        <v>15.5</v>
      </c>
      <c r="M26" s="64">
        <v>8.1</v>
      </c>
      <c r="N26" s="64">
        <v>0.5</v>
      </c>
      <c r="O26" s="38">
        <v>0.6</v>
      </c>
      <c r="P26" s="38">
        <v>12.3</v>
      </c>
      <c r="Q26" s="426">
        <v>7</v>
      </c>
      <c r="R26"/>
    </row>
    <row r="27" spans="1:18" ht="15" customHeight="1" x14ac:dyDescent="0.25">
      <c r="A27" s="3"/>
      <c r="B27" s="15" t="s">
        <v>65</v>
      </c>
      <c r="C27" s="51">
        <v>133.40899999999999</v>
      </c>
      <c r="D27" s="167">
        <v>148.62100000000001</v>
      </c>
      <c r="E27" s="145">
        <v>150.67400000000001</v>
      </c>
      <c r="F27" s="64">
        <v>125.291</v>
      </c>
      <c r="G27" s="64">
        <v>119.172</v>
      </c>
      <c r="H27" s="67">
        <v>119.37</v>
      </c>
      <c r="I27" s="67">
        <v>134.66499999999999</v>
      </c>
      <c r="J27" s="64">
        <v>121.60899999999999</v>
      </c>
      <c r="K27" s="64">
        <v>132.30000000000001</v>
      </c>
      <c r="L27" s="64">
        <v>104.6</v>
      </c>
      <c r="M27" s="64">
        <v>93.1</v>
      </c>
      <c r="N27" s="64">
        <v>144.5</v>
      </c>
      <c r="O27" s="38">
        <v>180.7</v>
      </c>
      <c r="P27" s="38">
        <v>203.3</v>
      </c>
      <c r="Q27" s="38">
        <v>226.1</v>
      </c>
      <c r="R27"/>
    </row>
    <row r="28" spans="1:18" ht="15" customHeight="1" x14ac:dyDescent="0.25">
      <c r="A28" s="3"/>
      <c r="B28" s="15" t="s">
        <v>66</v>
      </c>
      <c r="C28" s="51">
        <v>46.567999999999998</v>
      </c>
      <c r="D28" s="167">
        <v>67.055999999999997</v>
      </c>
      <c r="E28" s="145">
        <v>46.253999999999998</v>
      </c>
      <c r="F28" s="64">
        <v>19.617999999999999</v>
      </c>
      <c r="G28" s="64">
        <v>19.928000000000001</v>
      </c>
      <c r="H28" s="67">
        <v>21.152000000000001</v>
      </c>
      <c r="I28" s="67">
        <v>26.707000000000001</v>
      </c>
      <c r="J28" s="64">
        <v>21.826000000000001</v>
      </c>
      <c r="K28" s="64">
        <v>22.4</v>
      </c>
      <c r="L28" s="64">
        <v>18.5</v>
      </c>
      <c r="M28" s="64">
        <v>26.4</v>
      </c>
      <c r="N28" s="64">
        <v>24.8</v>
      </c>
      <c r="O28" s="38">
        <v>24.9</v>
      </c>
      <c r="P28" s="38">
        <v>30.8</v>
      </c>
      <c r="Q28" s="38">
        <v>30.2</v>
      </c>
      <c r="R28"/>
    </row>
    <row r="29" spans="1:18" ht="15" customHeight="1" x14ac:dyDescent="0.25">
      <c r="A29" s="3"/>
      <c r="B29" s="15" t="s">
        <v>69</v>
      </c>
      <c r="C29" s="51">
        <v>37.103000000000002</v>
      </c>
      <c r="D29" s="167">
        <v>29.254999999999999</v>
      </c>
      <c r="E29" s="51">
        <v>52.244</v>
      </c>
      <c r="F29" s="51">
        <v>60.744999999999997</v>
      </c>
      <c r="G29" s="51">
        <v>59.128</v>
      </c>
      <c r="H29" s="67">
        <v>57.551000000000002</v>
      </c>
      <c r="I29" s="67">
        <v>68.685000000000002</v>
      </c>
      <c r="J29" s="64">
        <v>65.611999999999995</v>
      </c>
      <c r="K29" s="64">
        <v>65.8</v>
      </c>
      <c r="L29" s="64">
        <v>60.9</v>
      </c>
      <c r="M29" s="64">
        <v>60</v>
      </c>
      <c r="N29" s="64">
        <v>61.7</v>
      </c>
      <c r="O29" s="38">
        <v>64.599999999999994</v>
      </c>
      <c r="P29" s="38">
        <v>63.8</v>
      </c>
      <c r="Q29" s="38">
        <v>60.2</v>
      </c>
      <c r="R29"/>
    </row>
    <row r="30" spans="1:18" ht="15" customHeight="1" x14ac:dyDescent="0.25">
      <c r="A30" s="3"/>
      <c r="B30" s="15" t="s">
        <v>123</v>
      </c>
      <c r="C30" s="51">
        <v>0.01</v>
      </c>
      <c r="D30" s="167">
        <v>0.13400000000000001</v>
      </c>
      <c r="E30" s="145">
        <v>1.1839999999999999</v>
      </c>
      <c r="F30" s="64">
        <v>3.0000000000000001E-3</v>
      </c>
      <c r="G30" s="47">
        <v>0</v>
      </c>
      <c r="H30" s="47">
        <v>0</v>
      </c>
      <c r="I30" s="47">
        <v>0</v>
      </c>
      <c r="J30" s="47">
        <v>0</v>
      </c>
      <c r="K30" s="47">
        <v>0</v>
      </c>
      <c r="L30" s="47">
        <v>0</v>
      </c>
      <c r="M30" s="47">
        <v>0</v>
      </c>
      <c r="N30" s="47">
        <v>0</v>
      </c>
      <c r="O30" s="47">
        <v>0</v>
      </c>
      <c r="P30" s="47">
        <v>0</v>
      </c>
      <c r="Q30" s="47">
        <v>0</v>
      </c>
    </row>
    <row r="31" spans="1:18" ht="15" customHeight="1" x14ac:dyDescent="0.25">
      <c r="A31" s="3"/>
      <c r="B31" s="15" t="s">
        <v>70</v>
      </c>
      <c r="C31" s="51">
        <v>12.609</v>
      </c>
      <c r="D31" s="167">
        <v>14.651</v>
      </c>
      <c r="E31" s="145">
        <v>10.021000000000001</v>
      </c>
      <c r="F31" s="64">
        <v>18.754999999999999</v>
      </c>
      <c r="G31" s="64">
        <v>20.577999999999999</v>
      </c>
      <c r="H31" s="67">
        <v>29.968</v>
      </c>
      <c r="I31" s="67">
        <v>33.176000000000002</v>
      </c>
      <c r="J31" s="64">
        <v>40.328000000000003</v>
      </c>
      <c r="K31" s="64">
        <v>55.5</v>
      </c>
      <c r="L31" s="64">
        <v>45.2</v>
      </c>
      <c r="M31" s="64">
        <v>27.9</v>
      </c>
      <c r="N31" s="64">
        <v>22.6</v>
      </c>
      <c r="O31" s="38">
        <v>16.3</v>
      </c>
      <c r="P31" s="38">
        <v>9.5</v>
      </c>
      <c r="Q31" s="426">
        <v>14</v>
      </c>
      <c r="R31"/>
    </row>
    <row r="32" spans="1:18" ht="15" customHeight="1" x14ac:dyDescent="0.25">
      <c r="A32" s="3"/>
      <c r="C32" s="65"/>
      <c r="D32" s="33"/>
      <c r="E32" s="203"/>
      <c r="F32" s="425"/>
      <c r="G32" s="425"/>
      <c r="H32" s="38"/>
      <c r="I32" s="38"/>
      <c r="J32" s="39"/>
      <c r="K32" s="39"/>
      <c r="L32" s="39"/>
      <c r="M32" s="39"/>
      <c r="N32" s="39"/>
      <c r="O32" s="38"/>
      <c r="P32" s="38"/>
    </row>
    <row r="33" spans="1:20" s="3" customFormat="1" ht="15" customHeight="1" x14ac:dyDescent="0.25">
      <c r="B33" s="3" t="s">
        <v>126</v>
      </c>
      <c r="C33" s="69">
        <f>SUM(C6:C31)</f>
        <v>1505.614</v>
      </c>
      <c r="D33" s="166">
        <v>1491.1140000000003</v>
      </c>
      <c r="E33" s="69">
        <f t="shared" ref="E33:P33" si="0">SUM(E6:E31)</f>
        <v>1610.8949999999998</v>
      </c>
      <c r="F33" s="69">
        <f t="shared" si="0"/>
        <v>1528.0449999999996</v>
      </c>
      <c r="G33" s="69">
        <f t="shared" si="0"/>
        <v>1627.7739999999999</v>
      </c>
      <c r="H33" s="69">
        <f t="shared" si="0"/>
        <v>1722.9709999999998</v>
      </c>
      <c r="I33" s="69">
        <f t="shared" si="0"/>
        <v>1817.3629999999998</v>
      </c>
      <c r="J33" s="69">
        <f t="shared" si="0"/>
        <v>1887.8509999999999</v>
      </c>
      <c r="K33" s="69">
        <f t="shared" si="0"/>
        <v>1819.0000000000002</v>
      </c>
      <c r="L33" s="69">
        <f t="shared" si="0"/>
        <v>1694.6000000000001</v>
      </c>
      <c r="M33" s="69">
        <f t="shared" si="0"/>
        <v>1603.8999999999999</v>
      </c>
      <c r="N33" s="69">
        <f t="shared" si="0"/>
        <v>1765.8000000000002</v>
      </c>
      <c r="O33" s="69">
        <f t="shared" si="0"/>
        <v>1877.3999999999999</v>
      </c>
      <c r="P33" s="69">
        <f t="shared" si="0"/>
        <v>1970.8000000000002</v>
      </c>
      <c r="Q33" s="69">
        <f>SUM(Q6:Q31)</f>
        <v>2099.1999999999998</v>
      </c>
      <c r="R33" s="69">
        <f>SUM(R6:R31)</f>
        <v>0</v>
      </c>
    </row>
    <row r="34" spans="1:20" ht="15" customHeight="1" x14ac:dyDescent="0.2">
      <c r="C34" s="65"/>
      <c r="D34" s="202"/>
      <c r="E34" s="135"/>
      <c r="F34" s="425"/>
      <c r="G34" s="425"/>
      <c r="H34" s="38"/>
      <c r="I34" s="38"/>
      <c r="J34" s="39"/>
      <c r="K34" s="39"/>
      <c r="L34" s="39"/>
      <c r="M34" s="39"/>
      <c r="N34" s="39"/>
      <c r="O34" s="38"/>
      <c r="P34" s="38"/>
    </row>
    <row r="35" spans="1:20" ht="15" customHeight="1" x14ac:dyDescent="0.2">
      <c r="B35" s="33" t="s">
        <v>72</v>
      </c>
      <c r="C35" s="51" t="s">
        <v>40</v>
      </c>
      <c r="D35" s="152" t="s">
        <v>40</v>
      </c>
      <c r="E35" s="64">
        <v>1.7609999999999999</v>
      </c>
      <c r="F35" s="64">
        <v>1.7729999999999999</v>
      </c>
      <c r="G35" s="64">
        <v>1.59</v>
      </c>
      <c r="H35" s="67">
        <v>1.6220000000000001</v>
      </c>
      <c r="I35" s="67">
        <v>1.5449999999999999</v>
      </c>
      <c r="J35" s="67">
        <v>1.506</v>
      </c>
      <c r="K35" s="67">
        <v>2.4</v>
      </c>
      <c r="L35" s="67">
        <v>2</v>
      </c>
      <c r="M35" s="67">
        <v>2.2000000000000002</v>
      </c>
      <c r="N35" s="67">
        <v>2.1</v>
      </c>
      <c r="O35" s="38">
        <v>2.2999999999999998</v>
      </c>
      <c r="P35" s="38">
        <v>2.2000000000000002</v>
      </c>
      <c r="Q35" s="426">
        <v>13</v>
      </c>
    </row>
    <row r="36" spans="1:20" ht="15" customHeight="1" x14ac:dyDescent="0.2">
      <c r="C36" s="51"/>
      <c r="D36" s="64"/>
      <c r="F36" s="425"/>
      <c r="G36" s="425"/>
      <c r="H36" s="425"/>
      <c r="I36" s="38"/>
      <c r="J36" s="39"/>
      <c r="K36" s="39"/>
      <c r="L36" s="39"/>
      <c r="M36" s="39"/>
      <c r="N36" s="39"/>
      <c r="O36" s="38"/>
      <c r="P36" s="38"/>
    </row>
    <row r="37" spans="1:20" ht="15" customHeight="1" x14ac:dyDescent="0.25">
      <c r="A37" s="54" t="s">
        <v>43</v>
      </c>
      <c r="C37" s="51"/>
      <c r="D37" s="64"/>
      <c r="F37" s="425"/>
      <c r="G37" s="425"/>
      <c r="H37" s="425"/>
      <c r="I37" s="38"/>
      <c r="J37" s="39"/>
      <c r="K37" s="39"/>
      <c r="L37" s="39"/>
      <c r="M37" s="39"/>
      <c r="N37" s="39"/>
      <c r="O37" s="38"/>
      <c r="P37" s="38"/>
    </row>
    <row r="38" spans="1:20" ht="15" customHeight="1" x14ac:dyDescent="0.25">
      <c r="A38" s="54"/>
      <c r="B38" s="15" t="s">
        <v>38</v>
      </c>
      <c r="C38" s="66">
        <f t="shared" ref="C38:H38" si="1">C6</f>
        <v>0.58199999999999996</v>
      </c>
      <c r="D38" s="168">
        <f t="shared" si="1"/>
        <v>0.22600000000000001</v>
      </c>
      <c r="E38" s="66">
        <f t="shared" si="1"/>
        <v>0.08</v>
      </c>
      <c r="F38" s="66">
        <f t="shared" si="1"/>
        <v>1.0999999999999999E-2</v>
      </c>
      <c r="G38" s="66">
        <f t="shared" si="1"/>
        <v>0.13300000000000001</v>
      </c>
      <c r="H38" s="66">
        <f t="shared" si="1"/>
        <v>1.0999999999999999E-2</v>
      </c>
      <c r="I38" s="47">
        <v>0</v>
      </c>
      <c r="J38" s="47">
        <v>0</v>
      </c>
      <c r="K38" s="47">
        <v>0</v>
      </c>
      <c r="L38" s="47">
        <v>0</v>
      </c>
      <c r="M38" s="47">
        <v>0</v>
      </c>
      <c r="N38" s="47">
        <v>0</v>
      </c>
      <c r="O38" s="47">
        <v>0</v>
      </c>
      <c r="P38" s="47">
        <v>0</v>
      </c>
      <c r="Q38" s="47">
        <v>0</v>
      </c>
      <c r="R38" s="47">
        <v>0</v>
      </c>
    </row>
    <row r="39" spans="1:20" ht="15" customHeight="1" x14ac:dyDescent="0.25">
      <c r="A39" s="54"/>
      <c r="B39" s="15" t="s">
        <v>44</v>
      </c>
      <c r="C39" s="51" t="s">
        <v>40</v>
      </c>
      <c r="D39" s="167">
        <v>6.8000000000000005E-2</v>
      </c>
      <c r="E39" s="51">
        <v>0.65700000000000003</v>
      </c>
      <c r="F39" s="51">
        <v>0.33</v>
      </c>
      <c r="G39" s="47">
        <v>0</v>
      </c>
      <c r="H39" s="47">
        <v>0</v>
      </c>
      <c r="I39" s="47">
        <v>0</v>
      </c>
      <c r="J39" s="47">
        <v>0</v>
      </c>
      <c r="K39" s="47">
        <v>0</v>
      </c>
      <c r="L39" s="47">
        <v>0</v>
      </c>
      <c r="M39" s="47">
        <v>0</v>
      </c>
      <c r="N39" s="47">
        <v>0</v>
      </c>
      <c r="O39" s="64">
        <v>0.2</v>
      </c>
      <c r="P39" s="47">
        <v>0</v>
      </c>
      <c r="Q39" s="47">
        <v>0</v>
      </c>
      <c r="R39" s="47">
        <v>0</v>
      </c>
    </row>
    <row r="40" spans="1:20" ht="15" customHeight="1" x14ac:dyDescent="0.25">
      <c r="A40" s="54"/>
      <c r="B40" s="15" t="s">
        <v>45</v>
      </c>
      <c r="C40" s="51">
        <v>9.2850000000000001</v>
      </c>
      <c r="D40" s="167">
        <v>11.535</v>
      </c>
      <c r="E40" s="51">
        <v>8.1180000000000003</v>
      </c>
      <c r="F40" s="51">
        <v>12.701000000000001</v>
      </c>
      <c r="G40" s="51">
        <v>17.109000000000002</v>
      </c>
      <c r="H40" s="51">
        <v>17.13</v>
      </c>
      <c r="I40" s="51">
        <v>15.315</v>
      </c>
      <c r="J40" s="64">
        <v>10.513</v>
      </c>
      <c r="K40" s="64">
        <v>7.5</v>
      </c>
      <c r="L40" s="64">
        <v>0.9</v>
      </c>
      <c r="M40" s="64">
        <v>1</v>
      </c>
      <c r="N40" s="47">
        <v>0</v>
      </c>
      <c r="O40" s="47">
        <v>0</v>
      </c>
      <c r="P40" s="47">
        <v>0</v>
      </c>
      <c r="Q40" s="47">
        <v>0</v>
      </c>
      <c r="R40" s="47">
        <v>0</v>
      </c>
    </row>
    <row r="41" spans="1:20" ht="15" customHeight="1" x14ac:dyDescent="0.25">
      <c r="A41" s="54"/>
      <c r="B41" s="15" t="s">
        <v>47</v>
      </c>
      <c r="C41" s="51">
        <v>13.234999999999999</v>
      </c>
      <c r="D41" s="167">
        <v>14.544</v>
      </c>
      <c r="E41" s="51">
        <v>28.004000000000001</v>
      </c>
      <c r="F41" s="51">
        <v>20.446000000000002</v>
      </c>
      <c r="G41" s="51">
        <v>20.696999999999999</v>
      </c>
      <c r="H41" s="67">
        <v>20.422999999999998</v>
      </c>
      <c r="I41" s="67">
        <v>23.225999999999999</v>
      </c>
      <c r="J41" s="64">
        <v>29.228999999999999</v>
      </c>
      <c r="K41" s="64">
        <v>35.700000000000003</v>
      </c>
      <c r="L41" s="64">
        <v>39.1</v>
      </c>
      <c r="M41" s="64">
        <v>35.6</v>
      </c>
      <c r="N41" s="64">
        <v>36.5</v>
      </c>
      <c r="O41" s="426">
        <v>40</v>
      </c>
      <c r="P41" s="38">
        <v>43.5</v>
      </c>
      <c r="Q41" s="15">
        <v>45.4</v>
      </c>
    </row>
    <row r="42" spans="1:20" ht="15" customHeight="1" x14ac:dyDescent="0.25">
      <c r="A42" s="54"/>
      <c r="B42" s="15" t="s">
        <v>50</v>
      </c>
      <c r="C42" s="51">
        <v>13.225</v>
      </c>
      <c r="D42" s="167">
        <v>15.391</v>
      </c>
      <c r="E42" s="51">
        <v>16.663</v>
      </c>
      <c r="F42" s="51">
        <v>15.186</v>
      </c>
      <c r="G42" s="51">
        <v>15.802</v>
      </c>
      <c r="H42" s="67">
        <v>21.901</v>
      </c>
      <c r="I42" s="67">
        <v>23.297000000000001</v>
      </c>
      <c r="J42" s="64">
        <v>26.748999999999999</v>
      </c>
      <c r="K42" s="64">
        <v>30.8</v>
      </c>
      <c r="L42" s="64">
        <v>32.9</v>
      </c>
      <c r="M42" s="64">
        <v>32.4</v>
      </c>
      <c r="N42" s="64">
        <v>35.6</v>
      </c>
      <c r="O42" s="38">
        <v>36.9</v>
      </c>
      <c r="P42" s="38">
        <v>39.9</v>
      </c>
      <c r="Q42" s="15">
        <v>45</v>
      </c>
    </row>
    <row r="43" spans="1:20" ht="15" customHeight="1" x14ac:dyDescent="0.25">
      <c r="A43" s="54"/>
      <c r="B43" s="15" t="s">
        <v>58</v>
      </c>
      <c r="C43" s="51">
        <v>12.135999999999999</v>
      </c>
      <c r="D43" s="167">
        <v>15.122999999999999</v>
      </c>
      <c r="E43" s="51">
        <v>13.381</v>
      </c>
      <c r="F43" s="51">
        <v>30.097999999999999</v>
      </c>
      <c r="G43" s="51">
        <v>37.204000000000001</v>
      </c>
      <c r="H43" s="51">
        <v>34.65</v>
      </c>
      <c r="I43" s="51">
        <v>31.936</v>
      </c>
      <c r="J43" s="64">
        <f>25.249+6.066</f>
        <v>31.314999999999998</v>
      </c>
      <c r="K43" s="64">
        <f>28.3+7.3</f>
        <v>35.6</v>
      </c>
      <c r="L43" s="64">
        <v>39.4</v>
      </c>
      <c r="M43" s="64">
        <v>29.7</v>
      </c>
      <c r="N43" s="64">
        <v>30.8</v>
      </c>
      <c r="O43" s="38">
        <f>0.1+19.9+9.6</f>
        <v>29.6</v>
      </c>
      <c r="P43" s="38">
        <v>30.700000000000003</v>
      </c>
      <c r="Q43" s="15">
        <v>32.200000000000003</v>
      </c>
    </row>
    <row r="44" spans="1:20" ht="15" customHeight="1" x14ac:dyDescent="0.25">
      <c r="A44" s="54"/>
      <c r="C44" s="51"/>
      <c r="D44" s="155"/>
      <c r="E44" s="131"/>
      <c r="F44" s="32"/>
      <c r="G44" s="32"/>
      <c r="H44" s="38"/>
      <c r="I44" s="38"/>
      <c r="J44" s="39"/>
      <c r="K44" s="39"/>
      <c r="L44" s="39"/>
      <c r="M44" s="39"/>
      <c r="N44" s="39"/>
      <c r="O44" s="38"/>
      <c r="P44" s="38"/>
    </row>
    <row r="45" spans="1:20" s="52" customFormat="1" ht="15" customHeight="1" x14ac:dyDescent="0.25">
      <c r="A45" s="149"/>
      <c r="B45" s="15" t="s">
        <v>59</v>
      </c>
      <c r="C45" s="148">
        <v>1587.0830000000001</v>
      </c>
      <c r="D45" s="169">
        <v>1477.8</v>
      </c>
      <c r="E45" s="150">
        <v>1603.3969999999999</v>
      </c>
      <c r="F45" s="427">
        <v>1661.78</v>
      </c>
      <c r="G45" s="427">
        <v>1696.3</v>
      </c>
      <c r="H45" s="427">
        <v>1660.261</v>
      </c>
      <c r="I45" s="427">
        <v>1495.0419999999999</v>
      </c>
      <c r="J45" s="427">
        <v>1436.598</v>
      </c>
      <c r="K45" s="427">
        <v>1319</v>
      </c>
      <c r="L45" s="427">
        <v>1306.0999999999999</v>
      </c>
      <c r="M45" s="427">
        <v>1244.8</v>
      </c>
      <c r="N45" s="427">
        <v>1271.5</v>
      </c>
      <c r="O45" s="51">
        <v>1255</v>
      </c>
      <c r="P45" s="51">
        <v>1355.9</v>
      </c>
      <c r="Q45" s="52">
        <v>1472.8</v>
      </c>
      <c r="R45"/>
      <c r="S45"/>
      <c r="T45" s="15"/>
    </row>
    <row r="46" spans="1:20" ht="15" customHeight="1" x14ac:dyDescent="0.25">
      <c r="A46" s="54"/>
      <c r="B46" s="15" t="s">
        <v>60</v>
      </c>
      <c r="C46" s="51">
        <v>349.30399999999997</v>
      </c>
      <c r="D46" s="167">
        <v>353.67500000000001</v>
      </c>
      <c r="E46" s="145">
        <v>679.43899999999996</v>
      </c>
      <c r="F46" s="64">
        <v>771.05</v>
      </c>
      <c r="G46" s="64">
        <v>739.07500000000005</v>
      </c>
      <c r="H46" s="51">
        <v>753.79300000000001</v>
      </c>
      <c r="I46" s="51">
        <v>754.10599999999999</v>
      </c>
      <c r="J46" s="427">
        <v>748.30899999999997</v>
      </c>
      <c r="K46" s="427">
        <v>704.9</v>
      </c>
      <c r="L46" s="427">
        <v>647.9</v>
      </c>
      <c r="M46" s="427">
        <v>604.1</v>
      </c>
      <c r="N46" s="427">
        <v>669.1</v>
      </c>
      <c r="O46" s="38">
        <v>696.8</v>
      </c>
      <c r="P46" s="51">
        <v>693.7</v>
      </c>
      <c r="Q46" s="15">
        <v>690.4</v>
      </c>
      <c r="R46"/>
      <c r="S46"/>
      <c r="T46" s="52"/>
    </row>
    <row r="47" spans="1:20" ht="15" customHeight="1" x14ac:dyDescent="0.25">
      <c r="A47" s="54"/>
      <c r="B47" s="15" t="s">
        <v>88</v>
      </c>
      <c r="C47" s="51">
        <v>130.655</v>
      </c>
      <c r="D47" s="167">
        <v>160.43600000000001</v>
      </c>
      <c r="E47" s="145">
        <v>137.042</v>
      </c>
      <c r="F47" s="64">
        <v>117.658</v>
      </c>
      <c r="G47" s="64">
        <v>192.28299999999999</v>
      </c>
      <c r="H47" s="51">
        <v>236.64400000000001</v>
      </c>
      <c r="I47" s="51">
        <v>313.93400000000003</v>
      </c>
      <c r="J47" s="427">
        <v>353.87400000000002</v>
      </c>
      <c r="K47" s="427">
        <v>371.5</v>
      </c>
      <c r="L47" s="427">
        <v>326.60000000000002</v>
      </c>
      <c r="M47" s="427">
        <v>334.8</v>
      </c>
      <c r="N47" s="427">
        <v>344.9</v>
      </c>
      <c r="O47" s="38">
        <v>322.7</v>
      </c>
      <c r="P47" s="51">
        <v>333.9</v>
      </c>
      <c r="Q47" s="15">
        <v>352.3</v>
      </c>
      <c r="R47"/>
      <c r="S47"/>
    </row>
    <row r="48" spans="1:20" ht="15" customHeight="1" x14ac:dyDescent="0.25">
      <c r="A48" s="54"/>
      <c r="B48" s="15" t="s">
        <v>61</v>
      </c>
      <c r="C48" s="51">
        <v>386.14800000000002</v>
      </c>
      <c r="D48" s="167">
        <v>485.99799999999999</v>
      </c>
      <c r="E48" s="145">
        <v>502.14</v>
      </c>
      <c r="F48" s="64">
        <v>485.22800000000001</v>
      </c>
      <c r="G48" s="64">
        <v>453.21800000000002</v>
      </c>
      <c r="H48" s="51">
        <v>475.88200000000001</v>
      </c>
      <c r="I48" s="51">
        <v>443.99599999999998</v>
      </c>
      <c r="J48" s="427">
        <v>429.10700000000003</v>
      </c>
      <c r="K48" s="427">
        <v>359.5</v>
      </c>
      <c r="L48" s="427">
        <v>315.60000000000002</v>
      </c>
      <c r="M48" s="427">
        <v>242</v>
      </c>
      <c r="N48" s="427">
        <v>259.39999999999998</v>
      </c>
      <c r="O48" s="38">
        <v>269.8</v>
      </c>
      <c r="P48" s="51">
        <v>273.5</v>
      </c>
      <c r="Q48" s="15">
        <v>259.7</v>
      </c>
      <c r="R48"/>
      <c r="S48"/>
    </row>
    <row r="49" spans="1:19" ht="15" customHeight="1" x14ac:dyDescent="0.25">
      <c r="A49" s="54"/>
      <c r="B49" s="15" t="s">
        <v>62</v>
      </c>
      <c r="C49" s="51">
        <v>447.863</v>
      </c>
      <c r="D49" s="167">
        <v>486.399</v>
      </c>
      <c r="E49" s="145">
        <v>513.38</v>
      </c>
      <c r="F49" s="64">
        <v>499.85599999999999</v>
      </c>
      <c r="G49" s="64">
        <v>499.697</v>
      </c>
      <c r="H49" s="51">
        <v>520.62800000000004</v>
      </c>
      <c r="I49" s="51">
        <v>470.16399999999999</v>
      </c>
      <c r="J49" s="427">
        <v>448.745</v>
      </c>
      <c r="K49" s="427">
        <v>401.9</v>
      </c>
      <c r="L49" s="427">
        <v>373.7</v>
      </c>
      <c r="M49" s="427">
        <v>329.9</v>
      </c>
      <c r="N49" s="427">
        <v>390.4</v>
      </c>
      <c r="O49" s="38">
        <v>346.4</v>
      </c>
      <c r="P49" s="51">
        <v>326.60000000000002</v>
      </c>
      <c r="Q49" s="15">
        <v>360.3</v>
      </c>
      <c r="R49"/>
      <c r="S49"/>
    </row>
    <row r="50" spans="1:19" ht="15" customHeight="1" x14ac:dyDescent="0.25">
      <c r="A50" s="54"/>
      <c r="C50" s="51"/>
      <c r="D50" s="167"/>
      <c r="E50" s="145"/>
      <c r="F50" s="64"/>
      <c r="G50" s="425"/>
      <c r="H50" s="38"/>
      <c r="I50" s="38" t="s">
        <v>82</v>
      </c>
      <c r="J50" s="39" t="s">
        <v>82</v>
      </c>
      <c r="K50" s="39"/>
      <c r="L50" s="39"/>
      <c r="M50" s="39"/>
      <c r="N50" s="39"/>
      <c r="O50" s="38"/>
      <c r="P50" s="38"/>
    </row>
    <row r="51" spans="1:19" ht="15.75" customHeight="1" x14ac:dyDescent="0.25">
      <c r="A51" s="54"/>
      <c r="B51" s="15" t="s">
        <v>468</v>
      </c>
      <c r="C51" s="51">
        <v>95.19</v>
      </c>
      <c r="D51" s="167">
        <v>216.83699999999999</v>
      </c>
      <c r="E51" s="145">
        <v>379.80799999999999</v>
      </c>
      <c r="F51" s="64">
        <v>327.65699999999998</v>
      </c>
      <c r="G51" s="64">
        <v>407.11</v>
      </c>
      <c r="H51" s="64">
        <v>439.17600000000004</v>
      </c>
      <c r="I51" s="64">
        <v>423.27600000000001</v>
      </c>
      <c r="J51" s="64">
        <f>106.09+295.704</f>
        <v>401.79399999999998</v>
      </c>
      <c r="K51" s="64">
        <f>126.5+236.9</f>
        <v>363.4</v>
      </c>
      <c r="L51" s="64">
        <v>351.5</v>
      </c>
      <c r="M51" s="64">
        <v>331.2</v>
      </c>
      <c r="N51" s="64">
        <v>351.9</v>
      </c>
      <c r="O51" s="38">
        <v>361.5</v>
      </c>
      <c r="P51" s="38">
        <v>372.79999999999995</v>
      </c>
      <c r="Q51" s="15">
        <v>377.9</v>
      </c>
    </row>
    <row r="52" spans="1:19" ht="15" customHeight="1" x14ac:dyDescent="0.25">
      <c r="A52" s="54"/>
      <c r="B52" s="15" t="s">
        <v>63</v>
      </c>
      <c r="C52" s="51">
        <v>264.33699999999999</v>
      </c>
      <c r="D52" s="167">
        <v>267.94</v>
      </c>
      <c r="E52" s="145">
        <v>334.93400000000003</v>
      </c>
      <c r="F52" s="64">
        <v>373.40199999999999</v>
      </c>
      <c r="G52" s="64">
        <v>384.29500000000002</v>
      </c>
      <c r="H52" s="51">
        <v>471.13900000000001</v>
      </c>
      <c r="I52" s="51">
        <v>495.30900000000003</v>
      </c>
      <c r="J52" s="64">
        <v>435.27499999999998</v>
      </c>
      <c r="K52" s="64">
        <v>401.1</v>
      </c>
      <c r="L52" s="64">
        <v>336.2</v>
      </c>
      <c r="M52" s="64">
        <v>288</v>
      </c>
      <c r="N52" s="64">
        <v>289</v>
      </c>
      <c r="O52" s="38">
        <v>285.89999999999998</v>
      </c>
      <c r="P52" s="38">
        <v>284.2</v>
      </c>
      <c r="Q52" s="15">
        <v>284</v>
      </c>
    </row>
    <row r="53" spans="1:19" ht="15" customHeight="1" x14ac:dyDescent="0.25">
      <c r="A53" s="54"/>
      <c r="B53" s="15" t="s">
        <v>122</v>
      </c>
      <c r="C53" s="51">
        <v>2.5019999999999998</v>
      </c>
      <c r="D53" s="167">
        <v>0.26</v>
      </c>
      <c r="E53" s="51">
        <v>0.129</v>
      </c>
      <c r="F53" s="51">
        <v>0.06</v>
      </c>
      <c r="G53" s="47">
        <v>0</v>
      </c>
      <c r="H53" s="47">
        <v>0</v>
      </c>
      <c r="I53" s="47">
        <v>0</v>
      </c>
      <c r="J53" s="47">
        <v>0</v>
      </c>
      <c r="K53" s="64">
        <v>19.3</v>
      </c>
      <c r="L53" s="64">
        <v>88.4</v>
      </c>
      <c r="M53" s="64">
        <v>17.7</v>
      </c>
      <c r="N53" s="47">
        <v>0</v>
      </c>
      <c r="O53" s="38">
        <v>0.2</v>
      </c>
      <c r="P53" s="38">
        <v>0.1</v>
      </c>
      <c r="Q53" s="47">
        <v>0</v>
      </c>
    </row>
    <row r="54" spans="1:19" ht="15" customHeight="1" x14ac:dyDescent="0.25">
      <c r="A54" s="54"/>
      <c r="B54" s="15" t="s">
        <v>67</v>
      </c>
      <c r="C54" s="51">
        <v>107.48099999999999</v>
      </c>
      <c r="D54" s="167">
        <v>154.036</v>
      </c>
      <c r="E54" s="145">
        <v>298.416</v>
      </c>
      <c r="F54" s="64">
        <v>326.67399999999998</v>
      </c>
      <c r="G54" s="64">
        <v>326.06599999999997</v>
      </c>
      <c r="H54" s="51">
        <v>329.745</v>
      </c>
      <c r="I54" s="51">
        <v>318.16899999999998</v>
      </c>
      <c r="J54" s="64">
        <v>260.59100000000001</v>
      </c>
      <c r="K54" s="64">
        <v>249.8</v>
      </c>
      <c r="L54" s="64">
        <v>235.2</v>
      </c>
      <c r="M54" s="64">
        <v>227</v>
      </c>
      <c r="N54" s="64">
        <v>286.60000000000002</v>
      </c>
      <c r="O54" s="38">
        <v>295.5</v>
      </c>
      <c r="P54" s="38">
        <v>305.2</v>
      </c>
      <c r="Q54" s="15">
        <v>322.8</v>
      </c>
    </row>
    <row r="55" spans="1:19" ht="15" customHeight="1" x14ac:dyDescent="0.25">
      <c r="A55" s="54"/>
      <c r="B55" s="15" t="s">
        <v>71</v>
      </c>
      <c r="C55" s="51">
        <v>24.210999999999999</v>
      </c>
      <c r="D55" s="167">
        <v>32.097999999999999</v>
      </c>
      <c r="E55" s="145">
        <v>29.062999999999999</v>
      </c>
      <c r="F55" s="64">
        <v>132.31</v>
      </c>
      <c r="G55" s="64">
        <v>151.684</v>
      </c>
      <c r="H55" s="51">
        <v>159.51300000000001</v>
      </c>
      <c r="I55" s="51">
        <v>156.33199999999999</v>
      </c>
      <c r="J55" s="64">
        <v>158.142</v>
      </c>
      <c r="K55" s="64">
        <v>162.6</v>
      </c>
      <c r="L55" s="64">
        <v>161</v>
      </c>
      <c r="M55" s="64">
        <v>111.5</v>
      </c>
      <c r="N55" s="64">
        <v>83.6</v>
      </c>
      <c r="O55" s="38">
        <v>77.7</v>
      </c>
      <c r="P55" s="426">
        <v>77</v>
      </c>
      <c r="Q55" s="15">
        <v>57.6</v>
      </c>
    </row>
    <row r="56" spans="1:19" ht="15" customHeight="1" x14ac:dyDescent="0.25">
      <c r="A56" s="54"/>
      <c r="B56" s="15" t="s">
        <v>64</v>
      </c>
      <c r="C56" s="51">
        <v>70.373000000000005</v>
      </c>
      <c r="D56" s="167">
        <v>61.843000000000004</v>
      </c>
      <c r="E56" s="145">
        <v>188.18299999999999</v>
      </c>
      <c r="F56" s="64">
        <v>314.56900000000002</v>
      </c>
      <c r="G56" s="64">
        <v>330.18700000000001</v>
      </c>
      <c r="H56" s="51">
        <v>240.44300000000001</v>
      </c>
      <c r="I56" s="51">
        <v>175.81</v>
      </c>
      <c r="J56" s="64">
        <v>169.84</v>
      </c>
      <c r="K56" s="64">
        <v>164.1</v>
      </c>
      <c r="L56" s="64">
        <v>130.19999999999999</v>
      </c>
      <c r="M56" s="64">
        <v>108.7</v>
      </c>
      <c r="N56" s="64">
        <v>109.8</v>
      </c>
      <c r="O56" s="38">
        <v>72.7</v>
      </c>
      <c r="P56" s="38">
        <v>86.7</v>
      </c>
      <c r="Q56" s="15">
        <v>92.7</v>
      </c>
    </row>
    <row r="57" spans="1:19" ht="15" customHeight="1" x14ac:dyDescent="0.25">
      <c r="A57" s="54"/>
      <c r="B57" s="15" t="s">
        <v>477</v>
      </c>
      <c r="C57" s="51" t="s">
        <v>40</v>
      </c>
      <c r="D57" s="152" t="s">
        <v>40</v>
      </c>
      <c r="E57" s="51" t="s">
        <v>40</v>
      </c>
      <c r="F57" s="47">
        <v>0</v>
      </c>
      <c r="G57" s="64">
        <v>35.9</v>
      </c>
      <c r="H57" s="51">
        <v>70.900000000000006</v>
      </c>
      <c r="I57" s="51">
        <v>82.9</v>
      </c>
      <c r="J57" s="64">
        <v>67.7</v>
      </c>
      <c r="K57" s="64">
        <v>68</v>
      </c>
      <c r="L57" s="64">
        <v>61.1</v>
      </c>
      <c r="M57" s="64">
        <v>53.8</v>
      </c>
      <c r="N57" s="64">
        <v>51.4</v>
      </c>
      <c r="O57" s="38">
        <v>40.200000000000003</v>
      </c>
      <c r="P57" s="38">
        <v>36.5</v>
      </c>
      <c r="Q57" s="15">
        <v>38.299999999999997</v>
      </c>
    </row>
    <row r="58" spans="1:19" ht="15" customHeight="1" x14ac:dyDescent="0.25">
      <c r="A58" s="54"/>
      <c r="B58" s="15" t="s">
        <v>128</v>
      </c>
      <c r="C58" s="51" t="s">
        <v>40</v>
      </c>
      <c r="D58" s="152" t="s">
        <v>40</v>
      </c>
      <c r="E58" s="51">
        <v>2.7839999999999998</v>
      </c>
      <c r="F58" s="47">
        <v>0</v>
      </c>
      <c r="G58" s="47">
        <v>0</v>
      </c>
      <c r="H58" s="47">
        <v>0</v>
      </c>
      <c r="I58" s="47">
        <v>0</v>
      </c>
      <c r="J58" s="47">
        <v>0</v>
      </c>
      <c r="K58" s="47">
        <v>0</v>
      </c>
      <c r="L58" s="47">
        <v>0</v>
      </c>
      <c r="M58" s="47">
        <v>0</v>
      </c>
      <c r="N58" s="47">
        <v>0</v>
      </c>
      <c r="O58" s="47">
        <v>0</v>
      </c>
      <c r="P58" s="47">
        <v>0</v>
      </c>
      <c r="Q58" s="47">
        <v>0</v>
      </c>
    </row>
    <row r="59" spans="1:19" ht="15" customHeight="1" x14ac:dyDescent="0.25">
      <c r="A59" s="54"/>
      <c r="B59" s="15" t="s">
        <v>68</v>
      </c>
      <c r="C59" s="51">
        <v>30.116</v>
      </c>
      <c r="D59" s="167">
        <v>34.069000000000003</v>
      </c>
      <c r="E59" s="145">
        <v>49.677</v>
      </c>
      <c r="F59" s="64">
        <v>55.127000000000002</v>
      </c>
      <c r="G59" s="64">
        <v>57.421999999999997</v>
      </c>
      <c r="H59" s="51">
        <v>51.811</v>
      </c>
      <c r="I59" s="51">
        <v>50.771000000000001</v>
      </c>
      <c r="J59" s="64">
        <v>51.313000000000002</v>
      </c>
      <c r="K59" s="64">
        <v>36.5</v>
      </c>
      <c r="L59" s="64">
        <v>19</v>
      </c>
      <c r="M59" s="64">
        <v>13</v>
      </c>
      <c r="N59" s="64">
        <v>9.8000000000000007</v>
      </c>
      <c r="O59" s="38">
        <v>2.2000000000000002</v>
      </c>
      <c r="P59" s="47">
        <v>0</v>
      </c>
      <c r="Q59" s="47">
        <v>0</v>
      </c>
    </row>
    <row r="60" spans="1:19" ht="15" customHeight="1" x14ac:dyDescent="0.25">
      <c r="A60" s="54"/>
      <c r="B60" s="15" t="s">
        <v>65</v>
      </c>
      <c r="C60" s="51">
        <v>149.28899999999999</v>
      </c>
      <c r="D60" s="167">
        <v>166.11600000000001</v>
      </c>
      <c r="E60" s="145">
        <v>190.31700000000001</v>
      </c>
      <c r="F60" s="64">
        <v>209.15899999999999</v>
      </c>
      <c r="G60" s="64">
        <v>221.971</v>
      </c>
      <c r="H60" s="51">
        <v>285.94299999999998</v>
      </c>
      <c r="I60" s="51">
        <v>257.59500000000003</v>
      </c>
      <c r="J60" s="64">
        <v>237.83600000000001</v>
      </c>
      <c r="K60" s="64">
        <v>228.6</v>
      </c>
      <c r="L60" s="64">
        <v>158.30000000000001</v>
      </c>
      <c r="M60" s="64">
        <v>126.7</v>
      </c>
      <c r="N60" s="64">
        <v>119.6</v>
      </c>
      <c r="O60" s="38">
        <v>108.3</v>
      </c>
      <c r="P60" s="38">
        <v>118.5</v>
      </c>
      <c r="Q60" s="15">
        <v>109.3</v>
      </c>
    </row>
    <row r="61" spans="1:19" ht="15" customHeight="1" x14ac:dyDescent="0.25">
      <c r="A61" s="54"/>
      <c r="B61" s="15" t="s">
        <v>507</v>
      </c>
      <c r="C61" s="51" t="s">
        <v>40</v>
      </c>
      <c r="D61" s="152" t="s">
        <v>40</v>
      </c>
      <c r="E61" s="375" t="s">
        <v>40</v>
      </c>
      <c r="F61" s="47">
        <v>0</v>
      </c>
      <c r="G61" s="47">
        <v>0</v>
      </c>
      <c r="H61" s="47">
        <v>0</v>
      </c>
      <c r="I61" s="47">
        <v>0</v>
      </c>
      <c r="J61" s="47">
        <v>0</v>
      </c>
      <c r="K61" s="47">
        <v>0</v>
      </c>
      <c r="L61" s="47">
        <v>0</v>
      </c>
      <c r="M61" s="64">
        <v>17.600000000000001</v>
      </c>
      <c r="N61" s="64">
        <v>26.5</v>
      </c>
      <c r="O61" s="38">
        <v>3.4</v>
      </c>
      <c r="P61" s="47">
        <v>0</v>
      </c>
      <c r="Q61" s="47">
        <v>0</v>
      </c>
    </row>
    <row r="62" spans="1:19" ht="15" customHeight="1" x14ac:dyDescent="0.25">
      <c r="A62" s="54"/>
      <c r="B62" s="15" t="s">
        <v>66</v>
      </c>
      <c r="C62" s="51" t="s">
        <v>40</v>
      </c>
      <c r="D62" s="152" t="s">
        <v>40</v>
      </c>
      <c r="E62" s="375">
        <v>7.0000000000000001E-3</v>
      </c>
      <c r="F62" s="51">
        <v>1.2E-2</v>
      </c>
      <c r="G62" s="64">
        <v>0</v>
      </c>
      <c r="H62" s="51">
        <v>1.2E-2</v>
      </c>
      <c r="I62" s="64">
        <v>0</v>
      </c>
      <c r="J62" s="64">
        <v>0</v>
      </c>
      <c r="K62" s="64">
        <v>0.1</v>
      </c>
      <c r="L62" s="47">
        <v>0</v>
      </c>
      <c r="M62" s="47">
        <v>0</v>
      </c>
      <c r="N62" s="47">
        <v>0</v>
      </c>
      <c r="O62" s="47">
        <v>0</v>
      </c>
      <c r="P62" s="47">
        <v>0</v>
      </c>
      <c r="Q62" s="47">
        <v>0</v>
      </c>
    </row>
    <row r="63" spans="1:19" ht="15" customHeight="1" x14ac:dyDescent="0.25">
      <c r="A63" s="54"/>
      <c r="B63" s="15" t="s">
        <v>478</v>
      </c>
      <c r="C63" s="51" t="s">
        <v>40</v>
      </c>
      <c r="D63" s="152" t="s">
        <v>40</v>
      </c>
      <c r="E63" s="375" t="s">
        <v>40</v>
      </c>
      <c r="F63" s="64">
        <v>0</v>
      </c>
      <c r="G63" s="64">
        <v>0</v>
      </c>
      <c r="H63" s="64">
        <v>0</v>
      </c>
      <c r="I63" s="51">
        <v>5.4</v>
      </c>
      <c r="J63" s="64">
        <v>20.399999999999999</v>
      </c>
      <c r="K63" s="64">
        <v>17.899999999999999</v>
      </c>
      <c r="L63" s="64">
        <v>12.2</v>
      </c>
      <c r="M63" s="64">
        <v>13.1</v>
      </c>
      <c r="N63" s="64">
        <v>13.7</v>
      </c>
      <c r="O63" s="38">
        <v>9.9</v>
      </c>
      <c r="P63" s="38">
        <v>4.5</v>
      </c>
      <c r="Q63" s="15">
        <v>2.2999999999999998</v>
      </c>
    </row>
    <row r="64" spans="1:19" ht="15" customHeight="1" x14ac:dyDescent="0.25">
      <c r="A64" s="54"/>
      <c r="B64" s="15" t="s">
        <v>69</v>
      </c>
      <c r="C64" s="51">
        <v>6.4630000000000001</v>
      </c>
      <c r="D64" s="152" t="s">
        <v>40</v>
      </c>
      <c r="E64" s="375">
        <v>22.184000000000001</v>
      </c>
      <c r="F64" s="51">
        <v>19.46</v>
      </c>
      <c r="G64" s="51">
        <v>21.815999999999999</v>
      </c>
      <c r="H64" s="51">
        <v>52.652000000000001</v>
      </c>
      <c r="I64" s="51">
        <v>64.043000000000006</v>
      </c>
      <c r="J64" s="64">
        <v>57.314</v>
      </c>
      <c r="K64" s="64">
        <v>58.6</v>
      </c>
      <c r="L64" s="64">
        <v>50.4</v>
      </c>
      <c r="M64" s="64">
        <v>47.8</v>
      </c>
      <c r="N64" s="64">
        <v>46.4</v>
      </c>
      <c r="O64" s="38">
        <v>39.700000000000003</v>
      </c>
      <c r="P64" s="38">
        <v>24.7</v>
      </c>
      <c r="Q64" s="15">
        <v>28.5</v>
      </c>
    </row>
    <row r="65" spans="1:18" ht="15" customHeight="1" x14ac:dyDescent="0.25">
      <c r="A65" s="54"/>
      <c r="B65" s="15" t="s">
        <v>123</v>
      </c>
      <c r="C65" s="51">
        <v>2.9940000000000002</v>
      </c>
      <c r="D65" s="167">
        <v>2.3340000000000001</v>
      </c>
      <c r="E65" s="176">
        <v>1.8360000000000001</v>
      </c>
      <c r="F65" s="47">
        <v>0</v>
      </c>
      <c r="G65" s="47">
        <v>0</v>
      </c>
      <c r="H65" s="47">
        <v>0</v>
      </c>
      <c r="I65" s="47">
        <v>0</v>
      </c>
      <c r="J65" s="47">
        <v>0</v>
      </c>
      <c r="K65" s="47">
        <v>0</v>
      </c>
      <c r="L65" s="47">
        <v>0</v>
      </c>
      <c r="M65" s="47">
        <v>0</v>
      </c>
      <c r="N65" s="64">
        <v>0.1</v>
      </c>
      <c r="O65" s="47">
        <v>0</v>
      </c>
      <c r="P65" s="47">
        <v>0</v>
      </c>
      <c r="Q65" s="47">
        <v>0</v>
      </c>
    </row>
    <row r="66" spans="1:18" ht="15" customHeight="1" x14ac:dyDescent="0.25">
      <c r="A66" s="54"/>
      <c r="B66" s="15" t="s">
        <v>569</v>
      </c>
      <c r="C66" s="51"/>
      <c r="D66" s="167"/>
      <c r="E66" s="176"/>
      <c r="F66" s="47">
        <v>0</v>
      </c>
      <c r="G66" s="47">
        <v>0</v>
      </c>
      <c r="H66" s="47">
        <v>0</v>
      </c>
      <c r="I66" s="47">
        <v>0</v>
      </c>
      <c r="J66" s="47">
        <v>0</v>
      </c>
      <c r="K66" s="47">
        <v>0</v>
      </c>
      <c r="L66" s="47">
        <v>0</v>
      </c>
      <c r="M66" s="47">
        <v>0</v>
      </c>
      <c r="N66" s="47">
        <v>0</v>
      </c>
      <c r="O66" s="47">
        <v>0</v>
      </c>
      <c r="P66" s="38">
        <v>4.0999999999999996</v>
      </c>
      <c r="Q66" s="47">
        <v>0</v>
      </c>
    </row>
    <row r="67" spans="1:18" ht="15" customHeight="1" x14ac:dyDescent="0.25">
      <c r="A67" s="54"/>
      <c r="B67" s="15" t="s">
        <v>70</v>
      </c>
      <c r="C67" s="51">
        <v>73.715000000000003</v>
      </c>
      <c r="D67" s="167">
        <v>73.45</v>
      </c>
      <c r="E67" s="176">
        <v>68.325999999999993</v>
      </c>
      <c r="F67" s="64">
        <v>98.382000000000005</v>
      </c>
      <c r="G67" s="64">
        <v>198.43700000000001</v>
      </c>
      <c r="H67" s="51">
        <v>221.36099999999999</v>
      </c>
      <c r="I67" s="51">
        <v>237.46299999999999</v>
      </c>
      <c r="J67" s="64">
        <v>208.07400000000001</v>
      </c>
      <c r="K67" s="64">
        <v>205.1</v>
      </c>
      <c r="L67" s="64">
        <v>191.5</v>
      </c>
      <c r="M67" s="64">
        <v>194</v>
      </c>
      <c r="N67" s="64">
        <v>203.6</v>
      </c>
      <c r="O67" s="38">
        <v>204.5</v>
      </c>
      <c r="P67" s="38">
        <v>207.6</v>
      </c>
      <c r="Q67" s="15">
        <v>203.2</v>
      </c>
    </row>
    <row r="68" spans="1:18" ht="15" customHeight="1" x14ac:dyDescent="0.25">
      <c r="A68" s="54"/>
      <c r="B68" s="15" t="s">
        <v>570</v>
      </c>
      <c r="C68" s="51"/>
      <c r="D68" s="167"/>
      <c r="E68" s="176"/>
      <c r="F68" s="47">
        <v>0</v>
      </c>
      <c r="G68" s="47">
        <v>0</v>
      </c>
      <c r="H68" s="47">
        <v>0</v>
      </c>
      <c r="I68" s="47">
        <v>0</v>
      </c>
      <c r="J68" s="47">
        <v>0</v>
      </c>
      <c r="K68" s="47">
        <v>0</v>
      </c>
      <c r="L68" s="47">
        <v>0</v>
      </c>
      <c r="M68" s="47">
        <v>0</v>
      </c>
      <c r="N68" s="47">
        <v>0</v>
      </c>
      <c r="O68" s="47">
        <v>0</v>
      </c>
      <c r="P68" s="38">
        <v>39.1</v>
      </c>
      <c r="Q68" s="15">
        <v>23.7</v>
      </c>
    </row>
    <row r="69" spans="1:18" ht="15" customHeight="1" x14ac:dyDescent="0.25">
      <c r="A69" s="54"/>
      <c r="C69" s="64"/>
      <c r="D69" s="155"/>
      <c r="E69" s="185"/>
      <c r="F69" s="32"/>
      <c r="G69" s="32"/>
      <c r="H69" s="38"/>
      <c r="I69" s="38"/>
      <c r="J69" s="39"/>
      <c r="K69" s="39"/>
      <c r="L69" s="39"/>
      <c r="M69" s="39"/>
      <c r="N69" s="39"/>
      <c r="O69" s="38"/>
      <c r="P69" s="38"/>
    </row>
    <row r="70" spans="1:18" s="3" customFormat="1" ht="15" customHeight="1" x14ac:dyDescent="0.25">
      <c r="A70" s="54"/>
      <c r="B70" s="3" t="s">
        <v>126</v>
      </c>
      <c r="C70" s="69">
        <f>SUM(C38:C67)</f>
        <v>3776.1869999999999</v>
      </c>
      <c r="D70" s="154">
        <v>4030.1779999999994</v>
      </c>
      <c r="E70" s="190">
        <f t="shared" ref="E70:J70" si="2">SUM(E38:E67)</f>
        <v>5067.9649999999992</v>
      </c>
      <c r="F70" s="69">
        <f t="shared" si="2"/>
        <v>5471.1560000000009</v>
      </c>
      <c r="G70" s="69">
        <f t="shared" si="2"/>
        <v>5806.4059999999981</v>
      </c>
      <c r="H70" s="69">
        <f t="shared" si="2"/>
        <v>6064.018</v>
      </c>
      <c r="I70" s="69">
        <f t="shared" si="2"/>
        <v>5838.0839999999989</v>
      </c>
      <c r="J70" s="69">
        <f t="shared" si="2"/>
        <v>5582.7179999999989</v>
      </c>
      <c r="K70" s="69">
        <f t="shared" ref="K70:R70" si="3">SUM(K38:K67)</f>
        <v>5241.5000000000018</v>
      </c>
      <c r="L70" s="69">
        <f t="shared" si="3"/>
        <v>4877.1999999999989</v>
      </c>
      <c r="M70" s="69">
        <f t="shared" si="3"/>
        <v>4404.4000000000005</v>
      </c>
      <c r="N70" s="69">
        <f t="shared" si="3"/>
        <v>4630.2000000000007</v>
      </c>
      <c r="O70" s="69">
        <f t="shared" si="3"/>
        <v>4499.0999999999985</v>
      </c>
      <c r="P70" s="69">
        <f t="shared" si="3"/>
        <v>4619.6000000000004</v>
      </c>
      <c r="Q70" s="69">
        <f t="shared" si="3"/>
        <v>4774.7000000000007</v>
      </c>
      <c r="R70" s="69">
        <f t="shared" si="3"/>
        <v>0</v>
      </c>
    </row>
    <row r="71" spans="1:18" ht="15" customHeight="1" x14ac:dyDescent="0.25">
      <c r="A71" s="54"/>
      <c r="C71" s="64"/>
      <c r="D71" s="155"/>
      <c r="E71" s="185"/>
      <c r="F71" s="32"/>
      <c r="G71" s="32"/>
      <c r="H71" s="38"/>
      <c r="I71" s="38"/>
      <c r="J71" s="39"/>
      <c r="K71" s="39"/>
      <c r="L71" s="39"/>
      <c r="M71" s="39"/>
      <c r="N71" s="39"/>
      <c r="O71" s="38"/>
      <c r="P71" s="38"/>
    </row>
    <row r="72" spans="1:18" ht="15" customHeight="1" x14ac:dyDescent="0.25">
      <c r="A72" s="54"/>
      <c r="B72" s="33" t="s">
        <v>72</v>
      </c>
      <c r="C72" s="67">
        <v>11.106999999999999</v>
      </c>
      <c r="D72" s="152">
        <v>8.2279999999999998</v>
      </c>
      <c r="E72" s="375">
        <v>13.635</v>
      </c>
      <c r="F72" s="51">
        <v>20.12</v>
      </c>
      <c r="G72" s="51">
        <v>13.085000000000001</v>
      </c>
      <c r="H72" s="67">
        <v>9.1809999999999992</v>
      </c>
      <c r="I72" s="67">
        <v>26.548999999999999</v>
      </c>
      <c r="J72" s="67">
        <v>31.055</v>
      </c>
      <c r="K72" s="67">
        <v>28.7</v>
      </c>
      <c r="L72" s="67">
        <v>23.2</v>
      </c>
      <c r="M72" s="67">
        <v>18.3</v>
      </c>
      <c r="N72" s="67">
        <v>14.6</v>
      </c>
      <c r="O72" s="38">
        <v>11.1</v>
      </c>
      <c r="P72" s="38">
        <v>9.1999999999999993</v>
      </c>
      <c r="Q72" s="15">
        <v>3.2</v>
      </c>
    </row>
    <row r="73" spans="1:18" ht="15" customHeight="1" thickBot="1" x14ac:dyDescent="0.3">
      <c r="A73" s="68"/>
      <c r="B73" s="31" t="s">
        <v>129</v>
      </c>
      <c r="C73" s="61" t="s">
        <v>40</v>
      </c>
      <c r="D73" s="376" t="s">
        <v>40</v>
      </c>
      <c r="E73" s="61">
        <v>3.76</v>
      </c>
      <c r="F73" s="61">
        <v>12.689</v>
      </c>
      <c r="G73" s="61">
        <v>12.739000000000001</v>
      </c>
      <c r="H73" s="431">
        <v>0</v>
      </c>
      <c r="I73" s="61">
        <v>5.9710000000000001</v>
      </c>
      <c r="J73" s="186">
        <v>11.909000000000001</v>
      </c>
      <c r="K73" s="186">
        <v>13</v>
      </c>
      <c r="L73" s="186">
        <v>11.5</v>
      </c>
      <c r="M73" s="186">
        <v>11.4</v>
      </c>
      <c r="N73" s="186">
        <v>11.6</v>
      </c>
      <c r="O73" s="428">
        <v>10.8</v>
      </c>
      <c r="P73" s="428">
        <v>4.2</v>
      </c>
      <c r="Q73" s="432">
        <v>0</v>
      </c>
      <c r="R73" s="432"/>
    </row>
    <row r="74" spans="1:18" ht="15" customHeight="1" x14ac:dyDescent="0.2">
      <c r="C74" s="51"/>
      <c r="D74" s="51"/>
      <c r="E74" s="51"/>
      <c r="F74" s="51"/>
      <c r="G74" s="51"/>
      <c r="H74" s="51"/>
      <c r="I74" s="64"/>
    </row>
    <row r="75" spans="1:18" s="49" customFormat="1" ht="15" customHeight="1" x14ac:dyDescent="0.2">
      <c r="A75" s="171" t="s">
        <v>466</v>
      </c>
      <c r="C75" s="321"/>
      <c r="D75" s="321"/>
      <c r="E75" s="321"/>
      <c r="F75" s="321"/>
      <c r="G75" s="321"/>
      <c r="H75" s="321"/>
      <c r="I75" s="322"/>
      <c r="K75" s="137"/>
      <c r="L75" s="137"/>
      <c r="M75" s="137"/>
    </row>
    <row r="76" spans="1:18" s="49" customFormat="1" ht="15" customHeight="1" x14ac:dyDescent="0.2">
      <c r="A76" s="49" t="s">
        <v>395</v>
      </c>
      <c r="J76" s="137"/>
      <c r="K76" s="137"/>
      <c r="L76" s="137"/>
      <c r="M76" s="137"/>
    </row>
    <row r="77" spans="1:18" s="49" customFormat="1" ht="15" customHeight="1" x14ac:dyDescent="0.2">
      <c r="A77" s="49" t="s">
        <v>630</v>
      </c>
      <c r="J77" s="137"/>
      <c r="K77" s="137"/>
      <c r="L77" s="137"/>
      <c r="M77" s="137"/>
    </row>
    <row r="78" spans="1:18" s="49" customFormat="1" ht="15" customHeight="1" x14ac:dyDescent="0.2">
      <c r="A78" s="49" t="s">
        <v>631</v>
      </c>
      <c r="J78" s="137"/>
      <c r="K78" s="137"/>
      <c r="L78" s="137"/>
      <c r="M78" s="137"/>
    </row>
    <row r="79" spans="1:18" s="49" customFormat="1" ht="15" customHeight="1" x14ac:dyDescent="0.2">
      <c r="A79" s="49" t="s">
        <v>413</v>
      </c>
      <c r="J79" s="137"/>
      <c r="K79" s="137"/>
      <c r="L79" s="137"/>
      <c r="M79" s="137"/>
    </row>
  </sheetData>
  <phoneticPr fontId="0" type="noConversion"/>
  <pageMargins left="0.74803149606299213" right="0.74803149606299213" top="0.98425196850393704" bottom="0.98425196850393704" header="0.51181102362204722" footer="0.51181102362204722"/>
  <pageSetup paperSize="9" scale="60" orientation="portrait" r:id="rId1"/>
  <headerFooter alignWithMargins="0">
    <oddHeader>&amp;R&amp;"Arial,Bold"&amp;16AIR TRANSPORT</oddHeader>
  </headerFooter>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53D26341A57B383EE0540010E0463CCA" version="1.0.0">
  <systemFields>
    <field name="Objective-Id">
      <value order="0">A26858266</value>
    </field>
    <field name="Objective-Title">
      <value order="0">chapter08 - aviation</value>
    </field>
    <field name="Objective-Description">
      <value order="0"/>
    </field>
    <field name="Objective-CreationStamp">
      <value order="0">2020-01-16T14:55:37Z</value>
    </field>
    <field name="Objective-IsApproved">
      <value order="0">false</value>
    </field>
    <field name="Objective-IsPublished">
      <value order="0">true</value>
    </field>
    <field name="Objective-DatePublished">
      <value order="0">2020-02-12T14:44:30Z</value>
    </field>
    <field name="Objective-ModificationStamp">
      <value order="0">2020-02-12T14:44:30Z</value>
    </field>
    <field name="Objective-Owner">
      <value order="0">Knight, Andrew A (U016789)</value>
    </field>
    <field name="Objective-Path">
      <value order="0">Objective Global Folder:SG File Plan:Business and industry:Transport:General:Research and analysis: Transport - general:Transport Statistics: Scottish Transport Statistics: 2019: Research and analysis: Transport: 2019-2024</value>
    </field>
    <field name="Objective-Parent">
      <value order="0">Transport Statistics: Scottish Transport Statistics: 2019: Research and analysis: Transport: 2019-2024</value>
    </field>
    <field name="Objective-State">
      <value order="0">Published</value>
    </field>
    <field name="Objective-VersionId">
      <value order="0">vA39317915</value>
    </field>
    <field name="Objective-Version">
      <value order="0">3.0</value>
    </field>
    <field name="Objective-VersionNumber">
      <value order="0">4</value>
    </field>
    <field name="Objective-VersionComment">
      <value order="0"/>
    </field>
    <field name="Objective-FileNumber">
      <value order="0">PUBRES/3898</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10</vt:i4>
      </vt:variant>
    </vt:vector>
  </HeadingPairs>
  <TitlesOfParts>
    <vt:vector size="34" baseType="lpstr">
      <vt:lpstr>comments</vt:lpstr>
      <vt:lpstr>Fig9.1</vt:lpstr>
      <vt:lpstr>fig8.1data</vt:lpstr>
      <vt:lpstr>Fig 8.1 chart</vt:lpstr>
      <vt:lpstr>Contents</vt:lpstr>
      <vt:lpstr>T8.1</vt:lpstr>
      <vt:lpstr>T8.2</vt:lpstr>
      <vt:lpstr>T8.2(cont'd)</vt:lpstr>
      <vt:lpstr>T8.2old</vt:lpstr>
      <vt:lpstr>T8.2old(cont'd)</vt:lpstr>
      <vt:lpstr>T8.3</vt:lpstr>
      <vt:lpstr>T8.4</vt:lpstr>
      <vt:lpstr>T8.5-8.7</vt:lpstr>
      <vt:lpstr>Sheet1</vt:lpstr>
      <vt:lpstr>T8.8</vt:lpstr>
      <vt:lpstr>T8.9-8.10</vt:lpstr>
      <vt:lpstr>T8.11-8.12</vt:lpstr>
      <vt:lpstr>T8.13</vt:lpstr>
      <vt:lpstr>T8.14-8.16</vt:lpstr>
      <vt:lpstr>Aberdeen 8.16</vt:lpstr>
      <vt:lpstr>Edinburgh 8.16</vt:lpstr>
      <vt:lpstr>Glasgow 8.16</vt:lpstr>
      <vt:lpstr>Inverness 8.16</vt:lpstr>
      <vt:lpstr>England_Wales 8.16</vt:lpstr>
      <vt:lpstr>'Fig 8.1 chart'!Print_Area</vt:lpstr>
      <vt:lpstr>fig8.1data!Print_Area</vt:lpstr>
      <vt:lpstr>T8.1!Print_Area</vt:lpstr>
      <vt:lpstr>'T8.14-8.16'!Print_Area</vt:lpstr>
      <vt:lpstr>'T8.2(cont''d)'!Print_Area</vt:lpstr>
      <vt:lpstr>'T8.2old(cont''d)'!Print_Area</vt:lpstr>
      <vt:lpstr>T8.3!Print_Area</vt:lpstr>
      <vt:lpstr>T8.4!Print_Area</vt:lpstr>
      <vt:lpstr>'T8.5-8.7'!Print_Area</vt:lpstr>
      <vt:lpstr>T8.8!Print_Area</vt:lpstr>
    </vt:vector>
  </TitlesOfParts>
  <Company>The Scottish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Bolt</dc:creator>
  <cp:lastModifiedBy>u016789</cp:lastModifiedBy>
  <cp:lastPrinted>2020-02-12T14:44:04Z</cp:lastPrinted>
  <dcterms:created xsi:type="dcterms:W3CDTF">1999-06-30T08:33:47Z</dcterms:created>
  <dcterms:modified xsi:type="dcterms:W3CDTF">2020-02-12T14:44:23Z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A26858266</vt:lpwstr>
  </property>
  <property fmtid="{D5CDD505-2E9C-101B-9397-08002B2CF9AE}" pid="3" name="Objective-Comment">
    <vt:lpwstr/>
  </property>
  <property fmtid="{D5CDD505-2E9C-101B-9397-08002B2CF9AE}" pid="4" name="Objective-CreationStamp">
    <vt:filetime>2020-01-16T14:56:01Z</vt:filetime>
  </property>
  <property fmtid="{D5CDD505-2E9C-101B-9397-08002B2CF9AE}" pid="5" name="Objective-IsApproved">
    <vt:bool>false</vt:bool>
  </property>
  <property fmtid="{D5CDD505-2E9C-101B-9397-08002B2CF9AE}" pid="6" name="Objective-IsPublished">
    <vt:bool>true</vt:bool>
  </property>
  <property fmtid="{D5CDD505-2E9C-101B-9397-08002B2CF9AE}" pid="7" name="Objective-DatePublished">
    <vt:filetime>2020-02-12T14:44:30Z</vt:filetime>
  </property>
  <property fmtid="{D5CDD505-2E9C-101B-9397-08002B2CF9AE}" pid="8" name="Objective-ModificationStamp">
    <vt:filetime>2020-02-12T14:44:30Z</vt:filetime>
  </property>
  <property fmtid="{D5CDD505-2E9C-101B-9397-08002B2CF9AE}" pid="9" name="Objective-Owner">
    <vt:lpwstr>Knight, Andrew A (U016789)</vt:lpwstr>
  </property>
  <property fmtid="{D5CDD505-2E9C-101B-9397-08002B2CF9AE}" pid="10" name="Objective-Path">
    <vt:lpwstr>Objective Global Folder:SG File Plan:Business and industry:Transport:General:Research and analysis: Transport - general:Transport Statistics: Scottish Transport Statistics: 2019: Research and analysis: Transport: 2019-2024:</vt:lpwstr>
  </property>
  <property fmtid="{D5CDD505-2E9C-101B-9397-08002B2CF9AE}" pid="11" name="Objective-Parent">
    <vt:lpwstr>Transport Statistics: Scottish Transport Statistics: 2019: Research and analysis: Transport: 2019-2024</vt:lpwstr>
  </property>
  <property fmtid="{D5CDD505-2E9C-101B-9397-08002B2CF9AE}" pid="12" name="Objective-State">
    <vt:lpwstr>Published</vt:lpwstr>
  </property>
  <property fmtid="{D5CDD505-2E9C-101B-9397-08002B2CF9AE}" pid="13" name="Objective-Title">
    <vt:lpwstr>chapter08 - aviation</vt:lpwstr>
  </property>
  <property fmtid="{D5CDD505-2E9C-101B-9397-08002B2CF9AE}" pid="14" name="Objective-Version">
    <vt:lpwstr>3.0</vt:lpwstr>
  </property>
  <property fmtid="{D5CDD505-2E9C-101B-9397-08002B2CF9AE}" pid="15" name="Objective-VersionComment">
    <vt:lpwstr/>
  </property>
  <property fmtid="{D5CDD505-2E9C-101B-9397-08002B2CF9AE}" pid="16" name="Objective-VersionNumber">
    <vt:r8>4</vt:r8>
  </property>
  <property fmtid="{D5CDD505-2E9C-101B-9397-08002B2CF9AE}" pid="17" name="Objective-FileNumber">
    <vt:lpwstr/>
  </property>
  <property fmtid="{D5CDD505-2E9C-101B-9397-08002B2CF9AE}" pid="18" name="Objective-Classification">
    <vt:lpwstr>[Inherited - OFFICIAL-SENSITIVE]</vt:lpwstr>
  </property>
  <property fmtid="{D5CDD505-2E9C-101B-9397-08002B2CF9AE}" pid="19" name="Objective-Caveats">
    <vt:lpwstr/>
  </property>
  <property fmtid="{D5CDD505-2E9C-101B-9397-08002B2CF9AE}" pid="20" name="Objective-Date of Original [system]">
    <vt:lpwstr/>
  </property>
  <property fmtid="{D5CDD505-2E9C-101B-9397-08002B2CF9AE}" pid="21" name="Objective-Date Received [system]">
    <vt:lpwstr/>
  </property>
  <property fmtid="{D5CDD505-2E9C-101B-9397-08002B2CF9AE}" pid="22" name="Objective-SG Web Publication - Category [system]">
    <vt:lpwstr/>
  </property>
  <property fmtid="{D5CDD505-2E9C-101B-9397-08002B2CF9AE}" pid="23" name="Objective-SG Web Publication - Category 2 Classification [system]">
    <vt:lpwstr/>
  </property>
  <property fmtid="{D5CDD505-2E9C-101B-9397-08002B2CF9AE}" pid="24" name="Objective-Connect Creator [system]">
    <vt:lpwstr/>
  </property>
  <property fmtid="{D5CDD505-2E9C-101B-9397-08002B2CF9AE}" pid="25" name="Objective-Description">
    <vt:lpwstr/>
  </property>
  <property fmtid="{D5CDD505-2E9C-101B-9397-08002B2CF9AE}" pid="26" name="Objective-VersionId">
    <vt:lpwstr>vA39317915</vt:lpwstr>
  </property>
  <property fmtid="{D5CDD505-2E9C-101B-9397-08002B2CF9AE}" pid="27" name="Objective-Date of Original">
    <vt:lpwstr/>
  </property>
  <property fmtid="{D5CDD505-2E9C-101B-9397-08002B2CF9AE}" pid="28" name="Objective-Date Received">
    <vt:lpwstr/>
  </property>
  <property fmtid="{D5CDD505-2E9C-101B-9397-08002B2CF9AE}" pid="29" name="Objective-SG Web Publication - Category">
    <vt:lpwstr/>
  </property>
  <property fmtid="{D5CDD505-2E9C-101B-9397-08002B2CF9AE}" pid="30" name="Objective-SG Web Publication - Category 2 Classification">
    <vt:lpwstr/>
  </property>
  <property fmtid="{D5CDD505-2E9C-101B-9397-08002B2CF9AE}" pid="31" name="Objective-Connect Creator">
    <vt:lpwstr/>
  </property>
</Properties>
</file>