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016789\Objective\Objects\"/>
    </mc:Choice>
  </mc:AlternateContent>
  <bookViews>
    <workbookView xWindow="0" yWindow="0" windowWidth="19200" windowHeight="8385" firstSheet="1" activeTab="1"/>
  </bookViews>
  <sheets>
    <sheet name="comments" sheetId="3" r:id="rId1"/>
    <sheet name="Contents" sheetId="4" r:id="rId2"/>
    <sheet name="T9.1 (a)" sheetId="5" r:id="rId3"/>
    <sheet name="T9.1 (b)-9.2" sheetId="6" r:id="rId4"/>
    <sheet name="T9.3" sheetId="7" r:id="rId5"/>
    <sheet name="T9.4" sheetId="8" r:id="rId6"/>
    <sheet name="T9.5" sheetId="9" r:id="rId7"/>
    <sheet name="T9.6" sheetId="10" r:id="rId8"/>
    <sheet name="T9.7" sheetId="11" r:id="rId9"/>
    <sheet name="T9.8" sheetId="1" r:id="rId10"/>
    <sheet name="T9.8 (continued)" sheetId="2" r:id="rId11"/>
    <sheet name="T9.9-9.11" sheetId="14" r:id="rId12"/>
    <sheet name="T9.12" sheetId="15" r:id="rId13"/>
    <sheet name="T9.13" sheetId="16" r:id="rId14"/>
    <sheet name="T9.14" sheetId="17" r:id="rId15"/>
    <sheet name="T9.15" sheetId="18" r:id="rId16"/>
    <sheet name="T9.15 (cont)" sheetId="19" r:id="rId17"/>
    <sheet name="T9.16" sheetId="20" r:id="rId18"/>
    <sheet name="T9.16 (cont)" sheetId="21" r:id="rId19"/>
    <sheet name="T9.17-18" sheetId="22" r:id="rId20"/>
    <sheet name="fig9.6&amp;9.7" sheetId="23" r:id="rId21"/>
  </sheets>
  <externalReferences>
    <externalReference r:id="rId22"/>
    <externalReference r:id="rId23"/>
    <externalReference r:id="rId24"/>
    <externalReference r:id="rId25"/>
  </externalReferences>
  <definedNames>
    <definedName name="\0">[1]TABLE1a!$U$1:$U$7</definedName>
    <definedName name="\p">[1]TABLE1a!$P$1</definedName>
    <definedName name="\t">[1]TABLE1a!$U$3:$U$3</definedName>
    <definedName name="_1.2__Average_distance_travelled_by_mode_of_travel__1975_76__1985_86_and_1993_95">#REF!</definedName>
    <definedName name="_11_1">#REF!</definedName>
    <definedName name="_11ALL">#REF!</definedName>
    <definedName name="_11N1">#REF!</definedName>
    <definedName name="_11N2">#REF!</definedName>
    <definedName name="_11N3">#REF!</definedName>
    <definedName name="_11P1">#REF!</definedName>
    <definedName name="_11P2">#REF!</definedName>
    <definedName name="_11P3">#REF!</definedName>
    <definedName name="_13_1">#REF!</definedName>
    <definedName name="_13_2">#REF!</definedName>
    <definedName name="_13_3">#REF!</definedName>
    <definedName name="_13ALL">#REF!</definedName>
    <definedName name="_13N1">#REF!</definedName>
    <definedName name="_13N2">#REF!</definedName>
    <definedName name="_13P1">#REF!</definedName>
    <definedName name="_13P2">#REF!</definedName>
    <definedName name="_21_1">#REF!</definedName>
    <definedName name="_21_2">#REF!</definedName>
    <definedName name="_21_3">#REF!</definedName>
    <definedName name="_21_4">#REF!</definedName>
    <definedName name="_210_1">#REF!</definedName>
    <definedName name="_210_2">#REF!</definedName>
    <definedName name="_210_3">#REF!</definedName>
    <definedName name="_210_4">#REF!</definedName>
    <definedName name="_210_5">#REF!</definedName>
    <definedName name="_210_6">#REF!</definedName>
    <definedName name="_210_7">#REF!</definedName>
    <definedName name="_210_8">#REF!</definedName>
    <definedName name="_210ALL">#REF!</definedName>
    <definedName name="_210N1">#REF!</definedName>
    <definedName name="_210P1">#REF!</definedName>
    <definedName name="_212_1">#N/A</definedName>
    <definedName name="_212_2">#N/A</definedName>
    <definedName name="_212ALL">#REF!</definedName>
    <definedName name="_212N1">#REF!</definedName>
    <definedName name="_212P1">#REF!</definedName>
    <definedName name="_21ALL">#REF!</definedName>
    <definedName name="_21N1">#REF!</definedName>
    <definedName name="_21P1">#REF!</definedName>
    <definedName name="_22_1">#REF!</definedName>
    <definedName name="_22_2">#REF!</definedName>
    <definedName name="_22_3">#REF!</definedName>
    <definedName name="_22_4">#REF!</definedName>
    <definedName name="_22ALL">#REF!</definedName>
    <definedName name="_22EXNOTE">#REF!</definedName>
    <definedName name="_22N1">#REF!</definedName>
    <definedName name="_22N2">#REF!</definedName>
    <definedName name="_22P1">#REF!</definedName>
    <definedName name="_22P2">#REF!</definedName>
    <definedName name="_23EXNOTE">#REF!</definedName>
    <definedName name="_23N1">#REF!</definedName>
    <definedName name="_23N2">#REF!</definedName>
    <definedName name="_23P1">#REF!</definedName>
    <definedName name="_23P2">#REF!</definedName>
    <definedName name="_24_1">#REF!</definedName>
    <definedName name="_24_2">#REF!</definedName>
    <definedName name="_24_3">#REF!</definedName>
    <definedName name="_24_4">#REF!</definedName>
    <definedName name="_24ALL">#REF!</definedName>
    <definedName name="_24N1">#REF!</definedName>
    <definedName name="_24P1">#REF!</definedName>
    <definedName name="_25N1">#REF!</definedName>
    <definedName name="_25P1">#REF!</definedName>
    <definedName name="_27_1">#REF!</definedName>
    <definedName name="_27_2">#REF!</definedName>
    <definedName name="_27ALL">#REF!</definedName>
    <definedName name="_27N1">#REF!</definedName>
    <definedName name="_27N2">#REF!</definedName>
    <definedName name="_27P1">#REF!</definedName>
    <definedName name="_27P2">#REF!</definedName>
    <definedName name="_31_1">#REF!</definedName>
    <definedName name="_31_2">#REF!</definedName>
    <definedName name="_31_3">#REF!</definedName>
    <definedName name="_31_4">#REF!</definedName>
    <definedName name="_31ALL">#REF!</definedName>
    <definedName name="_31N1">#REF!</definedName>
    <definedName name="_31N2">#REF!</definedName>
    <definedName name="_31P1">#REF!</definedName>
    <definedName name="_31P2">#REF!</definedName>
    <definedName name="_32N1">#REF!</definedName>
    <definedName name="_32N2">#REF!</definedName>
    <definedName name="_32P1">#REF!</definedName>
    <definedName name="_32P2">#REF!</definedName>
    <definedName name="_33_1">#REF!</definedName>
    <definedName name="_33ALL">#REF!</definedName>
    <definedName name="_33N1">#REF!</definedName>
    <definedName name="_33P1">#REF!</definedName>
    <definedName name="_34_1">#REF!</definedName>
    <definedName name="_34_2">#REF!</definedName>
    <definedName name="_34_3">#REF!</definedName>
    <definedName name="_34ALL">#REF!</definedName>
    <definedName name="_34EXNOTE">#REF!</definedName>
    <definedName name="_34N1">#REF!</definedName>
    <definedName name="_34N2">#REF!</definedName>
    <definedName name="_34P1">#REF!</definedName>
    <definedName name="_34P2">#REF!</definedName>
    <definedName name="_35EXNOTE">#REF!</definedName>
    <definedName name="_35N1">#REF!</definedName>
    <definedName name="_35N2">#REF!</definedName>
    <definedName name="_35P1">#REF!</definedName>
    <definedName name="_35P2">#REF!</definedName>
    <definedName name="_41_1">#REF!</definedName>
    <definedName name="_41_2">#REF!</definedName>
    <definedName name="_41ALL">#REF!</definedName>
    <definedName name="_41N1">#REF!</definedName>
    <definedName name="_41P1">#REF!</definedName>
    <definedName name="_51_1">#REF!</definedName>
    <definedName name="_51_2">#REF!</definedName>
    <definedName name="_51ALL">#REF!</definedName>
    <definedName name="_51N1">#REF!</definedName>
    <definedName name="_51P1">#REF!</definedName>
    <definedName name="_51X_1">#REF!</definedName>
    <definedName name="_51X_2">#REF!</definedName>
    <definedName name="_52_1">#REF!</definedName>
    <definedName name="_52_2">#REF!</definedName>
    <definedName name="_52_3">#REF!</definedName>
    <definedName name="_52_4">#REF!</definedName>
    <definedName name="_52_5">#REF!</definedName>
    <definedName name="_52_6">#REF!</definedName>
    <definedName name="_52_7">#REF!</definedName>
    <definedName name="_52_8">#REF!</definedName>
    <definedName name="_52ALL">#REF!</definedName>
    <definedName name="_52N1">#REF!</definedName>
    <definedName name="_52N2">#REF!</definedName>
    <definedName name="_52N3">#REF!</definedName>
    <definedName name="_52N4">#REF!</definedName>
    <definedName name="_52N5">#REF!</definedName>
    <definedName name="_52N6">#REF!</definedName>
    <definedName name="_52P1">#REF!</definedName>
    <definedName name="_52P2">#REF!</definedName>
    <definedName name="_52P3">#REF!</definedName>
    <definedName name="_52P4">#REF!</definedName>
    <definedName name="_52P5">#REF!</definedName>
    <definedName name="_52P6">#REF!</definedName>
    <definedName name="_52X_1">#REF!</definedName>
    <definedName name="_52X_2">#REF!</definedName>
    <definedName name="_52X_3">#REF!</definedName>
    <definedName name="_52X_4">#REF!</definedName>
    <definedName name="_52X_5">#REF!</definedName>
    <definedName name="_52X_6">#REF!</definedName>
    <definedName name="_52X_7">#REF!</definedName>
    <definedName name="_52X_8">#REF!</definedName>
    <definedName name="_66ALL">#N/A</definedName>
    <definedName name="_66N1">#N/A</definedName>
    <definedName name="_66P1">#N/A</definedName>
    <definedName name="_67ALL">#REF!</definedName>
    <definedName name="_67N1">#REF!</definedName>
    <definedName name="_67P1">#REF!</definedName>
    <definedName name="_Key1" hidden="1">#REF!</definedName>
    <definedName name="_Order1" hidden="1">255</definedName>
    <definedName name="_Parse_In" hidden="1">#REF!</definedName>
    <definedName name="_Parse_Out" hidden="1">#REF!</definedName>
    <definedName name="_Sort" hidden="1">#REF!</definedName>
    <definedName name="activeCell">#REF!</definedName>
    <definedName name="ADJ">#REF!</definedName>
    <definedName name="ALL">#N/A</definedName>
    <definedName name="ANNBELGIUM">[1]TABLE5!$D$5:$D$12</definedName>
    <definedName name="ANNDVR">[1]TABLE4AL!$D$6:$D$12</definedName>
    <definedName name="ANNENG">[1]TABLE4AL!$F$6:$F$12</definedName>
    <definedName name="ANNFORIEGN">[1]TABLE1a!$P$37:$P$37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rea1" localSheetId="20">#REF!</definedName>
    <definedName name="area1" localSheetId="15">#REF!</definedName>
    <definedName name="area1">#REF!</definedName>
    <definedName name="area2" localSheetId="20">#REF!</definedName>
    <definedName name="area2" localSheetId="15">#REF!</definedName>
    <definedName name="area2">#REF!</definedName>
    <definedName name="BARQTR">#REF!</definedName>
    <definedName name="BELGIUM">#REF!</definedName>
    <definedName name="Birmingham">#REF!</definedName>
    <definedName name="BULL">#N/A</definedName>
    <definedName name="CAMARA">[1]TABLE1a!$P$4</definedName>
    <definedName name="CategoryTitle">#REF!</definedName>
    <definedName name="CHECKBLK">#REF!</definedName>
    <definedName name="CHECKCOL">#REF!</definedName>
    <definedName name="CHECKMAX">#REF!</definedName>
    <definedName name="CHECKROW">#REF!</definedName>
    <definedName name="CLONE">[1]TABLE1a!$P$6</definedName>
    <definedName name="COLCHK1">#REF!</definedName>
    <definedName name="COLCHK2">#REF!</definedName>
    <definedName name="DASH4">#REF!</definedName>
    <definedName name="DASH5">#REF!</definedName>
    <definedName name="DASH6">#REF!</definedName>
    <definedName name="DASH7">#REF!</definedName>
    <definedName name="DASH8">#REF!</definedName>
    <definedName name="dgdsfyh">#REF!</definedName>
    <definedName name="dialog">[2]!Dialog</definedName>
    <definedName name="DK">#REF!</definedName>
    <definedName name="DNK_D">#REF!</definedName>
    <definedName name="DOVER">#N/A</definedName>
    <definedName name="DROPHEAD">#REF!</definedName>
    <definedName name="DROPPED">#REF!</definedName>
    <definedName name="e">#REF!</definedName>
    <definedName name="EIRE">#REF!</definedName>
    <definedName name="ENGLISH">#N/A</definedName>
    <definedName name="fbegyear">[3]RAWDATAOLD!#REF!</definedName>
    <definedName name="fendyear">#REF!</definedName>
    <definedName name="FL">#REF!</definedName>
    <definedName name="Footnotes">#REF!</definedName>
    <definedName name="FOREIGN">[1]TABLE1a!$P$38:$P$52</definedName>
    <definedName name="FRANCE">#REF!</definedName>
    <definedName name="fyear">#REF!</definedName>
    <definedName name="fyear2">#REF!</definedName>
    <definedName name="Gatwick">#REF!</definedName>
    <definedName name="GERMANY">#REF!</definedName>
    <definedName name="GraphData">#REF!,#REF!,#REF!,#REF!</definedName>
    <definedName name="GraphTitle">#REF!</definedName>
    <definedName name="HEAD">#REF!</definedName>
    <definedName name="HEAD1">#REF!</definedName>
    <definedName name="HEAD2">#REF!</definedName>
    <definedName name="HEAD3">#REF!</definedName>
    <definedName name="ITALY">#REF!</definedName>
    <definedName name="LASTCOL">#REF!</definedName>
    <definedName name="LASTCOL1">#REF!</definedName>
    <definedName name="LASTCOL2">#REF!</definedName>
    <definedName name="LASTCOL3">#REF!</definedName>
    <definedName name="LASTYEAR1">#REF!</definedName>
    <definedName name="LASTYEAR2">#REF!</definedName>
    <definedName name="LASTYEAR3">#REF!</definedName>
    <definedName name="LASTYEAR4">#REF!</definedName>
    <definedName name="LASTYEAR5">#REF!</definedName>
    <definedName name="LASTYEAR6">#REF!</definedName>
    <definedName name="Leeds_Bradford">#REF!</definedName>
    <definedName name="Manchester">#REF!</definedName>
    <definedName name="NEWBLOCK">#REF!</definedName>
    <definedName name="NEWBLOCK1">#REF!</definedName>
    <definedName name="NEWBLOCK2">#REF!</definedName>
    <definedName name="NEWBLOCK3">#REF!</definedName>
    <definedName name="NEWBLOCK4">#REF!</definedName>
    <definedName name="NEWBLOCK5">#REF!</definedName>
    <definedName name="NEWBLOCK6">#REF!</definedName>
    <definedName name="NEWBLOCK7">#REF!</definedName>
    <definedName name="NEWBLOCK8">#REF!</definedName>
    <definedName name="NEWBLOCK9">#REF!</definedName>
    <definedName name="NLS">#REF!</definedName>
    <definedName name="NONEC">#REF!</definedName>
    <definedName name="NORTHSEA">#N/A</definedName>
    <definedName name="NOTE">#REF!</definedName>
    <definedName name="OLDBLOCK">#REF!</definedName>
    <definedName name="OLDBLOCK1">#REF!</definedName>
    <definedName name="OLDBLOCK2">#REF!</definedName>
    <definedName name="OLDBLOCK3">#REF!</definedName>
    <definedName name="OLDBLOCK4">#REF!</definedName>
    <definedName name="OLDBLOCK5">#REF!</definedName>
    <definedName name="OLDBLOCK6">#REF!</definedName>
    <definedName name="OLDBLOCK7">#REF!</definedName>
    <definedName name="OLDBLOCK8">#REF!</definedName>
    <definedName name="OLDBLOCK9">#REF!</definedName>
    <definedName name="OldData">#REF!</definedName>
    <definedName name="OTHER">#N/A</definedName>
    <definedName name="OTHEREC">#REF!</definedName>
    <definedName name="PIE">#REF!</definedName>
    <definedName name="_xlnm.Print_Area" localSheetId="20">'fig9.6&amp;9.7'!$A$21:$J$100</definedName>
    <definedName name="_xlnm.Print_Area" localSheetId="14">'T9.14'!$A$1:$AC$104</definedName>
    <definedName name="_xlnm.Print_Area" localSheetId="15">'T9.15'!$A$1:$AD$102</definedName>
    <definedName name="_xlnm.Print_Area" localSheetId="16">'T9.15 (cont)'!$A$1:$AE$71</definedName>
    <definedName name="_xlnm.Print_Area" localSheetId="17">'T9.16'!$A$1:$AC$99</definedName>
    <definedName name="_xlnm.Print_Area" localSheetId="18">'T9.16 (cont)'!$A$1:$AC$73</definedName>
    <definedName name="_xlnm.Print_Area" localSheetId="19">'T9.17-18'!$A$1:$AB$58</definedName>
    <definedName name="_xlnm.Print_Area" localSheetId="4">'T9.3'!$A$1:$AD$92</definedName>
    <definedName name="_xlnm.Print_Area" localSheetId="5">'T9.4'!$A$1:$AD$78</definedName>
    <definedName name="_xlnm.Print_Area" localSheetId="6">'T9.5'!$A$1:$AA$98</definedName>
    <definedName name="_xlnm.Print_Area" localSheetId="7">'T9.6'!$A$1:$J$63</definedName>
    <definedName name="_xlnm.Print_Area" localSheetId="8">'T9.7'!$A$1:$H$46</definedName>
    <definedName name="_xlnm.Print_Area" localSheetId="10">'T9.8 (continued)'!$A$1:$L$110</definedName>
    <definedName name="_xlnm.Print_Area">#REF!</definedName>
    <definedName name="Print_Area_MI">#REF!</definedName>
    <definedName name="PUBLISH_Print_Area">#REF!</definedName>
    <definedName name="PUBLISH1998_Print_Area">#REF!</definedName>
    <definedName name="qryNonEUBreakdown">#REF!</definedName>
    <definedName name="QUARTER">#REF!</definedName>
    <definedName name="ROWCHK1">#REF!</definedName>
    <definedName name="ROWCHK2">#REF!</definedName>
    <definedName name="ROWCHK3">#REF!</definedName>
    <definedName name="ROWCHK4">#REF!</definedName>
    <definedName name="ROWCHK5">#REF!</definedName>
    <definedName name="ROWCHK6">#REF!</definedName>
    <definedName name="selxx">[2]!selxx</definedName>
    <definedName name="SPAIN">#REF!</definedName>
    <definedName name="Stanstead">#REF!</definedName>
    <definedName name="tab">[4]TABLE1a!$U$3:$U$3</definedName>
    <definedName name="TAB4ALL">#N/A</definedName>
    <definedName name="TAB4PV">#N/A</definedName>
    <definedName name="TAB4UT">#N/A</definedName>
    <definedName name="TableTitle">#REF!</definedName>
    <definedName name="tem">#REF!</definedName>
    <definedName name="testing">#REF!</definedName>
    <definedName name="TODROP">#REF!</definedName>
    <definedName name="TODROP1">#REF!</definedName>
    <definedName name="TODROP2">#REF!</definedName>
    <definedName name="TODROP3">#REF!</definedName>
    <definedName name="UK">#N/A</definedName>
    <definedName name="UT">#N/A</definedName>
    <definedName name="ValueTitle">#REF!</definedName>
  </definedNames>
  <calcPr calcId="162913"/>
</workbook>
</file>

<file path=xl/calcChain.xml><?xml version="1.0" encoding="utf-8"?>
<calcChain xmlns="http://schemas.openxmlformats.org/spreadsheetml/2006/main">
  <c r="C46" i="2" l="1"/>
  <c r="D46" i="2"/>
  <c r="F46" i="2"/>
  <c r="G46" i="2"/>
  <c r="H46" i="2"/>
  <c r="B46" i="2"/>
  <c r="C46" i="1"/>
  <c r="D46" i="1"/>
  <c r="F46" i="1"/>
  <c r="G46" i="1"/>
  <c r="H46" i="1"/>
  <c r="J46" i="1"/>
  <c r="K46" i="1"/>
  <c r="L46" i="1"/>
  <c r="B46" i="1"/>
  <c r="J79" i="2" l="1"/>
  <c r="L79" i="2" s="1"/>
  <c r="K79" i="2"/>
  <c r="J80" i="2"/>
  <c r="L80" i="2" s="1"/>
  <c r="K80" i="2"/>
  <c r="J81" i="2"/>
  <c r="L81" i="2" s="1"/>
  <c r="K81" i="2"/>
  <c r="J82" i="2"/>
  <c r="K82" i="2"/>
  <c r="L82" i="2"/>
  <c r="J83" i="2"/>
  <c r="L83" i="2" s="1"/>
  <c r="K83" i="2"/>
  <c r="J84" i="2"/>
  <c r="L84" i="2" s="1"/>
  <c r="K84" i="2"/>
  <c r="J85" i="2"/>
  <c r="K85" i="2"/>
  <c r="L85" i="2" s="1"/>
  <c r="J86" i="2"/>
  <c r="K86" i="2"/>
  <c r="L86" i="2"/>
  <c r="J87" i="2"/>
  <c r="L87" i="2" s="1"/>
  <c r="K87" i="2"/>
  <c r="J88" i="2"/>
  <c r="L88" i="2" s="1"/>
  <c r="K88" i="2"/>
  <c r="J89" i="2"/>
  <c r="K89" i="2"/>
  <c r="L89" i="2" s="1"/>
  <c r="J90" i="2"/>
  <c r="K90" i="2"/>
  <c r="L90" i="2"/>
  <c r="J91" i="2"/>
  <c r="L91" i="2" s="1"/>
  <c r="K91" i="2"/>
  <c r="J92" i="2"/>
  <c r="L92" i="2" s="1"/>
  <c r="K92" i="2"/>
  <c r="J93" i="2"/>
  <c r="K93" i="2"/>
  <c r="L93" i="2" s="1"/>
  <c r="J94" i="2"/>
  <c r="K94" i="2"/>
  <c r="L94" i="2"/>
  <c r="J95" i="2"/>
  <c r="L95" i="2" s="1"/>
  <c r="K95" i="2"/>
  <c r="J96" i="2"/>
  <c r="L96" i="2" s="1"/>
  <c r="K96" i="2"/>
  <c r="J97" i="2"/>
  <c r="K97" i="2"/>
  <c r="L97" i="2" s="1"/>
  <c r="J98" i="2"/>
  <c r="K98" i="2"/>
  <c r="L98" i="2"/>
  <c r="J65" i="2"/>
  <c r="K65" i="2"/>
  <c r="L65" i="2"/>
  <c r="J66" i="2"/>
  <c r="L66" i="2" s="1"/>
  <c r="K66" i="2"/>
  <c r="J67" i="2"/>
  <c r="L67" i="2" s="1"/>
  <c r="K67" i="2"/>
  <c r="J68" i="2"/>
  <c r="K68" i="2"/>
  <c r="L68" i="2"/>
  <c r="J69" i="2"/>
  <c r="K69" i="2"/>
  <c r="L69" i="2"/>
  <c r="J70" i="2"/>
  <c r="L70" i="2" s="1"/>
  <c r="K70" i="2"/>
  <c r="J71" i="2"/>
  <c r="L71" i="2" s="1"/>
  <c r="K71" i="2"/>
  <c r="J72" i="2"/>
  <c r="K72" i="2"/>
  <c r="L72" i="2"/>
  <c r="J73" i="2"/>
  <c r="K73" i="2"/>
  <c r="L73" i="2"/>
  <c r="J50" i="2"/>
  <c r="K50" i="2"/>
  <c r="L50" i="2"/>
  <c r="J51" i="2"/>
  <c r="L51" i="2" s="1"/>
  <c r="K51" i="2"/>
  <c r="J52" i="2"/>
  <c r="L52" i="2" s="1"/>
  <c r="K52" i="2"/>
  <c r="J53" i="2"/>
  <c r="K53" i="2"/>
  <c r="L53" i="2"/>
  <c r="J54" i="2"/>
  <c r="K54" i="2"/>
  <c r="L54" i="2"/>
  <c r="J55" i="2"/>
  <c r="L55" i="2" s="1"/>
  <c r="K55" i="2"/>
  <c r="J56" i="2"/>
  <c r="L56" i="2" s="1"/>
  <c r="K56" i="2"/>
  <c r="J57" i="2"/>
  <c r="K57" i="2"/>
  <c r="L57" i="2"/>
  <c r="J58" i="2"/>
  <c r="K58" i="2"/>
  <c r="L58" i="2"/>
  <c r="J59" i="2"/>
  <c r="L59" i="2" s="1"/>
  <c r="K59" i="2"/>
  <c r="J11" i="2"/>
  <c r="K11" i="2"/>
  <c r="L11" i="2"/>
  <c r="J12" i="2"/>
  <c r="L12" i="2" s="1"/>
  <c r="K12" i="2"/>
  <c r="J13" i="2"/>
  <c r="L13" i="2" s="1"/>
  <c r="K13" i="2"/>
  <c r="J14" i="2"/>
  <c r="K14" i="2"/>
  <c r="L14" i="2"/>
  <c r="J15" i="2"/>
  <c r="K15" i="2"/>
  <c r="L15" i="2"/>
  <c r="J16" i="2"/>
  <c r="L16" i="2" s="1"/>
  <c r="K16" i="2"/>
  <c r="J17" i="2"/>
  <c r="L17" i="2" s="1"/>
  <c r="K17" i="2"/>
  <c r="J18" i="2"/>
  <c r="K18" i="2"/>
  <c r="L18" i="2"/>
  <c r="J19" i="2"/>
  <c r="K19" i="2"/>
  <c r="L19" i="2"/>
  <c r="J20" i="2"/>
  <c r="L20" i="2" s="1"/>
  <c r="K20" i="2"/>
  <c r="J21" i="2"/>
  <c r="L21" i="2" s="1"/>
  <c r="K21" i="2"/>
  <c r="J22" i="2"/>
  <c r="K22" i="2"/>
  <c r="L22" i="2"/>
  <c r="J23" i="2"/>
  <c r="K23" i="2"/>
  <c r="L23" i="2"/>
  <c r="J24" i="2"/>
  <c r="L24" i="2" s="1"/>
  <c r="K24" i="2"/>
  <c r="J25" i="2"/>
  <c r="L25" i="2" s="1"/>
  <c r="K25" i="2"/>
  <c r="J26" i="2"/>
  <c r="K26" i="2"/>
  <c r="L26" i="2"/>
  <c r="J27" i="2"/>
  <c r="K27" i="2"/>
  <c r="L27" i="2"/>
  <c r="J28" i="2"/>
  <c r="L28" i="2" s="1"/>
  <c r="K28" i="2"/>
  <c r="J29" i="2"/>
  <c r="L29" i="2" s="1"/>
  <c r="K29" i="2"/>
  <c r="AD58" i="8" l="1"/>
  <c r="AD52" i="8"/>
  <c r="AD64" i="8" l="1"/>
  <c r="I60" i="10"/>
  <c r="H60" i="10"/>
  <c r="G60" i="10"/>
  <c r="F60" i="10"/>
  <c r="D60" i="10"/>
  <c r="C60" i="10"/>
  <c r="B60" i="10"/>
  <c r="AD82" i="7" l="1"/>
  <c r="AD83" i="7"/>
  <c r="AD84" i="7"/>
  <c r="B45" i="11" l="1"/>
  <c r="C45" i="11"/>
  <c r="D45" i="11"/>
  <c r="AE51" i="19" l="1"/>
  <c r="AE41" i="19" l="1"/>
  <c r="AE17" i="19"/>
  <c r="AC34" i="21" l="1"/>
  <c r="AC23" i="21"/>
  <c r="AC12" i="21"/>
  <c r="AC94" i="20"/>
  <c r="AC66" i="17" s="1"/>
  <c r="AC36" i="15" s="1"/>
  <c r="AC80" i="20"/>
  <c r="AC69" i="20"/>
  <c r="AC74" i="17" s="1"/>
  <c r="AC53" i="20"/>
  <c r="AC67" i="17" s="1"/>
  <c r="AC12" i="15" s="1"/>
  <c r="AC39" i="20"/>
  <c r="AC56" i="17" s="1"/>
  <c r="AC11" i="15" s="1"/>
  <c r="AC25" i="20"/>
  <c r="AC14" i="15" s="1"/>
  <c r="AC19" i="20"/>
  <c r="AC13" i="15" s="1"/>
  <c r="AC12" i="20"/>
  <c r="AC15" i="15" s="1"/>
  <c r="AE49" i="19"/>
  <c r="AD100" i="18"/>
  <c r="AD92" i="18"/>
  <c r="AD68" i="18"/>
  <c r="AD49" i="18"/>
  <c r="AD41" i="18"/>
  <c r="AD17" i="18"/>
  <c r="AC70" i="17"/>
  <c r="AC71" i="17"/>
  <c r="AC49" i="17"/>
  <c r="AC50" i="17"/>
  <c r="AC46" i="17"/>
  <c r="AC42" i="17"/>
  <c r="AC43" i="17"/>
  <c r="AC46" i="15"/>
  <c r="AD38" i="16"/>
  <c r="AC45" i="15" s="1"/>
  <c r="AD39" i="16"/>
  <c r="AC24" i="15" s="1"/>
  <c r="AC6" i="15"/>
  <c r="AC7" i="15"/>
  <c r="AC8" i="15"/>
  <c r="AC10" i="15"/>
  <c r="AC16" i="15"/>
  <c r="AC17" i="15"/>
  <c r="AC18" i="15"/>
  <c r="AC19" i="15"/>
  <c r="AC20" i="15"/>
  <c r="AC25" i="15"/>
  <c r="AC30" i="15"/>
  <c r="AC31" i="15"/>
  <c r="AC32" i="15"/>
  <c r="AC34" i="15"/>
  <c r="AC37" i="15"/>
  <c r="AC38" i="15"/>
  <c r="AC39" i="15"/>
  <c r="AC40" i="15"/>
  <c r="AD33" i="14"/>
  <c r="AD28" i="14"/>
  <c r="AD102" i="18" l="1"/>
  <c r="AD51" i="18"/>
  <c r="AC75" i="17"/>
  <c r="AC99" i="20"/>
  <c r="AC58" i="20"/>
  <c r="AC36" i="21"/>
  <c r="AC55" i="17"/>
  <c r="AC35" i="15" s="1"/>
  <c r="AC43" i="15" s="1"/>
  <c r="AC48" i="15" s="1"/>
  <c r="AC79" i="17"/>
  <c r="AC22" i="15"/>
  <c r="AC27" i="15" s="1"/>
  <c r="AC78" i="17" l="1"/>
  <c r="I28" i="10"/>
  <c r="H28" i="10"/>
  <c r="G28" i="10"/>
  <c r="F28" i="10"/>
  <c r="D28" i="10"/>
  <c r="C28" i="10"/>
  <c r="B28" i="10"/>
  <c r="AD61" i="8"/>
  <c r="AD55" i="8"/>
  <c r="AD49" i="8"/>
  <c r="AD46" i="8"/>
  <c r="AD43" i="8"/>
  <c r="AD40" i="8"/>
  <c r="AD37" i="8"/>
  <c r="AD34" i="8"/>
  <c r="AD28" i="8"/>
  <c r="AD31" i="8"/>
  <c r="AD19" i="8"/>
  <c r="AD22" i="8"/>
  <c r="AD25" i="8"/>
  <c r="AD10" i="8"/>
  <c r="AD13" i="8"/>
  <c r="AD16" i="8"/>
  <c r="AD65" i="8" l="1"/>
  <c r="AD68" i="8" s="1"/>
  <c r="AD69" i="8"/>
  <c r="C75" i="2"/>
  <c r="D75" i="2"/>
  <c r="F75" i="2"/>
  <c r="G75" i="2"/>
  <c r="H75" i="2"/>
  <c r="B75" i="2"/>
  <c r="C61" i="2"/>
  <c r="D61" i="2"/>
  <c r="F61" i="2"/>
  <c r="G61" i="2"/>
  <c r="H61" i="2"/>
  <c r="B61" i="2"/>
  <c r="C31" i="2"/>
  <c r="D31" i="2"/>
  <c r="F31" i="2"/>
  <c r="G31" i="2"/>
  <c r="H31" i="2"/>
  <c r="B31" i="2"/>
  <c r="C75" i="1"/>
  <c r="D75" i="1"/>
  <c r="F75" i="1"/>
  <c r="G75" i="1"/>
  <c r="H75" i="1"/>
  <c r="J75" i="1"/>
  <c r="K75" i="1"/>
  <c r="L75" i="1"/>
  <c r="B75" i="1"/>
  <c r="C61" i="1"/>
  <c r="D61" i="1"/>
  <c r="F61" i="1"/>
  <c r="G61" i="1"/>
  <c r="H61" i="1"/>
  <c r="J61" i="1"/>
  <c r="K61" i="1"/>
  <c r="L61" i="1"/>
  <c r="B61" i="1"/>
  <c r="C31" i="1"/>
  <c r="D31" i="1"/>
  <c r="F31" i="1"/>
  <c r="G31" i="1"/>
  <c r="H31" i="1"/>
  <c r="J31" i="1"/>
  <c r="K31" i="1"/>
  <c r="L31" i="1"/>
  <c r="B31" i="1"/>
  <c r="C100" i="1" l="1"/>
  <c r="D100" i="1"/>
  <c r="F100" i="1"/>
  <c r="G100" i="1"/>
  <c r="H100" i="1"/>
  <c r="J100" i="1"/>
  <c r="K100" i="1"/>
  <c r="L100" i="1"/>
  <c r="B100" i="1"/>
  <c r="C100" i="2"/>
  <c r="D100" i="2"/>
  <c r="F100" i="2"/>
  <c r="G100" i="2"/>
  <c r="H100" i="2"/>
  <c r="B100" i="2"/>
  <c r="H7" i="11" l="1"/>
  <c r="H8" i="11"/>
  <c r="H9" i="11"/>
  <c r="H10" i="11"/>
  <c r="H11" i="11"/>
  <c r="H14" i="11"/>
  <c r="H15" i="11"/>
  <c r="H16" i="11"/>
  <c r="H17" i="11"/>
  <c r="H18" i="11"/>
  <c r="H21" i="11"/>
  <c r="H22" i="11"/>
  <c r="H23" i="11"/>
  <c r="H24" i="11"/>
  <c r="H25" i="11"/>
  <c r="H28" i="11"/>
  <c r="H29" i="11"/>
  <c r="H30" i="11"/>
  <c r="H33" i="11"/>
  <c r="H34" i="11"/>
  <c r="H35" i="11"/>
  <c r="H36" i="11"/>
  <c r="H37" i="11"/>
  <c r="H40" i="11"/>
  <c r="H41" i="11"/>
  <c r="H42" i="11"/>
  <c r="H43" i="11"/>
  <c r="E45" i="11"/>
  <c r="F45" i="11"/>
  <c r="G45" i="11"/>
  <c r="H45" i="11" l="1"/>
  <c r="AC82" i="7" l="1"/>
  <c r="AC83" i="7"/>
  <c r="AB39" i="15" l="1"/>
  <c r="AB80" i="20" l="1"/>
  <c r="AB34" i="21" l="1"/>
  <c r="AB23" i="21"/>
  <c r="AB55" i="17" s="1"/>
  <c r="AB35" i="15" s="1"/>
  <c r="AB12" i="21"/>
  <c r="AB36" i="21" s="1"/>
  <c r="AB94" i="20"/>
  <c r="AB66" i="17" s="1"/>
  <c r="AB36" i="15" s="1"/>
  <c r="AB69" i="20"/>
  <c r="AB53" i="20"/>
  <c r="AB67" i="17" s="1"/>
  <c r="AB12" i="15" s="1"/>
  <c r="AB39" i="20"/>
  <c r="AB56" i="17" s="1"/>
  <c r="AB11" i="15" s="1"/>
  <c r="AB25" i="20"/>
  <c r="AB14" i="15" s="1"/>
  <c r="AB19" i="20"/>
  <c r="AB75" i="17" s="1"/>
  <c r="AB12" i="20"/>
  <c r="AD49" i="19"/>
  <c r="AD41" i="19"/>
  <c r="AD17" i="19"/>
  <c r="AC100" i="18"/>
  <c r="AC92" i="18"/>
  <c r="AC68" i="18"/>
  <c r="AC49" i="18"/>
  <c r="AC41" i="18"/>
  <c r="AC17" i="18"/>
  <c r="AB70" i="17"/>
  <c r="AB71" i="17"/>
  <c r="AB49" i="17"/>
  <c r="AB50" i="17"/>
  <c r="AB46" i="17"/>
  <c r="AB42" i="17"/>
  <c r="AB43" i="17"/>
  <c r="AC63" i="16"/>
  <c r="AB25" i="15" s="1"/>
  <c r="AC64" i="16"/>
  <c r="AB46" i="15" s="1"/>
  <c r="AC38" i="16"/>
  <c r="AB45" i="15" s="1"/>
  <c r="AC39" i="16"/>
  <c r="AB24" i="15" s="1"/>
  <c r="AB6" i="15"/>
  <c r="AB7" i="15"/>
  <c r="AB8" i="15"/>
  <c r="AB10" i="15"/>
  <c r="AB13" i="15"/>
  <c r="AB15" i="15"/>
  <c r="AB16" i="15"/>
  <c r="AB17" i="15"/>
  <c r="AB18" i="15"/>
  <c r="AB19" i="15"/>
  <c r="AB20" i="15"/>
  <c r="AB30" i="15"/>
  <c r="AB31" i="15"/>
  <c r="AB32" i="15"/>
  <c r="AB34" i="15"/>
  <c r="AB38" i="15"/>
  <c r="AB40" i="15"/>
  <c r="AC33" i="14"/>
  <c r="AC28" i="14"/>
  <c r="AC64" i="8"/>
  <c r="AC61" i="8"/>
  <c r="AC58" i="8"/>
  <c r="AC55" i="8"/>
  <c r="AC52" i="8"/>
  <c r="AC49" i="8"/>
  <c r="AC46" i="8"/>
  <c r="AC43" i="8"/>
  <c r="AC40" i="8"/>
  <c r="AC37" i="8"/>
  <c r="AC34" i="8"/>
  <c r="AC31" i="8"/>
  <c r="AC28" i="8"/>
  <c r="AC25" i="8"/>
  <c r="AC22" i="8"/>
  <c r="AC19" i="8"/>
  <c r="AC16" i="8"/>
  <c r="AC13" i="8"/>
  <c r="AC10" i="8"/>
  <c r="AC84" i="7"/>
  <c r="AB37" i="15" l="1"/>
  <c r="AB74" i="17"/>
  <c r="AB78" i="17" s="1"/>
  <c r="AB99" i="20"/>
  <c r="AB58" i="20"/>
  <c r="AC65" i="8"/>
  <c r="AC68" i="8" s="1"/>
  <c r="AC69" i="8"/>
  <c r="AD51" i="19"/>
  <c r="AC102" i="18"/>
  <c r="AB79" i="17"/>
  <c r="AC51" i="18"/>
  <c r="AB22" i="15"/>
  <c r="AB27" i="15" s="1"/>
  <c r="AB43" i="15"/>
  <c r="AB48" i="15" s="1"/>
  <c r="AB13" i="8" l="1"/>
  <c r="AB16" i="8"/>
  <c r="AB19" i="8"/>
  <c r="AB22" i="8"/>
  <c r="AB25" i="8"/>
  <c r="AB28" i="8"/>
  <c r="AB31" i="8"/>
  <c r="AB34" i="8"/>
  <c r="AB37" i="8"/>
  <c r="AB40" i="8"/>
  <c r="AB43" i="8"/>
  <c r="AB46" i="8"/>
  <c r="AB49" i="8"/>
  <c r="AB52" i="8"/>
  <c r="AB55" i="8"/>
  <c r="AB58" i="8"/>
  <c r="AB61" i="8"/>
  <c r="AB10" i="8"/>
  <c r="AB82" i="7"/>
  <c r="AB83" i="7"/>
  <c r="AB84" i="7"/>
  <c r="AC17" i="19" l="1"/>
  <c r="AC41" i="19"/>
  <c r="AB92" i="18"/>
  <c r="AB68" i="18"/>
  <c r="AB41" i="18"/>
  <c r="AB17" i="18"/>
  <c r="AA23" i="21" l="1"/>
  <c r="AA34" i="21"/>
  <c r="AA12" i="21"/>
  <c r="AA36" i="21" s="1"/>
  <c r="AA94" i="20"/>
  <c r="AA66" i="17" s="1"/>
  <c r="AA36" i="15" s="1"/>
  <c r="AA80" i="20"/>
  <c r="AA55" i="17" s="1"/>
  <c r="AA35" i="15" s="1"/>
  <c r="AA69" i="20"/>
  <c r="AA53" i="20"/>
  <c r="AA67" i="17" s="1"/>
  <c r="AA12" i="15" s="1"/>
  <c r="AA39" i="20"/>
  <c r="AA56" i="17" s="1"/>
  <c r="AA25" i="20"/>
  <c r="AA19" i="20"/>
  <c r="AA75" i="17" s="1"/>
  <c r="AA12" i="20"/>
  <c r="AA15" i="15" s="1"/>
  <c r="AC49" i="19"/>
  <c r="AC51" i="19"/>
  <c r="AB100" i="18"/>
  <c r="AB49" i="18"/>
  <c r="AA46" i="17"/>
  <c r="AA42" i="17"/>
  <c r="AA43" i="17"/>
  <c r="AA49" i="17"/>
  <c r="AA50" i="17"/>
  <c r="AA70" i="17"/>
  <c r="AA71" i="17"/>
  <c r="AB38" i="16"/>
  <c r="AA45" i="15" s="1"/>
  <c r="AB39" i="16"/>
  <c r="AA24" i="15" s="1"/>
  <c r="AB63" i="16"/>
  <c r="AA25" i="15" s="1"/>
  <c r="AB64" i="16"/>
  <c r="AA46" i="15" s="1"/>
  <c r="AA6" i="15"/>
  <c r="AA7" i="15"/>
  <c r="AA8" i="15"/>
  <c r="AA10" i="15"/>
  <c r="AA13" i="15"/>
  <c r="AA14" i="15"/>
  <c r="AA16" i="15"/>
  <c r="AA17" i="15"/>
  <c r="AA18" i="15"/>
  <c r="AA19" i="15"/>
  <c r="AA20" i="15"/>
  <c r="AA30" i="15"/>
  <c r="AA31" i="15"/>
  <c r="AA32" i="15"/>
  <c r="AA34" i="15"/>
  <c r="AA38" i="15"/>
  <c r="AA39" i="15"/>
  <c r="AA40" i="15"/>
  <c r="AB33" i="14"/>
  <c r="AB28" i="14"/>
  <c r="AB65" i="8"/>
  <c r="AB64" i="8"/>
  <c r="AA74" i="17" l="1"/>
  <c r="AA37" i="15"/>
  <c r="AA58" i="20"/>
  <c r="AA99" i="20"/>
  <c r="AB102" i="18"/>
  <c r="AA78" i="17"/>
  <c r="AA79" i="17"/>
  <c r="AB51" i="18"/>
  <c r="AA11" i="15"/>
  <c r="AA22" i="15" s="1"/>
  <c r="AA27" i="15" s="1"/>
  <c r="AA43" i="15"/>
  <c r="AA48" i="15" s="1"/>
  <c r="AB69" i="8"/>
  <c r="AB68" i="8"/>
  <c r="AA33" i="14"/>
  <c r="AA28" i="14"/>
  <c r="G106" i="2" l="1"/>
  <c r="F106" i="2"/>
  <c r="C106" i="2"/>
  <c r="B106" i="2"/>
  <c r="K106" i="1"/>
  <c r="J106" i="1"/>
  <c r="G106" i="1"/>
  <c r="F106" i="1"/>
  <c r="C106" i="1"/>
  <c r="B106" i="1"/>
  <c r="D106" i="1" l="1"/>
  <c r="L106" i="1"/>
  <c r="H106" i="1"/>
  <c r="AA25" i="8" l="1"/>
  <c r="AA61" i="8"/>
  <c r="AA55" i="8"/>
  <c r="AA49" i="8"/>
  <c r="AA40" i="8"/>
  <c r="AA31" i="8"/>
  <c r="AA16" i="8"/>
  <c r="Z6" i="15" l="1"/>
  <c r="Y42" i="17" l="1"/>
  <c r="Z42" i="17"/>
  <c r="Z43" i="17"/>
  <c r="Y43" i="17"/>
  <c r="D41" i="19" l="1"/>
  <c r="E41" i="19"/>
  <c r="F41" i="19"/>
  <c r="G41" i="19"/>
  <c r="H41" i="19"/>
  <c r="I41" i="19"/>
  <c r="J41" i="19"/>
  <c r="N41" i="19"/>
  <c r="O41" i="19"/>
  <c r="P41" i="19"/>
  <c r="Q41" i="19"/>
  <c r="R41" i="19"/>
  <c r="S41" i="19"/>
  <c r="T41" i="19"/>
  <c r="U41" i="19"/>
  <c r="V41" i="19"/>
  <c r="W41" i="19"/>
  <c r="X41" i="19"/>
  <c r="Y41" i="19"/>
  <c r="Z41" i="19"/>
  <c r="AA41" i="19"/>
  <c r="AB41" i="19"/>
  <c r="C41" i="19"/>
  <c r="D92" i="18"/>
  <c r="E92" i="18"/>
  <c r="F92" i="18"/>
  <c r="G92" i="18"/>
  <c r="H92" i="18"/>
  <c r="I92" i="18"/>
  <c r="L92" i="18"/>
  <c r="M92" i="18"/>
  <c r="N92" i="18"/>
  <c r="O92" i="18"/>
  <c r="P92" i="18"/>
  <c r="Q92" i="18"/>
  <c r="R92" i="18"/>
  <c r="S92" i="18"/>
  <c r="T92" i="18"/>
  <c r="U92" i="18"/>
  <c r="V92" i="18"/>
  <c r="W92" i="18"/>
  <c r="X92" i="18"/>
  <c r="Y92" i="18"/>
  <c r="Z92" i="18"/>
  <c r="AA92" i="18"/>
  <c r="C92" i="18"/>
  <c r="C41" i="18"/>
  <c r="D41" i="18"/>
  <c r="E41" i="18"/>
  <c r="F41" i="18"/>
  <c r="G41" i="18"/>
  <c r="H41" i="18"/>
  <c r="I41" i="18"/>
  <c r="J41" i="18"/>
  <c r="K41" i="18"/>
  <c r="L41" i="18"/>
  <c r="M41" i="18"/>
  <c r="N41" i="18"/>
  <c r="O41" i="18"/>
  <c r="P41" i="18"/>
  <c r="Q41" i="18"/>
  <c r="R41" i="18"/>
  <c r="S41" i="18"/>
  <c r="T41" i="18"/>
  <c r="U41" i="18"/>
  <c r="V41" i="18"/>
  <c r="W41" i="18"/>
  <c r="X41" i="18"/>
  <c r="Y41" i="18"/>
  <c r="Z41" i="18"/>
  <c r="AA41" i="18"/>
  <c r="Z94" i="20" l="1"/>
  <c r="Y94" i="20"/>
  <c r="Z53" i="20"/>
  <c r="Y53" i="20"/>
  <c r="AA63" i="16" l="1"/>
  <c r="Z7" i="15" l="1"/>
  <c r="Z8" i="15"/>
  <c r="Z10" i="15"/>
  <c r="Z16" i="15"/>
  <c r="Z17" i="15"/>
  <c r="Z18" i="15"/>
  <c r="Z19" i="15"/>
  <c r="Z20" i="15"/>
  <c r="Z25" i="15"/>
  <c r="Z30" i="15"/>
  <c r="Z31" i="15"/>
  <c r="Z32" i="15"/>
  <c r="Z34" i="15"/>
  <c r="Z38" i="15"/>
  <c r="Z39" i="15"/>
  <c r="Z40" i="15"/>
  <c r="Z34" i="21"/>
  <c r="Z23" i="21"/>
  <c r="Z12" i="21"/>
  <c r="Z36" i="21" s="1"/>
  <c r="Z80" i="20"/>
  <c r="Z69" i="20"/>
  <c r="Z67" i="17"/>
  <c r="Z12" i="15" s="1"/>
  <c r="Z39" i="20"/>
  <c r="Z56" i="17" s="1"/>
  <c r="Z11" i="15" s="1"/>
  <c r="Z25" i="20"/>
  <c r="Z14" i="15" s="1"/>
  <c r="Z19" i="20"/>
  <c r="Z13" i="15" s="1"/>
  <c r="Z12" i="20"/>
  <c r="Z15" i="15" s="1"/>
  <c r="AB49" i="19"/>
  <c r="AB17" i="19"/>
  <c r="AA100" i="18"/>
  <c r="AA68" i="18"/>
  <c r="AA49" i="18"/>
  <c r="AA17" i="18"/>
  <c r="Z66" i="17"/>
  <c r="Z36" i="15" s="1"/>
  <c r="Z70" i="17"/>
  <c r="Z71" i="17"/>
  <c r="Z75" i="17"/>
  <c r="Z49" i="17"/>
  <c r="Z50" i="17"/>
  <c r="Z46" i="17"/>
  <c r="AA64" i="16"/>
  <c r="Z46" i="15" s="1"/>
  <c r="AA38" i="16"/>
  <c r="Z45" i="15" s="1"/>
  <c r="AA39" i="16"/>
  <c r="Z24" i="15" s="1"/>
  <c r="AA64" i="8"/>
  <c r="AA58" i="8"/>
  <c r="AA52" i="8"/>
  <c r="AA46" i="8"/>
  <c r="AA43" i="8"/>
  <c r="AA37" i="8"/>
  <c r="AA34" i="8"/>
  <c r="AA28" i="8"/>
  <c r="AA22" i="8"/>
  <c r="AA19" i="8"/>
  <c r="AA13" i="8"/>
  <c r="AA10" i="8"/>
  <c r="AA82" i="7"/>
  <c r="AA83" i="7"/>
  <c r="AA84" i="7"/>
  <c r="AA102" i="18" l="1"/>
  <c r="AB51" i="19"/>
  <c r="AA69" i="8"/>
  <c r="AA65" i="8"/>
  <c r="AA68" i="8" s="1"/>
  <c r="Z37" i="15"/>
  <c r="Z74" i="17"/>
  <c r="Z99" i="20"/>
  <c r="AA51" i="18"/>
  <c r="Z55" i="17"/>
  <c r="Z35" i="15" s="1"/>
  <c r="Z58" i="20"/>
  <c r="Z22" i="15"/>
  <c r="Z27" i="15" s="1"/>
  <c r="Z79" i="17"/>
  <c r="AA26" i="5"/>
  <c r="Z78" i="17" l="1"/>
  <c r="Z43" i="15"/>
  <c r="Z48" i="15" s="1"/>
  <c r="AA52" i="5"/>
  <c r="AA30" i="5"/>
  <c r="Z33" i="14" l="1"/>
  <c r="Z28" i="14"/>
  <c r="G12" i="23" l="1"/>
  <c r="F12" i="23"/>
  <c r="B12" i="23"/>
  <c r="A12" i="23"/>
  <c r="G11" i="23"/>
  <c r="F11" i="23"/>
  <c r="B11" i="23"/>
  <c r="A11" i="23"/>
  <c r="G10" i="23"/>
  <c r="F10" i="23"/>
  <c r="B10" i="23"/>
  <c r="A10" i="23"/>
  <c r="G9" i="23"/>
  <c r="F9" i="23"/>
  <c r="B9" i="23"/>
  <c r="A9" i="23"/>
  <c r="G8" i="23"/>
  <c r="F8" i="23"/>
  <c r="B8" i="23"/>
  <c r="A8" i="23"/>
  <c r="G7" i="23"/>
  <c r="F7" i="23"/>
  <c r="B7" i="23"/>
  <c r="A7" i="23"/>
  <c r="G6" i="23"/>
  <c r="F6" i="23"/>
  <c r="B6" i="23"/>
  <c r="A6" i="23"/>
  <c r="G5" i="23"/>
  <c r="F5" i="23"/>
  <c r="B5" i="23"/>
  <c r="A5" i="23"/>
  <c r="G4" i="23"/>
  <c r="F4" i="23"/>
  <c r="B4" i="23"/>
  <c r="A4" i="23"/>
  <c r="G3" i="23"/>
  <c r="F3" i="23"/>
  <c r="B3" i="23"/>
  <c r="A3" i="23"/>
  <c r="D36" i="21"/>
  <c r="B36" i="21"/>
  <c r="Y34" i="21"/>
  <c r="X34" i="21"/>
  <c r="W34" i="21"/>
  <c r="V34" i="21"/>
  <c r="U34" i="21"/>
  <c r="T34" i="21"/>
  <c r="S34" i="21"/>
  <c r="R34" i="21"/>
  <c r="Q34" i="21"/>
  <c r="P34" i="21"/>
  <c r="O34" i="21"/>
  <c r="N34" i="21"/>
  <c r="M34" i="21"/>
  <c r="L34" i="21"/>
  <c r="K34" i="21"/>
  <c r="J34" i="21"/>
  <c r="I34" i="21"/>
  <c r="H34" i="21"/>
  <c r="G34" i="21"/>
  <c r="F34" i="21"/>
  <c r="E34" i="21"/>
  <c r="Y23" i="21"/>
  <c r="X23" i="21"/>
  <c r="W23" i="21"/>
  <c r="V23" i="21"/>
  <c r="U23" i="21"/>
  <c r="T23" i="21"/>
  <c r="S23" i="21"/>
  <c r="R23" i="21"/>
  <c r="Q23" i="21"/>
  <c r="P23" i="21"/>
  <c r="O23" i="21"/>
  <c r="N23" i="21"/>
  <c r="M23" i="21"/>
  <c r="L23" i="21"/>
  <c r="K23" i="21"/>
  <c r="J23" i="21"/>
  <c r="I23" i="21"/>
  <c r="H23" i="21"/>
  <c r="G23" i="21"/>
  <c r="F23" i="21"/>
  <c r="E23" i="21"/>
  <c r="E36" i="21" s="1"/>
  <c r="D23" i="21"/>
  <c r="C23" i="21"/>
  <c r="C36" i="21" s="1"/>
  <c r="B23" i="21"/>
  <c r="Y12" i="21"/>
  <c r="Y36" i="21" s="1"/>
  <c r="X12" i="21"/>
  <c r="X36" i="21" s="1"/>
  <c r="W12" i="21"/>
  <c r="W36" i="21" s="1"/>
  <c r="V12" i="21"/>
  <c r="V36" i="21" s="1"/>
  <c r="U12" i="21"/>
  <c r="U36" i="21" s="1"/>
  <c r="T12" i="21"/>
  <c r="T36" i="21" s="1"/>
  <c r="S12" i="21"/>
  <c r="S36" i="21" s="1"/>
  <c r="R12" i="21"/>
  <c r="R36" i="21" s="1"/>
  <c r="Q12" i="21"/>
  <c r="Q36" i="21" s="1"/>
  <c r="P12" i="21"/>
  <c r="P36" i="21" s="1"/>
  <c r="O12" i="21"/>
  <c r="O36" i="21" s="1"/>
  <c r="N12" i="21"/>
  <c r="N36" i="21" s="1"/>
  <c r="M12" i="21"/>
  <c r="M36" i="21" s="1"/>
  <c r="L12" i="21"/>
  <c r="L36" i="21" s="1"/>
  <c r="K12" i="21"/>
  <c r="K36" i="21" s="1"/>
  <c r="J12" i="21"/>
  <c r="J36" i="21" s="1"/>
  <c r="I12" i="21"/>
  <c r="I36" i="21" s="1"/>
  <c r="H12" i="21"/>
  <c r="H36" i="21" s="1"/>
  <c r="G12" i="21"/>
  <c r="G36" i="21" s="1"/>
  <c r="F12" i="21"/>
  <c r="F36" i="21" s="1"/>
  <c r="X94" i="20"/>
  <c r="X66" i="17" s="1"/>
  <c r="X36" i="15" s="1"/>
  <c r="W94" i="20"/>
  <c r="V94" i="20"/>
  <c r="U94" i="20"/>
  <c r="U66" i="17" s="1"/>
  <c r="U36" i="15" s="1"/>
  <c r="T94" i="20"/>
  <c r="T66" i="17" s="1"/>
  <c r="T36" i="15" s="1"/>
  <c r="S94" i="20"/>
  <c r="R94" i="20"/>
  <c r="Q94" i="20"/>
  <c r="Q66" i="17" s="1"/>
  <c r="Q36" i="15" s="1"/>
  <c r="P94" i="20"/>
  <c r="P66" i="17" s="1"/>
  <c r="P36" i="15" s="1"/>
  <c r="O94" i="20"/>
  <c r="N94" i="20"/>
  <c r="M94" i="20"/>
  <c r="M66" i="17" s="1"/>
  <c r="M36" i="15" s="1"/>
  <c r="L94" i="20"/>
  <c r="L66" i="17" s="1"/>
  <c r="L36" i="15" s="1"/>
  <c r="K94" i="20"/>
  <c r="J94" i="20"/>
  <c r="I94" i="20"/>
  <c r="I66" i="17" s="1"/>
  <c r="I36" i="15" s="1"/>
  <c r="H94" i="20"/>
  <c r="H66" i="17" s="1"/>
  <c r="H36" i="15" s="1"/>
  <c r="G94" i="20"/>
  <c r="F94" i="20"/>
  <c r="E94" i="20"/>
  <c r="Y80" i="20"/>
  <c r="Y55" i="17" s="1"/>
  <c r="X80" i="20"/>
  <c r="W80" i="20"/>
  <c r="V80" i="20"/>
  <c r="V55" i="17" s="1"/>
  <c r="U80" i="20"/>
  <c r="U55" i="17" s="1"/>
  <c r="U35" i="15" s="1"/>
  <c r="T80" i="20"/>
  <c r="S80" i="20"/>
  <c r="R80" i="20"/>
  <c r="Q80" i="20"/>
  <c r="Q55" i="17" s="1"/>
  <c r="P80" i="20"/>
  <c r="O80" i="20"/>
  <c r="N80" i="20"/>
  <c r="N55" i="17" s="1"/>
  <c r="M80" i="20"/>
  <c r="M55" i="17" s="1"/>
  <c r="M35" i="15" s="1"/>
  <c r="L80" i="20"/>
  <c r="K80" i="20"/>
  <c r="J80" i="20"/>
  <c r="J55" i="17" s="1"/>
  <c r="I80" i="20"/>
  <c r="I55" i="17" s="1"/>
  <c r="H80" i="20"/>
  <c r="G80" i="20"/>
  <c r="F80" i="20"/>
  <c r="E80" i="20"/>
  <c r="E99" i="20" s="1"/>
  <c r="D80" i="20"/>
  <c r="D99" i="20" s="1"/>
  <c r="C80" i="20"/>
  <c r="C99" i="20" s="1"/>
  <c r="B80" i="20"/>
  <c r="B99" i="20" s="1"/>
  <c r="Y69" i="20"/>
  <c r="Y37" i="15" s="1"/>
  <c r="X69" i="20"/>
  <c r="W69" i="20"/>
  <c r="W99" i="20" s="1"/>
  <c r="V69" i="20"/>
  <c r="V99" i="20" s="1"/>
  <c r="U69" i="20"/>
  <c r="U99" i="20" s="1"/>
  <c r="T69" i="20"/>
  <c r="S69" i="20"/>
  <c r="S99" i="20" s="1"/>
  <c r="R69" i="20"/>
  <c r="R99" i="20" s="1"/>
  <c r="Q69" i="20"/>
  <c r="Q37" i="15" s="1"/>
  <c r="P69" i="20"/>
  <c r="O69" i="20"/>
  <c r="O99" i="20" s="1"/>
  <c r="N69" i="20"/>
  <c r="N99" i="20" s="1"/>
  <c r="M69" i="20"/>
  <c r="M37" i="15" s="1"/>
  <c r="L69" i="20"/>
  <c r="K69" i="20"/>
  <c r="K99" i="20" s="1"/>
  <c r="J69" i="20"/>
  <c r="J99" i="20" s="1"/>
  <c r="I69" i="20"/>
  <c r="I99" i="20" s="1"/>
  <c r="H69" i="20"/>
  <c r="G69" i="20"/>
  <c r="G99" i="20" s="1"/>
  <c r="F69" i="20"/>
  <c r="F99" i="20" s="1"/>
  <c r="X53" i="20"/>
  <c r="X67" i="17" s="1"/>
  <c r="X12" i="15" s="1"/>
  <c r="W53" i="20"/>
  <c r="W67" i="17" s="1"/>
  <c r="W12" i="15" s="1"/>
  <c r="V53" i="20"/>
  <c r="V67" i="17" s="1"/>
  <c r="V12" i="15" s="1"/>
  <c r="U53" i="20"/>
  <c r="U67" i="17" s="1"/>
  <c r="U12" i="15" s="1"/>
  <c r="T53" i="20"/>
  <c r="T67" i="17" s="1"/>
  <c r="T12" i="15" s="1"/>
  <c r="S53" i="20"/>
  <c r="R53" i="20"/>
  <c r="R67" i="17" s="1"/>
  <c r="R12" i="15" s="1"/>
  <c r="Q53" i="20"/>
  <c r="Q67" i="17" s="1"/>
  <c r="Q12" i="15" s="1"/>
  <c r="P53" i="20"/>
  <c r="P67" i="17" s="1"/>
  <c r="P12" i="15" s="1"/>
  <c r="O53" i="20"/>
  <c r="N53" i="20"/>
  <c r="M53" i="20"/>
  <c r="L53" i="20"/>
  <c r="L67" i="17" s="1"/>
  <c r="L12" i="15" s="1"/>
  <c r="K53" i="20"/>
  <c r="K67" i="17" s="1"/>
  <c r="K12" i="15" s="1"/>
  <c r="J53" i="20"/>
  <c r="J67" i="17" s="1"/>
  <c r="J12" i="15" s="1"/>
  <c r="I53" i="20"/>
  <c r="I67" i="17" s="1"/>
  <c r="I12" i="15" s="1"/>
  <c r="H53" i="20"/>
  <c r="H67" i="17" s="1"/>
  <c r="H12" i="15" s="1"/>
  <c r="G53" i="20"/>
  <c r="G67" i="17" s="1"/>
  <c r="G12" i="15" s="1"/>
  <c r="F53" i="20"/>
  <c r="F67" i="17" s="1"/>
  <c r="F12" i="15" s="1"/>
  <c r="E53" i="20"/>
  <c r="E67" i="17" s="1"/>
  <c r="E12" i="15" s="1"/>
  <c r="D53" i="20"/>
  <c r="C53" i="20"/>
  <c r="B53" i="20"/>
  <c r="Y39" i="20"/>
  <c r="Y56" i="17" s="1"/>
  <c r="Y11" i="15" s="1"/>
  <c r="X39" i="20"/>
  <c r="X56" i="17" s="1"/>
  <c r="X11" i="15" s="1"/>
  <c r="W39" i="20"/>
  <c r="W56" i="17" s="1"/>
  <c r="W11" i="15" s="1"/>
  <c r="V39" i="20"/>
  <c r="V56" i="17" s="1"/>
  <c r="U39" i="20"/>
  <c r="U56" i="17" s="1"/>
  <c r="U11" i="15" s="1"/>
  <c r="T39" i="20"/>
  <c r="T56" i="17" s="1"/>
  <c r="T11" i="15" s="1"/>
  <c r="S39" i="20"/>
  <c r="R39" i="20"/>
  <c r="R56" i="17" s="1"/>
  <c r="Q39" i="20"/>
  <c r="P39" i="20"/>
  <c r="P56" i="17" s="1"/>
  <c r="P11" i="15" s="1"/>
  <c r="O39" i="20"/>
  <c r="N39" i="20"/>
  <c r="N56" i="17" s="1"/>
  <c r="M39" i="20"/>
  <c r="M56" i="17" s="1"/>
  <c r="M11" i="15" s="1"/>
  <c r="L39" i="20"/>
  <c r="L56" i="17" s="1"/>
  <c r="L11" i="15" s="1"/>
  <c r="K39" i="20"/>
  <c r="K56" i="17" s="1"/>
  <c r="K11" i="15" s="1"/>
  <c r="J39" i="20"/>
  <c r="J56" i="17" s="1"/>
  <c r="I39" i="20"/>
  <c r="H39" i="20"/>
  <c r="H56" i="17" s="1"/>
  <c r="H11" i="15" s="1"/>
  <c r="G39" i="20"/>
  <c r="G56" i="17" s="1"/>
  <c r="G11" i="15" s="1"/>
  <c r="F39" i="20"/>
  <c r="F56" i="17" s="1"/>
  <c r="E39" i="20"/>
  <c r="E56" i="17" s="1"/>
  <c r="E11" i="15" s="1"/>
  <c r="D39" i="20"/>
  <c r="D56" i="17" s="1"/>
  <c r="D11" i="15" s="1"/>
  <c r="C39" i="20"/>
  <c r="B39" i="20"/>
  <c r="B56" i="17" s="1"/>
  <c r="B79" i="17" s="1"/>
  <c r="Y25" i="20"/>
  <c r="Y14" i="15" s="1"/>
  <c r="X25" i="20"/>
  <c r="X14" i="15" s="1"/>
  <c r="W25" i="20"/>
  <c r="W14" i="15" s="1"/>
  <c r="V25" i="20"/>
  <c r="V14" i="15" s="1"/>
  <c r="U25" i="20"/>
  <c r="U71" i="17" s="1"/>
  <c r="T25" i="20"/>
  <c r="T71" i="17" s="1"/>
  <c r="S25" i="20"/>
  <c r="S71" i="17" s="1"/>
  <c r="R25" i="20"/>
  <c r="R14" i="15" s="1"/>
  <c r="Q25" i="20"/>
  <c r="Q14" i="15" s="1"/>
  <c r="P25" i="20"/>
  <c r="P71" i="17" s="1"/>
  <c r="O25" i="20"/>
  <c r="O71" i="17" s="1"/>
  <c r="N25" i="20"/>
  <c r="N71" i="17" s="1"/>
  <c r="M25" i="20"/>
  <c r="M14" i="15" s="1"/>
  <c r="L25" i="20"/>
  <c r="L71" i="17" s="1"/>
  <c r="K25" i="20"/>
  <c r="K14" i="15" s="1"/>
  <c r="J25" i="20"/>
  <c r="J71" i="17" s="1"/>
  <c r="I25" i="20"/>
  <c r="I14" i="15" s="1"/>
  <c r="H25" i="20"/>
  <c r="H71" i="17" s="1"/>
  <c r="G25" i="20"/>
  <c r="G14" i="15" s="1"/>
  <c r="F25" i="20"/>
  <c r="F14" i="15" s="1"/>
  <c r="E25" i="20"/>
  <c r="E71" i="17" s="1"/>
  <c r="D25" i="20"/>
  <c r="D71" i="17" s="1"/>
  <c r="C25" i="20"/>
  <c r="C71" i="17" s="1"/>
  <c r="B25" i="20"/>
  <c r="B14" i="15" s="1"/>
  <c r="Y19" i="20"/>
  <c r="Y75" i="17" s="1"/>
  <c r="X19" i="20"/>
  <c r="X75" i="17" s="1"/>
  <c r="W19" i="20"/>
  <c r="V19" i="20"/>
  <c r="U19" i="20"/>
  <c r="T19" i="20"/>
  <c r="T75" i="17" s="1"/>
  <c r="S19" i="20"/>
  <c r="S75" i="17" s="1"/>
  <c r="R19" i="20"/>
  <c r="R75" i="17" s="1"/>
  <c r="Q19" i="20"/>
  <c r="Q75" i="17" s="1"/>
  <c r="P19" i="20"/>
  <c r="P75" i="17" s="1"/>
  <c r="O19" i="20"/>
  <c r="O75" i="17" s="1"/>
  <c r="N19" i="20"/>
  <c r="N13" i="15" s="1"/>
  <c r="M19" i="20"/>
  <c r="M13" i="15" s="1"/>
  <c r="L19" i="20"/>
  <c r="L75" i="17" s="1"/>
  <c r="K19" i="20"/>
  <c r="J19" i="20"/>
  <c r="J75" i="17" s="1"/>
  <c r="I19" i="20"/>
  <c r="H19" i="20"/>
  <c r="H75" i="17" s="1"/>
  <c r="G19" i="20"/>
  <c r="F19" i="20"/>
  <c r="F13" i="15" s="1"/>
  <c r="E19" i="20"/>
  <c r="D19" i="20"/>
  <c r="C19" i="20"/>
  <c r="B19" i="20"/>
  <c r="Y12" i="20"/>
  <c r="Y58" i="20" s="1"/>
  <c r="X12" i="20"/>
  <c r="X58" i="20" s="1"/>
  <c r="W12" i="20"/>
  <c r="W58" i="20" s="1"/>
  <c r="V12" i="20"/>
  <c r="V58" i="20" s="1"/>
  <c r="U12" i="20"/>
  <c r="U58" i="20" s="1"/>
  <c r="T12" i="20"/>
  <c r="T58" i="20" s="1"/>
  <c r="S12" i="20"/>
  <c r="S58" i="20" s="1"/>
  <c r="R12" i="20"/>
  <c r="R58" i="20" s="1"/>
  <c r="Q12" i="20"/>
  <c r="Q58" i="20" s="1"/>
  <c r="P12" i="20"/>
  <c r="P58" i="20" s="1"/>
  <c r="O12" i="20"/>
  <c r="O58" i="20" s="1"/>
  <c r="N12" i="20"/>
  <c r="N58" i="20" s="1"/>
  <c r="M12" i="20"/>
  <c r="M58" i="20" s="1"/>
  <c r="L12" i="20"/>
  <c r="L58" i="20" s="1"/>
  <c r="K12" i="20"/>
  <c r="K58" i="20" s="1"/>
  <c r="J12" i="20"/>
  <c r="J58" i="20" s="1"/>
  <c r="I12" i="20"/>
  <c r="I58" i="20" s="1"/>
  <c r="H12" i="20"/>
  <c r="H58" i="20" s="1"/>
  <c r="G12" i="20"/>
  <c r="G58" i="20" s="1"/>
  <c r="F12" i="20"/>
  <c r="F58" i="20" s="1"/>
  <c r="E12" i="20"/>
  <c r="E58" i="20" s="1"/>
  <c r="D12" i="20"/>
  <c r="D58" i="20" s="1"/>
  <c r="C12" i="20"/>
  <c r="C58" i="20" s="1"/>
  <c r="B12" i="20"/>
  <c r="B58" i="20" s="1"/>
  <c r="AA49" i="19"/>
  <c r="Z49" i="19"/>
  <c r="Y49" i="19"/>
  <c r="Y51" i="19" s="1"/>
  <c r="X49" i="19"/>
  <c r="W49" i="19"/>
  <c r="V49" i="19"/>
  <c r="U49" i="19"/>
  <c r="T49" i="19"/>
  <c r="S49" i="19"/>
  <c r="R49" i="19"/>
  <c r="Q49" i="19"/>
  <c r="P49" i="19"/>
  <c r="O49" i="19"/>
  <c r="N49" i="19"/>
  <c r="M49" i="19"/>
  <c r="L49" i="19"/>
  <c r="K49" i="19"/>
  <c r="J49" i="19"/>
  <c r="I49" i="19"/>
  <c r="H49" i="19"/>
  <c r="G49" i="19"/>
  <c r="F49" i="19"/>
  <c r="E49" i="19"/>
  <c r="D49" i="19"/>
  <c r="C49" i="19"/>
  <c r="M36" i="19"/>
  <c r="M35" i="19"/>
  <c r="M34" i="19"/>
  <c r="M27" i="19"/>
  <c r="M23" i="19"/>
  <c r="M40" i="19"/>
  <c r="K40" i="19"/>
  <c r="K41" i="19" s="1"/>
  <c r="M39" i="19"/>
  <c r="L39" i="19"/>
  <c r="L41" i="19" s="1"/>
  <c r="M37" i="19"/>
  <c r="M33" i="19"/>
  <c r="M32" i="19"/>
  <c r="M25" i="19"/>
  <c r="AA17" i="19"/>
  <c r="Z17" i="19"/>
  <c r="Y17" i="19"/>
  <c r="X17" i="19"/>
  <c r="W17" i="19"/>
  <c r="W51" i="19" s="1"/>
  <c r="V17" i="19"/>
  <c r="V51" i="19" s="1"/>
  <c r="U17" i="19"/>
  <c r="T17" i="19"/>
  <c r="S17" i="19"/>
  <c r="S51" i="19" s="1"/>
  <c r="R17" i="19"/>
  <c r="R51" i="19" s="1"/>
  <c r="Q17" i="19"/>
  <c r="P17" i="19"/>
  <c r="O17" i="19"/>
  <c r="O51" i="19" s="1"/>
  <c r="N17" i="19"/>
  <c r="N51" i="19" s="1"/>
  <c r="I17" i="19"/>
  <c r="H17" i="19"/>
  <c r="G17" i="19"/>
  <c r="G51" i="19" s="1"/>
  <c r="F17" i="19"/>
  <c r="F51" i="19" s="1"/>
  <c r="E17" i="19"/>
  <c r="D17" i="19"/>
  <c r="C17" i="19"/>
  <c r="C51" i="19" s="1"/>
  <c r="M16" i="19"/>
  <c r="M15" i="19"/>
  <c r="L15" i="19"/>
  <c r="K15" i="19"/>
  <c r="J15" i="19"/>
  <c r="J17" i="19" s="1"/>
  <c r="J51" i="19" s="1"/>
  <c r="M14" i="19"/>
  <c r="L14" i="19"/>
  <c r="L17" i="19" s="1"/>
  <c r="K14" i="19"/>
  <c r="K17" i="19" s="1"/>
  <c r="M13" i="19"/>
  <c r="M12" i="19"/>
  <c r="M8" i="19"/>
  <c r="M6" i="19"/>
  <c r="Z100" i="18"/>
  <c r="Y100" i="18"/>
  <c r="X100" i="18"/>
  <c r="W100" i="18"/>
  <c r="V100" i="18"/>
  <c r="U100" i="18"/>
  <c r="T100" i="18"/>
  <c r="S100" i="18"/>
  <c r="R100" i="18"/>
  <c r="Q100" i="18"/>
  <c r="P100" i="18"/>
  <c r="O100" i="18"/>
  <c r="N100" i="18"/>
  <c r="M100" i="18"/>
  <c r="L100" i="18"/>
  <c r="K100" i="18"/>
  <c r="J100" i="18"/>
  <c r="I100" i="18"/>
  <c r="H100" i="18"/>
  <c r="G100" i="18"/>
  <c r="F100" i="18"/>
  <c r="E100" i="18"/>
  <c r="D100" i="18"/>
  <c r="C100" i="18"/>
  <c r="J91" i="18"/>
  <c r="J92" i="18" s="1"/>
  <c r="K90" i="18"/>
  <c r="K92" i="18" s="1"/>
  <c r="Z68" i="18"/>
  <c r="Y68" i="18"/>
  <c r="X68" i="18"/>
  <c r="X102" i="18" s="1"/>
  <c r="W68" i="18"/>
  <c r="V68" i="18"/>
  <c r="V102" i="18" s="1"/>
  <c r="U68" i="18"/>
  <c r="U102" i="18" s="1"/>
  <c r="T68" i="18"/>
  <c r="T102" i="18" s="1"/>
  <c r="S68" i="18"/>
  <c r="R68" i="18"/>
  <c r="R102" i="18" s="1"/>
  <c r="Q68" i="18"/>
  <c r="Q102" i="18" s="1"/>
  <c r="P68" i="18"/>
  <c r="P102" i="18" s="1"/>
  <c r="O68" i="18"/>
  <c r="N68" i="18"/>
  <c r="N102" i="18" s="1"/>
  <c r="M68" i="18"/>
  <c r="M102" i="18" s="1"/>
  <c r="L68" i="18"/>
  <c r="L102" i="18" s="1"/>
  <c r="K68" i="18"/>
  <c r="J68" i="18"/>
  <c r="I68" i="18"/>
  <c r="I102" i="18" s="1"/>
  <c r="H68" i="18"/>
  <c r="H102" i="18" s="1"/>
  <c r="G68" i="18"/>
  <c r="F68" i="18"/>
  <c r="F102" i="18" s="1"/>
  <c r="E68" i="18"/>
  <c r="E102" i="18" s="1"/>
  <c r="D68" i="18"/>
  <c r="D102" i="18" s="1"/>
  <c r="C68" i="18"/>
  <c r="Z49" i="18"/>
  <c r="Y49" i="18"/>
  <c r="X49" i="18"/>
  <c r="W49" i="18"/>
  <c r="V49" i="18"/>
  <c r="U49" i="18"/>
  <c r="T49" i="18"/>
  <c r="S49" i="18"/>
  <c r="R49" i="18"/>
  <c r="Q49" i="18"/>
  <c r="P49" i="18"/>
  <c r="O49" i="18"/>
  <c r="N49" i="18"/>
  <c r="M49" i="18"/>
  <c r="L49" i="18"/>
  <c r="K49" i="18"/>
  <c r="J49" i="18"/>
  <c r="I49" i="18"/>
  <c r="H49" i="18"/>
  <c r="G49" i="18"/>
  <c r="F49" i="18"/>
  <c r="E49" i="18"/>
  <c r="D49" i="18"/>
  <c r="C49" i="18"/>
  <c r="Z17" i="18"/>
  <c r="Y17" i="18"/>
  <c r="Y51" i="18" s="1"/>
  <c r="X17" i="18"/>
  <c r="X51" i="18" s="1"/>
  <c r="W17" i="18"/>
  <c r="W51" i="18" s="1"/>
  <c r="V17" i="18"/>
  <c r="V51" i="18" s="1"/>
  <c r="U17" i="18"/>
  <c r="U51" i="18" s="1"/>
  <c r="T17" i="18"/>
  <c r="T51" i="18" s="1"/>
  <c r="S17" i="18"/>
  <c r="S51" i="18" s="1"/>
  <c r="R17" i="18"/>
  <c r="R51" i="18" s="1"/>
  <c r="Q17" i="18"/>
  <c r="Q51" i="18" s="1"/>
  <c r="P17" i="18"/>
  <c r="P51" i="18" s="1"/>
  <c r="O17" i="18"/>
  <c r="O51" i="18" s="1"/>
  <c r="N17" i="18"/>
  <c r="N51" i="18" s="1"/>
  <c r="M17" i="18"/>
  <c r="M51" i="18" s="1"/>
  <c r="L17" i="18"/>
  <c r="L51" i="18" s="1"/>
  <c r="K17" i="18"/>
  <c r="K51" i="18" s="1"/>
  <c r="J17" i="18"/>
  <c r="J51" i="18" s="1"/>
  <c r="I17" i="18"/>
  <c r="I51" i="18" s="1"/>
  <c r="H17" i="18"/>
  <c r="H51" i="18" s="1"/>
  <c r="G17" i="18"/>
  <c r="G51" i="18" s="1"/>
  <c r="F17" i="18"/>
  <c r="F51" i="18" s="1"/>
  <c r="E17" i="18"/>
  <c r="E51" i="18" s="1"/>
  <c r="D17" i="18"/>
  <c r="D51" i="18" s="1"/>
  <c r="C17" i="18"/>
  <c r="C51" i="18" s="1"/>
  <c r="W75" i="17"/>
  <c r="V75" i="17"/>
  <c r="U75" i="17"/>
  <c r="K75" i="17"/>
  <c r="I75" i="17"/>
  <c r="G75" i="17"/>
  <c r="X74" i="17"/>
  <c r="W74" i="17"/>
  <c r="T74" i="17"/>
  <c r="S74" i="17"/>
  <c r="R74" i="17"/>
  <c r="P74" i="17"/>
  <c r="O74" i="17"/>
  <c r="N74" i="17"/>
  <c r="L74" i="17"/>
  <c r="K74" i="17"/>
  <c r="H74" i="17"/>
  <c r="G74" i="17"/>
  <c r="Y71" i="17"/>
  <c r="X71" i="17"/>
  <c r="W71" i="17"/>
  <c r="M71" i="17"/>
  <c r="K71" i="17"/>
  <c r="G71" i="17"/>
  <c r="F71" i="17"/>
  <c r="Y70" i="17"/>
  <c r="X70" i="17"/>
  <c r="W70" i="17"/>
  <c r="V70" i="17"/>
  <c r="U70" i="17"/>
  <c r="T70" i="17"/>
  <c r="S70" i="17"/>
  <c r="R70" i="17"/>
  <c r="Q70" i="17"/>
  <c r="P70" i="17"/>
  <c r="O70" i="17"/>
  <c r="N70" i="17"/>
  <c r="M70" i="17"/>
  <c r="L70" i="17"/>
  <c r="K70" i="17"/>
  <c r="J70" i="17"/>
  <c r="I70" i="17"/>
  <c r="H70" i="17"/>
  <c r="G70" i="17"/>
  <c r="F70" i="17"/>
  <c r="E70" i="17"/>
  <c r="D70" i="17"/>
  <c r="C70" i="17"/>
  <c r="B70" i="17"/>
  <c r="Y67" i="17"/>
  <c r="Y12" i="15" s="1"/>
  <c r="S67" i="17"/>
  <c r="S12" i="15" s="1"/>
  <c r="O67" i="17"/>
  <c r="O12" i="15" s="1"/>
  <c r="N67" i="17"/>
  <c r="N12" i="15" s="1"/>
  <c r="M67" i="17"/>
  <c r="M12" i="15" s="1"/>
  <c r="Y66" i="17"/>
  <c r="Y36" i="15" s="1"/>
  <c r="W66" i="17"/>
  <c r="W36" i="15" s="1"/>
  <c r="V66" i="17"/>
  <c r="S66" i="17"/>
  <c r="R66" i="17"/>
  <c r="R36" i="15" s="1"/>
  <c r="O66" i="17"/>
  <c r="N66" i="17"/>
  <c r="K66" i="17"/>
  <c r="K36" i="15" s="1"/>
  <c r="J66" i="17"/>
  <c r="J36" i="15" s="1"/>
  <c r="G66" i="17"/>
  <c r="F66" i="17"/>
  <c r="F36" i="15" s="1"/>
  <c r="E66" i="17"/>
  <c r="E36" i="15" s="1"/>
  <c r="S56" i="17"/>
  <c r="S11" i="15" s="1"/>
  <c r="Q56" i="17"/>
  <c r="Q11" i="15" s="1"/>
  <c r="O56" i="17"/>
  <c r="O11" i="15" s="1"/>
  <c r="I56" i="17"/>
  <c r="I11" i="15" s="1"/>
  <c r="C56" i="17"/>
  <c r="C79" i="17" s="1"/>
  <c r="X55" i="17"/>
  <c r="X35" i="15" s="1"/>
  <c r="W55" i="17"/>
  <c r="W35" i="15" s="1"/>
  <c r="T55" i="17"/>
  <c r="T35" i="15" s="1"/>
  <c r="S55" i="17"/>
  <c r="S35" i="15" s="1"/>
  <c r="R55" i="17"/>
  <c r="P55" i="17"/>
  <c r="P35" i="15" s="1"/>
  <c r="O55" i="17"/>
  <c r="O35" i="15" s="1"/>
  <c r="L55" i="17"/>
  <c r="L35" i="15" s="1"/>
  <c r="K55" i="17"/>
  <c r="K35" i="15" s="1"/>
  <c r="H55" i="17"/>
  <c r="H35" i="15" s="1"/>
  <c r="G55" i="17"/>
  <c r="G35" i="15" s="1"/>
  <c r="F55" i="17"/>
  <c r="D55" i="17"/>
  <c r="D35" i="15" s="1"/>
  <c r="C55" i="17"/>
  <c r="C35" i="15" s="1"/>
  <c r="Y50" i="17"/>
  <c r="X50" i="17"/>
  <c r="W50" i="17"/>
  <c r="V50" i="17"/>
  <c r="U50" i="17"/>
  <c r="T50" i="17"/>
  <c r="S50" i="17"/>
  <c r="R50" i="17"/>
  <c r="Q50" i="17"/>
  <c r="P50" i="17"/>
  <c r="O50" i="17"/>
  <c r="N50" i="17"/>
  <c r="M50" i="17"/>
  <c r="L50" i="17"/>
  <c r="K50" i="17"/>
  <c r="J50" i="17"/>
  <c r="I50" i="17"/>
  <c r="H50" i="17"/>
  <c r="G50" i="17"/>
  <c r="F50" i="17"/>
  <c r="E50" i="17"/>
  <c r="D50" i="17"/>
  <c r="C50" i="17"/>
  <c r="B50" i="17"/>
  <c r="Y49" i="17"/>
  <c r="X49" i="17"/>
  <c r="W49" i="17"/>
  <c r="V49" i="17"/>
  <c r="U49" i="17"/>
  <c r="T49" i="17"/>
  <c r="S49" i="17"/>
  <c r="R49" i="17"/>
  <c r="Q49" i="17"/>
  <c r="P49" i="17"/>
  <c r="O49" i="17"/>
  <c r="L49" i="17"/>
  <c r="K49" i="17"/>
  <c r="J49" i="17"/>
  <c r="Y46" i="17"/>
  <c r="X46" i="17"/>
  <c r="W46" i="17"/>
  <c r="V46" i="17"/>
  <c r="U46" i="17"/>
  <c r="T46" i="17"/>
  <c r="S46" i="17"/>
  <c r="R46" i="17"/>
  <c r="Q46" i="17"/>
  <c r="P46" i="17"/>
  <c r="O46" i="17"/>
  <c r="N46" i="17"/>
  <c r="M46" i="17"/>
  <c r="L46" i="17"/>
  <c r="K46" i="17"/>
  <c r="J46" i="17"/>
  <c r="I46" i="17"/>
  <c r="H46" i="17"/>
  <c r="G46" i="17"/>
  <c r="F46" i="17"/>
  <c r="E46" i="17"/>
  <c r="D46" i="17"/>
  <c r="C46" i="17"/>
  <c r="B46" i="17"/>
  <c r="X43" i="17"/>
  <c r="W43" i="17"/>
  <c r="V43" i="17"/>
  <c r="U43" i="17"/>
  <c r="T43" i="17"/>
  <c r="S43" i="17"/>
  <c r="R43" i="17"/>
  <c r="Q43" i="17"/>
  <c r="P43" i="17"/>
  <c r="O43" i="17"/>
  <c r="N43" i="17"/>
  <c r="M43" i="17"/>
  <c r="L43" i="17"/>
  <c r="K43" i="17"/>
  <c r="J43" i="17"/>
  <c r="I43" i="17"/>
  <c r="H43" i="17"/>
  <c r="G43" i="17"/>
  <c r="F43" i="17"/>
  <c r="E43" i="17"/>
  <c r="D43" i="17"/>
  <c r="C43" i="17"/>
  <c r="B43" i="17"/>
  <c r="X42" i="17"/>
  <c r="W42" i="17"/>
  <c r="V42" i="17"/>
  <c r="O42" i="17"/>
  <c r="N42" i="17"/>
  <c r="M42" i="17"/>
  <c r="L42" i="17"/>
  <c r="K42" i="17"/>
  <c r="J42" i="17"/>
  <c r="I42" i="17"/>
  <c r="H42" i="17"/>
  <c r="G42" i="17"/>
  <c r="F42" i="17"/>
  <c r="E42" i="17"/>
  <c r="D42" i="17"/>
  <c r="C42" i="17"/>
  <c r="B42" i="17"/>
  <c r="U7" i="17"/>
  <c r="U42" i="17" s="1"/>
  <c r="T7" i="17"/>
  <c r="T42" i="17" s="1"/>
  <c r="S7" i="17"/>
  <c r="S42" i="17" s="1"/>
  <c r="R7" i="17"/>
  <c r="R42" i="17" s="1"/>
  <c r="Q7" i="17"/>
  <c r="Q42" i="17" s="1"/>
  <c r="P7" i="17"/>
  <c r="P42" i="17" s="1"/>
  <c r="Z64" i="16"/>
  <c r="Y64" i="16"/>
  <c r="X64" i="16"/>
  <c r="W64" i="16"/>
  <c r="V64" i="16"/>
  <c r="U64" i="16"/>
  <c r="T64" i="16"/>
  <c r="S64" i="16"/>
  <c r="R64" i="16"/>
  <c r="Q64" i="16"/>
  <c r="P64" i="16"/>
  <c r="O64" i="16"/>
  <c r="N64" i="16"/>
  <c r="M64" i="16"/>
  <c r="Z63" i="16"/>
  <c r="U63" i="16"/>
  <c r="T63" i="16"/>
  <c r="S63" i="16"/>
  <c r="R63" i="16"/>
  <c r="Q63" i="16"/>
  <c r="P63" i="16"/>
  <c r="O63" i="16"/>
  <c r="N63" i="16"/>
  <c r="M63" i="16"/>
  <c r="L63" i="16"/>
  <c r="K63" i="16"/>
  <c r="Z39" i="16"/>
  <c r="Y39" i="16"/>
  <c r="X39" i="16"/>
  <c r="W39" i="16"/>
  <c r="V39" i="16"/>
  <c r="U39" i="16"/>
  <c r="T39" i="16"/>
  <c r="S39" i="16"/>
  <c r="R39" i="16"/>
  <c r="Q39" i="16"/>
  <c r="P39" i="16"/>
  <c r="O39" i="16"/>
  <c r="N39" i="16"/>
  <c r="M39" i="16"/>
  <c r="L39" i="16"/>
  <c r="K39" i="16"/>
  <c r="J39" i="16"/>
  <c r="I39" i="16"/>
  <c r="H39" i="16"/>
  <c r="G39" i="16"/>
  <c r="F39" i="16"/>
  <c r="E39" i="16"/>
  <c r="D39" i="16"/>
  <c r="C39" i="16"/>
  <c r="B39" i="16"/>
  <c r="Z38" i="16"/>
  <c r="Y38" i="16"/>
  <c r="X38" i="16"/>
  <c r="W38" i="16"/>
  <c r="V38" i="16"/>
  <c r="U38" i="16"/>
  <c r="T38" i="16"/>
  <c r="S38" i="16"/>
  <c r="R38" i="16"/>
  <c r="Q38" i="16"/>
  <c r="P38" i="16"/>
  <c r="O38" i="16"/>
  <c r="N38" i="16"/>
  <c r="M38" i="16"/>
  <c r="L38" i="16"/>
  <c r="K38" i="16"/>
  <c r="J38" i="16"/>
  <c r="I38" i="16"/>
  <c r="H38" i="16"/>
  <c r="G38" i="16"/>
  <c r="F38" i="16"/>
  <c r="E38" i="16"/>
  <c r="D38" i="16"/>
  <c r="C38" i="16"/>
  <c r="B38" i="16"/>
  <c r="Y46" i="15"/>
  <c r="X46" i="15"/>
  <c r="W46" i="15"/>
  <c r="V46" i="15"/>
  <c r="U46" i="15"/>
  <c r="T46" i="15"/>
  <c r="S46" i="15"/>
  <c r="R46" i="15"/>
  <c r="Q46" i="15"/>
  <c r="P46" i="15"/>
  <c r="O46" i="15"/>
  <c r="N46" i="15"/>
  <c r="M46" i="15"/>
  <c r="L46" i="15"/>
  <c r="K46" i="15"/>
  <c r="Y45" i="15"/>
  <c r="X45" i="15"/>
  <c r="W45" i="15"/>
  <c r="V45" i="15"/>
  <c r="U45" i="15"/>
  <c r="T45" i="15"/>
  <c r="S45" i="15"/>
  <c r="R45" i="15"/>
  <c r="Q45" i="15"/>
  <c r="P45" i="15"/>
  <c r="O45" i="15"/>
  <c r="N45" i="15"/>
  <c r="M45" i="15"/>
  <c r="L45" i="15"/>
  <c r="K45" i="15"/>
  <c r="J45" i="15"/>
  <c r="I45" i="15"/>
  <c r="H45" i="15"/>
  <c r="G45" i="15"/>
  <c r="F45" i="15"/>
  <c r="E45" i="15"/>
  <c r="D45" i="15"/>
  <c r="C45" i="15"/>
  <c r="B45" i="15"/>
  <c r="K41" i="15"/>
  <c r="J41" i="15"/>
  <c r="I41" i="15"/>
  <c r="H41" i="15"/>
  <c r="G41" i="15"/>
  <c r="F41" i="15"/>
  <c r="E41" i="15"/>
  <c r="D41" i="15"/>
  <c r="C41" i="15"/>
  <c r="B41" i="15"/>
  <c r="Y40" i="15"/>
  <c r="X40" i="15"/>
  <c r="W40" i="15"/>
  <c r="V40" i="15"/>
  <c r="U40" i="15"/>
  <c r="T40" i="15"/>
  <c r="S40" i="15"/>
  <c r="R40" i="15"/>
  <c r="Q40" i="15"/>
  <c r="P40" i="15"/>
  <c r="O40" i="15"/>
  <c r="N40" i="15"/>
  <c r="M40" i="15"/>
  <c r="L40" i="15"/>
  <c r="K40" i="15"/>
  <c r="J40" i="15"/>
  <c r="I40" i="15"/>
  <c r="H40" i="15"/>
  <c r="G40" i="15"/>
  <c r="F40" i="15"/>
  <c r="E40" i="15"/>
  <c r="D40" i="15"/>
  <c r="C40" i="15"/>
  <c r="B40" i="15"/>
  <c r="Y39" i="15"/>
  <c r="X39" i="15"/>
  <c r="W39" i="15"/>
  <c r="V39" i="15"/>
  <c r="U39" i="15"/>
  <c r="T39" i="15"/>
  <c r="S39" i="15"/>
  <c r="R39" i="15"/>
  <c r="Q39" i="15"/>
  <c r="P39" i="15"/>
  <c r="O39" i="15"/>
  <c r="N39" i="15"/>
  <c r="M39" i="15"/>
  <c r="L39" i="15"/>
  <c r="K39" i="15"/>
  <c r="J39" i="15"/>
  <c r="I39" i="15"/>
  <c r="H39" i="15"/>
  <c r="G39" i="15"/>
  <c r="F39" i="15"/>
  <c r="E39" i="15"/>
  <c r="D39" i="15"/>
  <c r="C39" i="15"/>
  <c r="B39" i="15"/>
  <c r="Y38" i="15"/>
  <c r="X38" i="15"/>
  <c r="W38" i="15"/>
  <c r="V38" i="15"/>
  <c r="U38" i="15"/>
  <c r="T38" i="15"/>
  <c r="S38" i="15"/>
  <c r="R38" i="15"/>
  <c r="Q38" i="15"/>
  <c r="P38" i="15"/>
  <c r="O38" i="15"/>
  <c r="N38" i="15"/>
  <c r="M38" i="15"/>
  <c r="L38" i="15"/>
  <c r="K38" i="15"/>
  <c r="J38" i="15"/>
  <c r="I38" i="15"/>
  <c r="H38" i="15"/>
  <c r="G38" i="15"/>
  <c r="F38" i="15"/>
  <c r="E38" i="15"/>
  <c r="D38" i="15"/>
  <c r="C38" i="15"/>
  <c r="B38" i="15"/>
  <c r="X37" i="15"/>
  <c r="W37" i="15"/>
  <c r="T37" i="15"/>
  <c r="S37" i="15"/>
  <c r="P37" i="15"/>
  <c r="O37" i="15"/>
  <c r="L37" i="15"/>
  <c r="K37" i="15"/>
  <c r="H37" i="15"/>
  <c r="G37" i="15"/>
  <c r="F37" i="15"/>
  <c r="V36" i="15"/>
  <c r="S36" i="15"/>
  <c r="O36" i="15"/>
  <c r="N36" i="15"/>
  <c r="G36" i="15"/>
  <c r="D36" i="15"/>
  <c r="C36" i="15"/>
  <c r="B36" i="15"/>
  <c r="Y34" i="15"/>
  <c r="X34" i="15"/>
  <c r="W34" i="15"/>
  <c r="V34" i="15"/>
  <c r="U34" i="15"/>
  <c r="T34" i="15"/>
  <c r="S34" i="15"/>
  <c r="R34" i="15"/>
  <c r="Q34" i="15"/>
  <c r="P34" i="15"/>
  <c r="O34" i="15"/>
  <c r="N34" i="15"/>
  <c r="M34" i="15"/>
  <c r="L34" i="15"/>
  <c r="K34" i="15"/>
  <c r="J34" i="15"/>
  <c r="I34" i="15"/>
  <c r="H34" i="15"/>
  <c r="G34" i="15"/>
  <c r="F34" i="15"/>
  <c r="E34" i="15"/>
  <c r="D34" i="15"/>
  <c r="C34" i="15"/>
  <c r="B34" i="15"/>
  <c r="L33" i="15"/>
  <c r="K33" i="15"/>
  <c r="J33" i="15"/>
  <c r="I33" i="15"/>
  <c r="H33" i="15"/>
  <c r="G33" i="15"/>
  <c r="F33" i="15"/>
  <c r="E33" i="15"/>
  <c r="D33" i="15"/>
  <c r="C33" i="15"/>
  <c r="B33" i="15"/>
  <c r="Y32" i="15"/>
  <c r="X32" i="15"/>
  <c r="W32" i="15"/>
  <c r="V32" i="15"/>
  <c r="U32" i="15"/>
  <c r="T32" i="15"/>
  <c r="S32" i="15"/>
  <c r="R32" i="15"/>
  <c r="Q32" i="15"/>
  <c r="P32" i="15"/>
  <c r="O32" i="15"/>
  <c r="N32" i="15"/>
  <c r="M32" i="15"/>
  <c r="L32" i="15"/>
  <c r="K32" i="15"/>
  <c r="J32" i="15"/>
  <c r="I32" i="15"/>
  <c r="H32" i="15"/>
  <c r="G32" i="15"/>
  <c r="F32" i="15"/>
  <c r="E32" i="15"/>
  <c r="D32" i="15"/>
  <c r="C32" i="15"/>
  <c r="B32" i="15"/>
  <c r="Y31" i="15"/>
  <c r="X31" i="15"/>
  <c r="W31" i="15"/>
  <c r="V31" i="15"/>
  <c r="U31" i="15"/>
  <c r="T31" i="15"/>
  <c r="S31" i="15"/>
  <c r="R31" i="15"/>
  <c r="Q31" i="15"/>
  <c r="P31" i="15"/>
  <c r="O31" i="15"/>
  <c r="N31" i="15"/>
  <c r="M31" i="15"/>
  <c r="L31" i="15"/>
  <c r="K31" i="15"/>
  <c r="J31" i="15"/>
  <c r="I31" i="15"/>
  <c r="H31" i="15"/>
  <c r="G31" i="15"/>
  <c r="F31" i="15"/>
  <c r="E31" i="15"/>
  <c r="D31" i="15"/>
  <c r="C31" i="15"/>
  <c r="B31" i="15"/>
  <c r="Y30" i="15"/>
  <c r="X30" i="15"/>
  <c r="W30" i="15"/>
  <c r="V30" i="15"/>
  <c r="U30" i="15"/>
  <c r="T30" i="15"/>
  <c r="S30" i="15"/>
  <c r="R30" i="15"/>
  <c r="Q30" i="15"/>
  <c r="P30" i="15"/>
  <c r="O30" i="15"/>
  <c r="N30" i="15"/>
  <c r="M30" i="15"/>
  <c r="L30" i="15"/>
  <c r="K30" i="15"/>
  <c r="J30" i="15"/>
  <c r="I30" i="15"/>
  <c r="H30" i="15"/>
  <c r="G30" i="15"/>
  <c r="F30" i="15"/>
  <c r="E30" i="15"/>
  <c r="D30" i="15"/>
  <c r="C30" i="15"/>
  <c r="B30" i="15"/>
  <c r="Y25" i="15"/>
  <c r="X25" i="15"/>
  <c r="W25" i="15"/>
  <c r="V25" i="15"/>
  <c r="U25" i="15"/>
  <c r="T25" i="15"/>
  <c r="S25" i="15"/>
  <c r="R25" i="15"/>
  <c r="Q25" i="15"/>
  <c r="P25" i="15"/>
  <c r="O25" i="15"/>
  <c r="N25" i="15"/>
  <c r="M25" i="15"/>
  <c r="L25" i="15"/>
  <c r="K25" i="15"/>
  <c r="J25" i="15"/>
  <c r="Y24" i="15"/>
  <c r="X24" i="15"/>
  <c r="W24" i="15"/>
  <c r="V24" i="15"/>
  <c r="U24" i="15"/>
  <c r="T24" i="15"/>
  <c r="S24" i="15"/>
  <c r="R24" i="15"/>
  <c r="Q24" i="15"/>
  <c r="P24" i="15"/>
  <c r="O24" i="15"/>
  <c r="N24" i="15"/>
  <c r="M24" i="15"/>
  <c r="L24" i="15"/>
  <c r="K24" i="15"/>
  <c r="J24" i="15"/>
  <c r="I24" i="15"/>
  <c r="H24" i="15"/>
  <c r="G24" i="15"/>
  <c r="F24" i="15"/>
  <c r="E24" i="15"/>
  <c r="D24" i="15"/>
  <c r="C24" i="15"/>
  <c r="B24" i="15"/>
  <c r="Y20" i="15"/>
  <c r="X20" i="15"/>
  <c r="W20" i="15"/>
  <c r="V20" i="15"/>
  <c r="U20" i="15"/>
  <c r="T20" i="15"/>
  <c r="S20" i="15"/>
  <c r="R20" i="15"/>
  <c r="Q20" i="15"/>
  <c r="P20" i="15"/>
  <c r="O20" i="15"/>
  <c r="N20" i="15"/>
  <c r="M20" i="15"/>
  <c r="L20" i="15"/>
  <c r="K20" i="15"/>
  <c r="J20" i="15"/>
  <c r="I20" i="15"/>
  <c r="H20" i="15"/>
  <c r="G20" i="15"/>
  <c r="F20" i="15"/>
  <c r="E20" i="15"/>
  <c r="D20" i="15"/>
  <c r="C20" i="15"/>
  <c r="B20" i="15"/>
  <c r="Y19" i="15"/>
  <c r="X19" i="15"/>
  <c r="W19" i="15"/>
  <c r="V19" i="15"/>
  <c r="U19" i="15"/>
  <c r="T19" i="15"/>
  <c r="S19" i="15"/>
  <c r="R19" i="15"/>
  <c r="Q19" i="15"/>
  <c r="P19" i="15"/>
  <c r="O19" i="15"/>
  <c r="N19" i="15"/>
  <c r="M19" i="15"/>
  <c r="L19" i="15"/>
  <c r="K19" i="15"/>
  <c r="J19" i="15"/>
  <c r="I19" i="15"/>
  <c r="H19" i="15"/>
  <c r="G19" i="15"/>
  <c r="F19" i="15"/>
  <c r="E19" i="15"/>
  <c r="D19" i="15"/>
  <c r="C19" i="15"/>
  <c r="B19" i="15"/>
  <c r="Y18" i="15"/>
  <c r="X18" i="15"/>
  <c r="W18" i="15"/>
  <c r="V18" i="15"/>
  <c r="U18" i="15"/>
  <c r="T18" i="15"/>
  <c r="S18" i="15"/>
  <c r="R18" i="15"/>
  <c r="Q18" i="15"/>
  <c r="P18" i="15"/>
  <c r="O18" i="15"/>
  <c r="N18" i="15"/>
  <c r="M18" i="15"/>
  <c r="L18" i="15"/>
  <c r="K18" i="15"/>
  <c r="J18" i="15"/>
  <c r="I18" i="15"/>
  <c r="H18" i="15"/>
  <c r="G18" i="15"/>
  <c r="F18" i="15"/>
  <c r="E18" i="15"/>
  <c r="D18" i="15"/>
  <c r="C18" i="15"/>
  <c r="B18" i="15"/>
  <c r="Y17" i="15"/>
  <c r="X17" i="15"/>
  <c r="W17" i="15"/>
  <c r="V17" i="15"/>
  <c r="U17" i="15"/>
  <c r="T17" i="15"/>
  <c r="S17" i="15"/>
  <c r="R17" i="15"/>
  <c r="Q17" i="15"/>
  <c r="P17" i="15"/>
  <c r="O17" i="15"/>
  <c r="N17" i="15"/>
  <c r="M17" i="15"/>
  <c r="L17" i="15"/>
  <c r="K17" i="15"/>
  <c r="J17" i="15"/>
  <c r="I17" i="15"/>
  <c r="H17" i="15"/>
  <c r="G17" i="15"/>
  <c r="F17" i="15"/>
  <c r="E17" i="15"/>
  <c r="D17" i="15"/>
  <c r="C17" i="15"/>
  <c r="B17" i="15"/>
  <c r="Y16" i="15"/>
  <c r="X16" i="15"/>
  <c r="W16" i="15"/>
  <c r="V16" i="15"/>
  <c r="U16" i="15"/>
  <c r="T16" i="15"/>
  <c r="S16" i="15"/>
  <c r="R16" i="15"/>
  <c r="Q16" i="15"/>
  <c r="P16" i="15"/>
  <c r="O16" i="15"/>
  <c r="N16" i="15"/>
  <c r="M16" i="15"/>
  <c r="L16" i="15"/>
  <c r="K16" i="15"/>
  <c r="J16" i="15"/>
  <c r="I16" i="15"/>
  <c r="H16" i="15"/>
  <c r="G16" i="15"/>
  <c r="F16" i="15"/>
  <c r="E16" i="15"/>
  <c r="D16" i="15"/>
  <c r="C16" i="15"/>
  <c r="B16" i="15"/>
  <c r="Y15" i="15"/>
  <c r="W15" i="15"/>
  <c r="Q15" i="15"/>
  <c r="K15" i="15"/>
  <c r="G15" i="15"/>
  <c r="U14" i="15"/>
  <c r="S14" i="15"/>
  <c r="O14" i="15"/>
  <c r="N14" i="15"/>
  <c r="C14" i="15"/>
  <c r="W13" i="15"/>
  <c r="V13" i="15"/>
  <c r="U13" i="15"/>
  <c r="K13" i="15"/>
  <c r="I13" i="15"/>
  <c r="G13" i="15"/>
  <c r="D12" i="15"/>
  <c r="C12" i="15"/>
  <c r="B12" i="15"/>
  <c r="Y10" i="15"/>
  <c r="X10" i="15"/>
  <c r="W10" i="15"/>
  <c r="V10" i="15"/>
  <c r="U10" i="15"/>
  <c r="T10" i="15"/>
  <c r="S10" i="15"/>
  <c r="R10" i="15"/>
  <c r="Q10" i="15"/>
  <c r="P10" i="15"/>
  <c r="O10" i="15"/>
  <c r="N10" i="15"/>
  <c r="M10" i="15"/>
  <c r="L9" i="15"/>
  <c r="K9" i="15"/>
  <c r="J9" i="15"/>
  <c r="I9" i="15"/>
  <c r="H9" i="15"/>
  <c r="G9" i="15"/>
  <c r="F9" i="15"/>
  <c r="E9" i="15"/>
  <c r="D9" i="15"/>
  <c r="C9" i="15"/>
  <c r="B9" i="15"/>
  <c r="Y8" i="15"/>
  <c r="X8" i="15"/>
  <c r="W8" i="15"/>
  <c r="V8" i="15"/>
  <c r="U8" i="15"/>
  <c r="T8" i="15"/>
  <c r="S8" i="15"/>
  <c r="R8" i="15"/>
  <c r="Q8" i="15"/>
  <c r="P8" i="15"/>
  <c r="O8" i="15"/>
  <c r="N8" i="15"/>
  <c r="M8" i="15"/>
  <c r="L8" i="15"/>
  <c r="K8" i="15"/>
  <c r="J8" i="15"/>
  <c r="I8" i="15"/>
  <c r="H8" i="15"/>
  <c r="G8" i="15"/>
  <c r="F8" i="15"/>
  <c r="E8" i="15"/>
  <c r="D8" i="15"/>
  <c r="C8" i="15"/>
  <c r="B8" i="15"/>
  <c r="Y7" i="15"/>
  <c r="X7" i="15"/>
  <c r="W7" i="15"/>
  <c r="V7" i="15"/>
  <c r="U7" i="15"/>
  <c r="T7" i="15"/>
  <c r="S7" i="15"/>
  <c r="R7" i="15"/>
  <c r="Q7" i="15"/>
  <c r="P7" i="15"/>
  <c r="O7" i="15"/>
  <c r="N7" i="15"/>
  <c r="M7" i="15"/>
  <c r="L7" i="15"/>
  <c r="K7" i="15"/>
  <c r="J7" i="15"/>
  <c r="I7" i="15"/>
  <c r="H7" i="15"/>
  <c r="G7" i="15"/>
  <c r="F7" i="15"/>
  <c r="E7" i="15"/>
  <c r="D7" i="15"/>
  <c r="C7" i="15"/>
  <c r="B7" i="15"/>
  <c r="Y6" i="15"/>
  <c r="X6" i="15"/>
  <c r="W6" i="15"/>
  <c r="V6" i="15"/>
  <c r="U6" i="15"/>
  <c r="T6" i="15"/>
  <c r="S6" i="15"/>
  <c r="R6" i="15"/>
  <c r="Q6" i="15"/>
  <c r="P6" i="15"/>
  <c r="O6" i="15"/>
  <c r="N6" i="15"/>
  <c r="M6" i="15"/>
  <c r="L6" i="15"/>
  <c r="K6" i="15"/>
  <c r="J6" i="15"/>
  <c r="I6" i="15"/>
  <c r="H6" i="15"/>
  <c r="G6" i="15"/>
  <c r="F6" i="15"/>
  <c r="E6" i="15"/>
  <c r="D6" i="15"/>
  <c r="C6" i="15"/>
  <c r="B6" i="15"/>
  <c r="V45" i="14"/>
  <c r="V44" i="14"/>
  <c r="L49" i="9"/>
  <c r="E32" i="9"/>
  <c r="X69" i="8"/>
  <c r="W69" i="8"/>
  <c r="V69" i="8"/>
  <c r="U69" i="8"/>
  <c r="T69" i="8"/>
  <c r="S69" i="8"/>
  <c r="R69" i="8"/>
  <c r="Q69" i="8"/>
  <c r="P69" i="8"/>
  <c r="O69" i="8"/>
  <c r="N69" i="8"/>
  <c r="M69" i="8"/>
  <c r="L69" i="8"/>
  <c r="K69" i="8"/>
  <c r="J69" i="8"/>
  <c r="I69" i="8"/>
  <c r="H69" i="8"/>
  <c r="G69" i="8"/>
  <c r="F69" i="8"/>
  <c r="E69" i="8"/>
  <c r="D69" i="8"/>
  <c r="C69" i="8"/>
  <c r="B69" i="8"/>
  <c r="X65" i="8"/>
  <c r="W65" i="8"/>
  <c r="V65" i="8"/>
  <c r="U65" i="8"/>
  <c r="T65" i="8"/>
  <c r="S65" i="8"/>
  <c r="R65" i="8"/>
  <c r="Q65" i="8"/>
  <c r="P65" i="8"/>
  <c r="O65" i="8"/>
  <c r="N65" i="8"/>
  <c r="M65" i="8"/>
  <c r="L65" i="8"/>
  <c r="K65" i="8"/>
  <c r="J65" i="8"/>
  <c r="I65" i="8"/>
  <c r="H65" i="8"/>
  <c r="G65" i="8"/>
  <c r="F65" i="8"/>
  <c r="E65" i="8"/>
  <c r="D65" i="8"/>
  <c r="C65" i="8"/>
  <c r="B65" i="8"/>
  <c r="Z64" i="8"/>
  <c r="Y64" i="8"/>
  <c r="X64" i="8"/>
  <c r="W64" i="8"/>
  <c r="V64" i="8"/>
  <c r="U64" i="8"/>
  <c r="U68" i="8" s="1"/>
  <c r="T64" i="8"/>
  <c r="S64" i="8"/>
  <c r="S68" i="8" s="1"/>
  <c r="R64" i="8"/>
  <c r="Q64" i="8"/>
  <c r="Q68" i="8" s="1"/>
  <c r="P64" i="8"/>
  <c r="O64" i="8"/>
  <c r="O68" i="8" s="1"/>
  <c r="N64" i="8"/>
  <c r="M64" i="8"/>
  <c r="M68" i="8" s="1"/>
  <c r="L64" i="8"/>
  <c r="K64" i="8"/>
  <c r="K68" i="8" s="1"/>
  <c r="J64" i="8"/>
  <c r="I64" i="8"/>
  <c r="I68" i="8" s="1"/>
  <c r="H64" i="8"/>
  <c r="G64" i="8"/>
  <c r="G68" i="8" s="1"/>
  <c r="F64" i="8"/>
  <c r="E64" i="8"/>
  <c r="E68" i="8" s="1"/>
  <c r="D64" i="8"/>
  <c r="C64" i="8"/>
  <c r="C68" i="8" s="1"/>
  <c r="B64" i="8"/>
  <c r="Z58" i="8"/>
  <c r="Y58" i="8"/>
  <c r="Z52" i="8"/>
  <c r="Y52" i="8"/>
  <c r="Z46" i="8"/>
  <c r="Y46" i="8"/>
  <c r="Z43" i="8"/>
  <c r="Y43" i="8"/>
  <c r="Z37" i="8"/>
  <c r="Y37" i="8"/>
  <c r="Z34" i="8"/>
  <c r="Y34" i="8"/>
  <c r="Z28" i="8"/>
  <c r="Y28" i="8"/>
  <c r="Z22" i="8"/>
  <c r="Y22" i="8"/>
  <c r="Z19" i="8"/>
  <c r="Y19" i="8"/>
  <c r="Z13" i="8"/>
  <c r="Y13" i="8"/>
  <c r="Z10" i="8"/>
  <c r="Y10" i="8"/>
  <c r="Z84" i="7"/>
  <c r="Y84" i="7"/>
  <c r="X84" i="7"/>
  <c r="W84" i="7"/>
  <c r="T84" i="7"/>
  <c r="Z83" i="7"/>
  <c r="Y83" i="7"/>
  <c r="X83" i="7"/>
  <c r="W83" i="7"/>
  <c r="V83" i="7"/>
  <c r="T83" i="7"/>
  <c r="Z82" i="7"/>
  <c r="Y82" i="7"/>
  <c r="X82" i="7"/>
  <c r="W82" i="7"/>
  <c r="V82" i="7"/>
  <c r="T82" i="7"/>
  <c r="U79" i="7"/>
  <c r="U78" i="7"/>
  <c r="U31" i="7"/>
  <c r="U30" i="7"/>
  <c r="V20" i="7"/>
  <c r="V84" i="7" s="1"/>
  <c r="K52" i="5"/>
  <c r="J52" i="5"/>
  <c r="H52" i="5"/>
  <c r="G52" i="5"/>
  <c r="D52" i="5"/>
  <c r="C52" i="5"/>
  <c r="B52" i="5"/>
  <c r="I50" i="5"/>
  <c r="I52" i="5" s="1"/>
  <c r="F50" i="5"/>
  <c r="F52" i="5" s="1"/>
  <c r="E50" i="5"/>
  <c r="E52" i="5" s="1"/>
  <c r="X43" i="5"/>
  <c r="T43" i="5"/>
  <c r="S43" i="5"/>
  <c r="R43" i="5"/>
  <c r="Q43" i="5"/>
  <c r="P43" i="5"/>
  <c r="O43" i="5"/>
  <c r="N43" i="5"/>
  <c r="M43" i="5"/>
  <c r="M52" i="5" s="1"/>
  <c r="L43" i="5"/>
  <c r="L52" i="5" s="1"/>
  <c r="Z38" i="5"/>
  <c r="Z52" i="5" s="1"/>
  <c r="Y38" i="5"/>
  <c r="Y52" i="5" s="1"/>
  <c r="X38" i="5"/>
  <c r="X52" i="5" s="1"/>
  <c r="W38" i="5"/>
  <c r="W52" i="5" s="1"/>
  <c r="V38" i="5"/>
  <c r="V52" i="5" s="1"/>
  <c r="T38" i="5"/>
  <c r="T52" i="5" s="1"/>
  <c r="S38" i="5"/>
  <c r="S52" i="5" s="1"/>
  <c r="R38" i="5"/>
  <c r="R52" i="5" s="1"/>
  <c r="Q38" i="5"/>
  <c r="Q52" i="5" s="1"/>
  <c r="P38" i="5"/>
  <c r="P52" i="5" s="1"/>
  <c r="O38" i="5"/>
  <c r="O52" i="5" s="1"/>
  <c r="N38" i="5"/>
  <c r="N52" i="5" s="1"/>
  <c r="K30" i="5"/>
  <c r="J30" i="5"/>
  <c r="I30" i="5"/>
  <c r="H30" i="5"/>
  <c r="G30" i="5"/>
  <c r="F30" i="5"/>
  <c r="E30" i="5"/>
  <c r="D30" i="5"/>
  <c r="C30" i="5"/>
  <c r="B30" i="5"/>
  <c r="K26" i="5"/>
  <c r="J26" i="5"/>
  <c r="I26" i="5"/>
  <c r="H26" i="5"/>
  <c r="G26" i="5"/>
  <c r="F26" i="5"/>
  <c r="E26" i="5"/>
  <c r="D26" i="5"/>
  <c r="C26" i="5"/>
  <c r="B26" i="5"/>
  <c r="Z24" i="5"/>
  <c r="Y24" i="5"/>
  <c r="X24" i="5"/>
  <c r="W24" i="5"/>
  <c r="T24" i="5"/>
  <c r="S24" i="5"/>
  <c r="R24" i="5"/>
  <c r="Q24" i="5"/>
  <c r="P24" i="5"/>
  <c r="O24" i="5"/>
  <c r="N24" i="5"/>
  <c r="M24" i="5"/>
  <c r="L24" i="5"/>
  <c r="T17" i="5"/>
  <c r="S17" i="5"/>
  <c r="R17" i="5"/>
  <c r="Q17" i="5"/>
  <c r="P17" i="5"/>
  <c r="O17" i="5"/>
  <c r="O30" i="5" s="1"/>
  <c r="N17" i="5"/>
  <c r="M17" i="5"/>
  <c r="M26" i="5" s="1"/>
  <c r="L17" i="5"/>
  <c r="L30" i="5" s="1"/>
  <c r="Z12" i="5"/>
  <c r="Z26" i="5" s="1"/>
  <c r="Y12" i="5"/>
  <c r="Y30" i="5" s="1"/>
  <c r="X12" i="5"/>
  <c r="X30" i="5" s="1"/>
  <c r="W12" i="5"/>
  <c r="W30" i="5" s="1"/>
  <c r="V12" i="5"/>
  <c r="V26" i="5" s="1"/>
  <c r="U12" i="5"/>
  <c r="T12" i="5"/>
  <c r="T30" i="5" s="1"/>
  <c r="S12" i="5"/>
  <c r="R12" i="5"/>
  <c r="R30" i="5" s="1"/>
  <c r="Q12" i="5"/>
  <c r="P12" i="5"/>
  <c r="P30" i="5" s="1"/>
  <c r="N12" i="5"/>
  <c r="N30" i="5" s="1"/>
  <c r="U82" i="7" l="1"/>
  <c r="U83" i="7"/>
  <c r="I15" i="15"/>
  <c r="Q71" i="17"/>
  <c r="V37" i="15"/>
  <c r="B55" i="17"/>
  <c r="I71" i="17"/>
  <c r="J74" i="17"/>
  <c r="F75" i="17"/>
  <c r="M75" i="17"/>
  <c r="M79" i="17" s="1"/>
  <c r="E14" i="15"/>
  <c r="U15" i="15"/>
  <c r="E15" i="15"/>
  <c r="V15" i="15"/>
  <c r="Q13" i="15"/>
  <c r="Y13" i="15"/>
  <c r="F15" i="15"/>
  <c r="M15" i="15"/>
  <c r="M22" i="15" s="1"/>
  <c r="M27" i="15" s="1"/>
  <c r="J37" i="15"/>
  <c r="V71" i="17"/>
  <c r="F74" i="17"/>
  <c r="V74" i="17"/>
  <c r="R13" i="15"/>
  <c r="J14" i="15"/>
  <c r="R15" i="15"/>
  <c r="B71" i="17"/>
  <c r="R71" i="17"/>
  <c r="S13" i="15"/>
  <c r="S15" i="15"/>
  <c r="R37" i="15"/>
  <c r="N75" i="17"/>
  <c r="B15" i="15"/>
  <c r="C15" i="15"/>
  <c r="N15" i="15"/>
  <c r="J13" i="15"/>
  <c r="O13" i="15"/>
  <c r="J15" i="15"/>
  <c r="O15" i="15"/>
  <c r="O22" i="15" s="1"/>
  <c r="O27" i="15" s="1"/>
  <c r="N37" i="15"/>
  <c r="I74" i="17"/>
  <c r="M74" i="17"/>
  <c r="Q74" i="17"/>
  <c r="Q78" i="17" s="1"/>
  <c r="U74" i="17"/>
  <c r="Y74" i="17"/>
  <c r="H99" i="20"/>
  <c r="L99" i="20"/>
  <c r="P99" i="20"/>
  <c r="T99" i="20"/>
  <c r="X99" i="20"/>
  <c r="Q26" i="5"/>
  <c r="B68" i="8"/>
  <c r="F68" i="8"/>
  <c r="J68" i="8"/>
  <c r="N68" i="8"/>
  <c r="R68" i="8"/>
  <c r="V68" i="8"/>
  <c r="C102" i="18"/>
  <c r="G102" i="18"/>
  <c r="O102" i="18"/>
  <c r="S102" i="18"/>
  <c r="W102" i="18"/>
  <c r="S30" i="5"/>
  <c r="D68" i="8"/>
  <c r="H68" i="8"/>
  <c r="L68" i="8"/>
  <c r="P68" i="8"/>
  <c r="T68" i="8"/>
  <c r="X68" i="8"/>
  <c r="K51" i="19"/>
  <c r="D51" i="19"/>
  <c r="H51" i="19"/>
  <c r="P51" i="19"/>
  <c r="T51" i="19"/>
  <c r="X51" i="19"/>
  <c r="L51" i="19"/>
  <c r="M41" i="19"/>
  <c r="Z51" i="19"/>
  <c r="E51" i="19"/>
  <c r="I51" i="19"/>
  <c r="Q51" i="19"/>
  <c r="U51" i="19"/>
  <c r="AA51" i="19"/>
  <c r="K102" i="18"/>
  <c r="Y102" i="18"/>
  <c r="J102" i="18"/>
  <c r="Z102" i="18"/>
  <c r="Z51" i="18"/>
  <c r="M99" i="20"/>
  <c r="Y99" i="20"/>
  <c r="E55" i="17"/>
  <c r="E35" i="15" s="1"/>
  <c r="E43" i="15" s="1"/>
  <c r="E48" i="15" s="1"/>
  <c r="Q99" i="20"/>
  <c r="H13" i="15"/>
  <c r="L13" i="15"/>
  <c r="P13" i="15"/>
  <c r="T13" i="15"/>
  <c r="X13" i="15"/>
  <c r="D14" i="15"/>
  <c r="H14" i="15"/>
  <c r="L14" i="15"/>
  <c r="P14" i="15"/>
  <c r="T14" i="15"/>
  <c r="D15" i="15"/>
  <c r="H15" i="15"/>
  <c r="L15" i="15"/>
  <c r="P15" i="15"/>
  <c r="T15" i="15"/>
  <c r="X15" i="15"/>
  <c r="I37" i="15"/>
  <c r="U37" i="15"/>
  <c r="M17" i="19"/>
  <c r="E22" i="15"/>
  <c r="E27" i="15" s="1"/>
  <c r="I22" i="15"/>
  <c r="I27" i="15" s="1"/>
  <c r="Y22" i="15"/>
  <c r="Y27" i="15" s="1"/>
  <c r="I78" i="17"/>
  <c r="M78" i="17"/>
  <c r="U78" i="17"/>
  <c r="Y78" i="17"/>
  <c r="E79" i="17"/>
  <c r="I79" i="17"/>
  <c r="Q79" i="17"/>
  <c r="U79" i="17"/>
  <c r="Y79" i="17"/>
  <c r="C11" i="15"/>
  <c r="C22" i="15" s="1"/>
  <c r="C27" i="15" s="1"/>
  <c r="I35" i="15"/>
  <c r="Q35" i="15"/>
  <c r="Q43" i="15" s="1"/>
  <c r="Q48" i="15" s="1"/>
  <c r="Y35" i="15"/>
  <c r="Y43" i="15" s="1"/>
  <c r="Y48" i="15" s="1"/>
  <c r="C78" i="17"/>
  <c r="G79" i="17"/>
  <c r="K79" i="17"/>
  <c r="O79" i="17"/>
  <c r="G22" i="15"/>
  <c r="G27" i="15" s="1"/>
  <c r="K22" i="15"/>
  <c r="K27" i="15" s="1"/>
  <c r="W22" i="15"/>
  <c r="W27" i="15" s="1"/>
  <c r="Q22" i="15"/>
  <c r="Q27" i="15" s="1"/>
  <c r="U22" i="15"/>
  <c r="U27" i="15" s="1"/>
  <c r="G78" i="17"/>
  <c r="K78" i="17"/>
  <c r="O78" i="17"/>
  <c r="S78" i="17"/>
  <c r="W78" i="17"/>
  <c r="S79" i="17"/>
  <c r="W79" i="17"/>
  <c r="S22" i="15"/>
  <c r="S27" i="15" s="1"/>
  <c r="B78" i="17"/>
  <c r="F78" i="17"/>
  <c r="J78" i="17"/>
  <c r="N78" i="17"/>
  <c r="R78" i="17"/>
  <c r="V78" i="17"/>
  <c r="F79" i="17"/>
  <c r="J79" i="17"/>
  <c r="N79" i="17"/>
  <c r="R79" i="17"/>
  <c r="V79" i="17"/>
  <c r="H79" i="17"/>
  <c r="L79" i="17"/>
  <c r="P79" i="17"/>
  <c r="T79" i="17"/>
  <c r="X79" i="17"/>
  <c r="D78" i="17"/>
  <c r="H78" i="17"/>
  <c r="L78" i="17"/>
  <c r="P78" i="17"/>
  <c r="T78" i="17"/>
  <c r="X78" i="17"/>
  <c r="D79" i="17"/>
  <c r="M43" i="15"/>
  <c r="M48" i="15" s="1"/>
  <c r="U43" i="15"/>
  <c r="U48" i="15" s="1"/>
  <c r="B35" i="15"/>
  <c r="B43" i="15" s="1"/>
  <c r="B48" i="15" s="1"/>
  <c r="F35" i="15"/>
  <c r="F43" i="15" s="1"/>
  <c r="F48" i="15" s="1"/>
  <c r="J35" i="15"/>
  <c r="N35" i="15"/>
  <c r="R35" i="15"/>
  <c r="V35" i="15"/>
  <c r="V43" i="15" s="1"/>
  <c r="V48" i="15" s="1"/>
  <c r="B11" i="15"/>
  <c r="B22" i="15" s="1"/>
  <c r="B27" i="15" s="1"/>
  <c r="F11" i="15"/>
  <c r="F22" i="15" s="1"/>
  <c r="F27" i="15" s="1"/>
  <c r="J11" i="15"/>
  <c r="J22" i="15" s="1"/>
  <c r="J27" i="15" s="1"/>
  <c r="N11" i="15"/>
  <c r="R11" i="15"/>
  <c r="R22" i="15" s="1"/>
  <c r="R27" i="15" s="1"/>
  <c r="V11" i="15"/>
  <c r="V22" i="15" s="1"/>
  <c r="V27" i="15" s="1"/>
  <c r="D43" i="15"/>
  <c r="D48" i="15" s="1"/>
  <c r="H43" i="15"/>
  <c r="H48" i="15" s="1"/>
  <c r="L43" i="15"/>
  <c r="L48" i="15" s="1"/>
  <c r="P43" i="15"/>
  <c r="P48" i="15" s="1"/>
  <c r="T43" i="15"/>
  <c r="T48" i="15" s="1"/>
  <c r="X43" i="15"/>
  <c r="X48" i="15" s="1"/>
  <c r="J43" i="15"/>
  <c r="J48" i="15" s="1"/>
  <c r="N43" i="15"/>
  <c r="N48" i="15" s="1"/>
  <c r="C43" i="15"/>
  <c r="C48" i="15" s="1"/>
  <c r="G43" i="15"/>
  <c r="G48" i="15" s="1"/>
  <c r="K43" i="15"/>
  <c r="K48" i="15" s="1"/>
  <c r="O43" i="15"/>
  <c r="O48" i="15" s="1"/>
  <c r="S43" i="15"/>
  <c r="S48" i="15" s="1"/>
  <c r="W43" i="15"/>
  <c r="W48" i="15" s="1"/>
  <c r="Y65" i="8"/>
  <c r="Y68" i="8" s="1"/>
  <c r="U80" i="7"/>
  <c r="Z69" i="8"/>
  <c r="W68" i="8"/>
  <c r="N26" i="5"/>
  <c r="R26" i="5"/>
  <c r="W26" i="5"/>
  <c r="M30" i="5"/>
  <c r="Q30" i="5"/>
  <c r="V30" i="5"/>
  <c r="Z30" i="5"/>
  <c r="U32" i="7"/>
  <c r="U84" i="7" s="1"/>
  <c r="Z65" i="8"/>
  <c r="Z68" i="8" s="1"/>
  <c r="O26" i="5"/>
  <c r="S26" i="5"/>
  <c r="X26" i="5"/>
  <c r="Y69" i="8"/>
  <c r="L26" i="5"/>
  <c r="P26" i="5"/>
  <c r="T26" i="5"/>
  <c r="Y26" i="5"/>
  <c r="K106" i="2"/>
  <c r="J106" i="2"/>
  <c r="K102" i="2"/>
  <c r="J102" i="2"/>
  <c r="K78" i="2"/>
  <c r="J78" i="2"/>
  <c r="K64" i="2"/>
  <c r="J64" i="2"/>
  <c r="K49" i="2"/>
  <c r="J49" i="2"/>
  <c r="J34" i="2"/>
  <c r="K34" i="2"/>
  <c r="J35" i="2"/>
  <c r="K35" i="2"/>
  <c r="J36" i="2"/>
  <c r="K36" i="2"/>
  <c r="J37" i="2"/>
  <c r="K37" i="2"/>
  <c r="J38" i="2"/>
  <c r="K38" i="2"/>
  <c r="J39" i="2"/>
  <c r="K39" i="2"/>
  <c r="J40" i="2"/>
  <c r="K40" i="2"/>
  <c r="J41" i="2"/>
  <c r="K41" i="2"/>
  <c r="J42" i="2"/>
  <c r="K42" i="2"/>
  <c r="J43" i="2"/>
  <c r="K43" i="2"/>
  <c r="J44" i="2"/>
  <c r="K44" i="2"/>
  <c r="K10" i="2"/>
  <c r="J10" i="2"/>
  <c r="H106" i="2"/>
  <c r="D106" i="2"/>
  <c r="X22" i="15" l="1"/>
  <c r="X27" i="15" s="1"/>
  <c r="E78" i="17"/>
  <c r="R43" i="15"/>
  <c r="R48" i="15" s="1"/>
  <c r="N22" i="15"/>
  <c r="N27" i="15" s="1"/>
  <c r="J100" i="2"/>
  <c r="K100" i="2"/>
  <c r="J31" i="2"/>
  <c r="K31" i="2"/>
  <c r="H22" i="15"/>
  <c r="H27" i="15" s="1"/>
  <c r="M51" i="19"/>
  <c r="G104" i="2"/>
  <c r="G108" i="2" s="1"/>
  <c r="I43" i="15"/>
  <c r="I48" i="15" s="1"/>
  <c r="L22" i="15"/>
  <c r="L27" i="15" s="1"/>
  <c r="T22" i="15"/>
  <c r="T27" i="15" s="1"/>
  <c r="D22" i="15"/>
  <c r="D27" i="15" s="1"/>
  <c r="P22" i="15"/>
  <c r="P27" i="15" s="1"/>
  <c r="L106" i="2"/>
  <c r="L102" i="2"/>
  <c r="L10" i="2"/>
  <c r="B104" i="2"/>
  <c r="B108" i="2" s="1"/>
  <c r="L42" i="2"/>
  <c r="J61" i="2"/>
  <c r="K104" i="1"/>
  <c r="K108" i="1" s="1"/>
  <c r="F104" i="1"/>
  <c r="F108" i="1" s="1"/>
  <c r="L37" i="2"/>
  <c r="K46" i="2"/>
  <c r="K75" i="2"/>
  <c r="L40" i="2"/>
  <c r="J46" i="2"/>
  <c r="J75" i="2"/>
  <c r="F104" i="2"/>
  <c r="F108" i="2" s="1"/>
  <c r="L43" i="2"/>
  <c r="L41" i="2"/>
  <c r="L64" i="2"/>
  <c r="K61" i="2"/>
  <c r="C104" i="2"/>
  <c r="C108" i="2" s="1"/>
  <c r="L36" i="2"/>
  <c r="L34" i="2"/>
  <c r="L78" i="2"/>
  <c r="L39" i="2"/>
  <c r="G104" i="1"/>
  <c r="G108" i="1" s="1"/>
  <c r="L44" i="2"/>
  <c r="L38" i="2"/>
  <c r="L35" i="2"/>
  <c r="C104" i="1"/>
  <c r="C108" i="1" s="1"/>
  <c r="B104" i="1"/>
  <c r="B108" i="1" s="1"/>
  <c r="J104" i="1"/>
  <c r="J108" i="1" s="1"/>
  <c r="L49" i="2"/>
  <c r="L46" i="2" l="1"/>
  <c r="L100" i="2"/>
  <c r="L31" i="2"/>
  <c r="L61" i="2"/>
  <c r="D104" i="1"/>
  <c r="D108" i="1" s="1"/>
  <c r="H104" i="2"/>
  <c r="H108" i="2" s="1"/>
  <c r="L104" i="1"/>
  <c r="L108" i="1" s="1"/>
  <c r="L75" i="2"/>
  <c r="H104" i="1"/>
  <c r="H108" i="1" s="1"/>
  <c r="J104" i="2"/>
  <c r="J108" i="2" s="1"/>
  <c r="K104" i="2"/>
  <c r="K108" i="2" s="1"/>
  <c r="D104" i="2"/>
  <c r="D108" i="2" s="1"/>
  <c r="L104" i="2" l="1"/>
  <c r="L108" i="2" s="1"/>
</calcChain>
</file>

<file path=xl/sharedStrings.xml><?xml version="1.0" encoding="utf-8"?>
<sst xmlns="http://schemas.openxmlformats.org/spreadsheetml/2006/main" count="4855" uniqueCount="872">
  <si>
    <t>Water Transport</t>
  </si>
  <si>
    <t>Liquid Bulks</t>
  </si>
  <si>
    <t>Dry Bulks</t>
  </si>
  <si>
    <t>Other General Cargo</t>
  </si>
  <si>
    <t xml:space="preserve">Country of loading </t>
  </si>
  <si>
    <t xml:space="preserve">Inwards </t>
  </si>
  <si>
    <t>Outwards</t>
  </si>
  <si>
    <t>All</t>
  </si>
  <si>
    <t xml:space="preserve">      or unloading</t>
  </si>
  <si>
    <t>to UK</t>
  </si>
  <si>
    <t>from UK</t>
  </si>
  <si>
    <t>traffic</t>
  </si>
  <si>
    <t>thousand tonnes</t>
  </si>
  <si>
    <t>Belgium</t>
  </si>
  <si>
    <t>Cyprus</t>
  </si>
  <si>
    <t>Denmark</t>
  </si>
  <si>
    <t>Estonia</t>
  </si>
  <si>
    <t>Finland</t>
  </si>
  <si>
    <t>France</t>
  </si>
  <si>
    <t>Germany</t>
  </si>
  <si>
    <t>Greece</t>
  </si>
  <si>
    <t>Italy</t>
  </si>
  <si>
    <t>Latvia</t>
  </si>
  <si>
    <t>Lithuania</t>
  </si>
  <si>
    <t>Netherlands</t>
  </si>
  <si>
    <t>Poland</t>
  </si>
  <si>
    <t>Portugal</t>
  </si>
  <si>
    <t>Romania</t>
  </si>
  <si>
    <t>Spain</t>
  </si>
  <si>
    <t>Sweden</t>
  </si>
  <si>
    <t>All other Europe &amp; Mediterranean</t>
  </si>
  <si>
    <t>Egypt</t>
  </si>
  <si>
    <t>Georgia</t>
  </si>
  <si>
    <t>Iceland</t>
  </si>
  <si>
    <t>Israel</t>
  </si>
  <si>
    <t>Morocco</t>
  </si>
  <si>
    <t>Norway</t>
  </si>
  <si>
    <t>Russia</t>
  </si>
  <si>
    <t>Turkey</t>
  </si>
  <si>
    <t>Ukraine</t>
  </si>
  <si>
    <t>All other Europe &amp; Med.</t>
  </si>
  <si>
    <t xml:space="preserve">Africa (excluding Mediterranean countries) </t>
  </si>
  <si>
    <t>Angola</t>
  </si>
  <si>
    <t>Gabon</t>
  </si>
  <si>
    <t>Ghana</t>
  </si>
  <si>
    <t>Nigeria</t>
  </si>
  <si>
    <t>South Africa</t>
  </si>
  <si>
    <t>Tanzania</t>
  </si>
  <si>
    <t>All Africa (excl. Med.)</t>
  </si>
  <si>
    <t xml:space="preserve">America </t>
  </si>
  <si>
    <t>Argentina</t>
  </si>
  <si>
    <t>Brazil</t>
  </si>
  <si>
    <t>Canada</t>
  </si>
  <si>
    <t>Mexico</t>
  </si>
  <si>
    <t>USA</t>
  </si>
  <si>
    <t>All America</t>
  </si>
  <si>
    <t xml:space="preserve"> </t>
  </si>
  <si>
    <t>Asia and Australasia</t>
  </si>
  <si>
    <t>Australia</t>
  </si>
  <si>
    <t>China</t>
  </si>
  <si>
    <t>Hong Kong</t>
  </si>
  <si>
    <t>India</t>
  </si>
  <si>
    <t>Indonesia</t>
  </si>
  <si>
    <t>Japan</t>
  </si>
  <si>
    <t>Malaysia</t>
  </si>
  <si>
    <t>Singapore</t>
  </si>
  <si>
    <t>Sri Lanka</t>
  </si>
  <si>
    <t>Vietnam</t>
  </si>
  <si>
    <t>All Asia and Australasia</t>
  </si>
  <si>
    <t xml:space="preserve">  </t>
  </si>
  <si>
    <t>Unspecified countries</t>
  </si>
  <si>
    <t>All foreign countries</t>
  </si>
  <si>
    <t>All domestic traffic</t>
  </si>
  <si>
    <t>All foreign and domestic traffic</t>
  </si>
  <si>
    <t>"-" denotes either nil or less than half final digit shown.</t>
  </si>
  <si>
    <t>Container Traffic</t>
  </si>
  <si>
    <t>Ro-Ro Traffic</t>
  </si>
  <si>
    <t>All Traffic</t>
  </si>
  <si>
    <t xml:space="preserve">   to UK</t>
  </si>
  <si>
    <t xml:space="preserve">    from UK</t>
  </si>
  <si>
    <t xml:space="preserve"> traffic</t>
  </si>
  <si>
    <t xml:space="preserve">   from UK</t>
  </si>
  <si>
    <t>This is the 'threshold' for the difference between the TOTALS and the sum of their parts</t>
  </si>
  <si>
    <t>formulae are written in BLUE</t>
  </si>
  <si>
    <t>Figures in tables are formatted to 'ARIEL' - font size 12 (Headers are BOLD and font size 14; rest is font size 10)</t>
  </si>
  <si>
    <t>Titles and headings should be in BOLD</t>
  </si>
  <si>
    <t>Contents</t>
  </si>
  <si>
    <t>Table 9.1a</t>
  </si>
  <si>
    <t xml:space="preserve">Waterborne freight lifted in Scotland, and moved, by type of traffic </t>
  </si>
  <si>
    <t>Table 9.1b</t>
  </si>
  <si>
    <t>Waterborne freight discharged in Scotland, and moved, by type of traffic</t>
  </si>
  <si>
    <t>Table 9.2</t>
  </si>
  <si>
    <t xml:space="preserve">Foreign and domestic freight traffic at (major) Scottish ports </t>
  </si>
  <si>
    <t>Table 9.3</t>
  </si>
  <si>
    <t>Foreign and domestic traffic by port: inwards and outwards</t>
  </si>
  <si>
    <t>Table 9.4</t>
  </si>
  <si>
    <t>Foreign and domestic freight traffic by port: bulk fuel and all other traffic</t>
  </si>
  <si>
    <t>Table 9.5</t>
  </si>
  <si>
    <t>Foreign and domestic freight traffic by port and mode of appearance (major ports only)</t>
  </si>
  <si>
    <t>Table 9.6</t>
  </si>
  <si>
    <t>Foreign and domestic freight traffic at the major ports by type of traffic</t>
  </si>
  <si>
    <t>Table 9.7</t>
  </si>
  <si>
    <t>Table 9.8</t>
  </si>
  <si>
    <t>Table 9.9</t>
  </si>
  <si>
    <t>Foreign and coastwise container and roll-on traffic by type</t>
  </si>
  <si>
    <t>Table 9.10</t>
  </si>
  <si>
    <t>Inland waterway freight traffic lifted and moved</t>
  </si>
  <si>
    <t>Table 9.11</t>
  </si>
  <si>
    <t>Inland waterway freight traffic lifted and moved by mode of appearance</t>
  </si>
  <si>
    <t>Table 9.12</t>
  </si>
  <si>
    <t>Total passengers and vehicles carried by operator</t>
  </si>
  <si>
    <t>Table 9.13</t>
  </si>
  <si>
    <t>Vehicle and Passenger Traffic between Scotland and Northern Ireland</t>
  </si>
  <si>
    <t>Table 9.14</t>
  </si>
  <si>
    <t>Shipping services (Operators on subsidised routes)</t>
  </si>
  <si>
    <t>Table 9.15</t>
  </si>
  <si>
    <t>Traffic on Subsidised ferry services</t>
  </si>
  <si>
    <t>Table 9.16</t>
  </si>
  <si>
    <t xml:space="preserve">Traffic on other major ferry routes    </t>
  </si>
  <si>
    <t>Table 9.17</t>
  </si>
  <si>
    <t>Reliability and punctuality of lifeline ferry services</t>
  </si>
  <si>
    <t>Table 9.18</t>
  </si>
  <si>
    <t>HM Coastguard statistics: Search and rescue operations (Scotland)</t>
  </si>
  <si>
    <t>Figure 9.6</t>
  </si>
  <si>
    <t>Figure 9.7</t>
  </si>
  <si>
    <r>
      <t xml:space="preserve">Table 9.1 </t>
    </r>
    <r>
      <rPr>
        <sz val="13"/>
        <rFont val="Arial"/>
        <family val="2"/>
      </rPr>
      <t xml:space="preserve"> Waterborne freight lifted, discharged and  </t>
    </r>
    <r>
      <rPr>
        <i/>
        <sz val="13"/>
        <rFont val="Arial"/>
        <family val="2"/>
      </rPr>
      <t>moved</t>
    </r>
    <r>
      <rPr>
        <sz val="13"/>
        <rFont val="Arial"/>
        <family val="2"/>
      </rPr>
      <t xml:space="preserve">, by type of traffic </t>
    </r>
  </si>
  <si>
    <r>
      <t>(a)</t>
    </r>
    <r>
      <rPr>
        <b/>
        <sz val="12"/>
        <rFont val="Arial"/>
        <family val="2"/>
      </rPr>
      <t xml:space="preserve">  Waterborne freight </t>
    </r>
    <r>
      <rPr>
        <b/>
        <i/>
        <sz val="12"/>
        <rFont val="Arial"/>
        <family val="2"/>
      </rPr>
      <t>lifted</t>
    </r>
    <r>
      <rPr>
        <b/>
        <sz val="12"/>
        <rFont val="Arial"/>
        <family val="2"/>
      </rPr>
      <t xml:space="preserve"> in Scotland, and moved, by type of traffic </t>
    </r>
  </si>
  <si>
    <r>
      <t xml:space="preserve">Freight lifted  </t>
    </r>
    <r>
      <rPr>
        <i/>
        <sz val="12"/>
        <rFont val="Arial"/>
        <family val="2"/>
      </rPr>
      <t xml:space="preserve"> ( weight )</t>
    </r>
  </si>
  <si>
    <t xml:space="preserve">              million tonnes</t>
  </si>
  <si>
    <r>
      <t xml:space="preserve">  Coastwise traffic</t>
    </r>
    <r>
      <rPr>
        <vertAlign val="superscript"/>
        <sz val="12"/>
        <rFont val="Arial"/>
        <family val="2"/>
      </rPr>
      <t>1</t>
    </r>
  </si>
  <si>
    <t xml:space="preserve">    Liquid bulks</t>
  </si>
  <si>
    <t xml:space="preserve">    Coal</t>
  </si>
  <si>
    <t xml:space="preserve">    Other</t>
  </si>
  <si>
    <t xml:space="preserve">    Total</t>
  </si>
  <si>
    <r>
      <t xml:space="preserve">  One Port traffic</t>
    </r>
    <r>
      <rPr>
        <vertAlign val="superscript"/>
        <sz val="12"/>
        <rFont val="Arial"/>
        <family val="2"/>
      </rPr>
      <t>2</t>
    </r>
  </si>
  <si>
    <t xml:space="preserve">    To rigs</t>
  </si>
  <si>
    <t xml:space="preserve">    Sea dumped</t>
  </si>
  <si>
    <t>-</t>
  </si>
  <si>
    <t xml:space="preserve">  Inland waterway traffic</t>
  </si>
  <si>
    <t xml:space="preserve">     Internal</t>
  </si>
  <si>
    <t xml:space="preserve">     Coastwise</t>
  </si>
  <si>
    <t xml:space="preserve">     One Port</t>
  </si>
  <si>
    <t xml:space="preserve">     Foreign</t>
  </si>
  <si>
    <t xml:space="preserve">     Total</t>
  </si>
  <si>
    <r>
      <t xml:space="preserve">  All above traffic</t>
    </r>
    <r>
      <rPr>
        <vertAlign val="superscript"/>
        <sz val="12"/>
        <rFont val="Arial"/>
        <family val="2"/>
      </rPr>
      <t>3</t>
    </r>
  </si>
  <si>
    <r>
      <t xml:space="preserve">  Port exports</t>
    </r>
    <r>
      <rPr>
        <vertAlign val="superscript"/>
        <sz val="12"/>
        <rFont val="Arial"/>
        <family val="2"/>
      </rPr>
      <t>4</t>
    </r>
  </si>
  <si>
    <r>
      <t xml:space="preserve">  All freight lifted</t>
    </r>
    <r>
      <rPr>
        <vertAlign val="superscript"/>
        <sz val="12"/>
        <rFont val="Arial"/>
        <family val="2"/>
      </rPr>
      <t>5</t>
    </r>
  </si>
  <si>
    <r>
      <t xml:space="preserve">Freight moved  </t>
    </r>
    <r>
      <rPr>
        <i/>
        <sz val="12"/>
        <rFont val="Arial"/>
        <family val="2"/>
      </rPr>
      <t>( weight x distance )</t>
    </r>
  </si>
  <si>
    <t>million tonne-kilometres</t>
  </si>
  <si>
    <t>..</t>
  </si>
  <si>
    <t xml:space="preserve">    Internal</t>
  </si>
  <si>
    <t xml:space="preserve">    Coastwise</t>
  </si>
  <si>
    <t xml:space="preserve">    One Port</t>
  </si>
  <si>
    <t xml:space="preserve">    Foreign</t>
  </si>
  <si>
    <r>
      <t xml:space="preserve">  All above traffic</t>
    </r>
    <r>
      <rPr>
        <vertAlign val="superscript"/>
        <sz val="12"/>
        <rFont val="Arial"/>
        <family val="2"/>
      </rPr>
      <t>6</t>
    </r>
  </si>
  <si>
    <r>
      <t xml:space="preserve">  Port exports</t>
    </r>
    <r>
      <rPr>
        <vertAlign val="superscript"/>
        <sz val="12"/>
        <rFont val="Arial"/>
        <family val="2"/>
      </rPr>
      <t>7</t>
    </r>
  </si>
  <si>
    <r>
      <t xml:space="preserve">  All freight</t>
    </r>
    <r>
      <rPr>
        <vertAlign val="superscript"/>
        <sz val="12"/>
        <rFont val="Arial"/>
        <family val="2"/>
      </rPr>
      <t>7</t>
    </r>
  </si>
  <si>
    <t>Source: DfT Maritime Statistics</t>
  </si>
  <si>
    <r>
      <t>1.  Covers all coastwise cargo</t>
    </r>
    <r>
      <rPr>
        <i/>
        <sz val="10"/>
        <rFont val="Arial"/>
        <family val="2"/>
      </rPr>
      <t xml:space="preserve"> lifted</t>
    </r>
    <r>
      <rPr>
        <sz val="10"/>
        <rFont val="Arial"/>
        <family val="2"/>
      </rPr>
      <t xml:space="preserve"> in Scotland, regardless of its destination.</t>
    </r>
  </si>
  <si>
    <t>2.  Covers cargoes lifted in Scotland for offshore installations and for dumping at sea.</t>
  </si>
  <si>
    <t xml:space="preserve">3.  Total of Coastwise traffic, One Port traffic and the Internal and Foreign components of Inland Waterway traffic. </t>
  </si>
  <si>
    <t>Excludes Coastwise and One Port components of Inland Waterway traffic to avoid double counting.</t>
  </si>
  <si>
    <t>4. Major ports only.  There were seven major ports in 1996; eight in 1997 and 1998; nine in 1999;and 11 from 2000 onwards.</t>
  </si>
  <si>
    <t>5.  Coastwise traffic, One Port traffic, the Internal component of Inland Waterway traffic, and Port exports.</t>
  </si>
  <si>
    <t>6.  This is the total of Coastwise traffic, One Port traffic and Inland Waterway traffic. No double counting exists as the Coastwise component of Inland Waterway</t>
  </si>
  <si>
    <t xml:space="preserve"> traffic relates to the distance travelled on inland waterways, and Coastwise traffic relates to the distance travelled at sea.</t>
  </si>
  <si>
    <t>7.  Figures for tonne-kilometres are not available for exports (and, in any case, would not be relevant to Scottish transport statistics).</t>
  </si>
  <si>
    <r>
      <t xml:space="preserve">Table 9.1  (continued) </t>
    </r>
    <r>
      <rPr>
        <sz val="13"/>
        <rFont val="Arial"/>
        <family val="2"/>
      </rPr>
      <t xml:space="preserve">  Waterborne freight lifted, discharged and </t>
    </r>
    <r>
      <rPr>
        <i/>
        <sz val="13"/>
        <rFont val="Arial"/>
        <family val="2"/>
      </rPr>
      <t>moved,</t>
    </r>
    <r>
      <rPr>
        <sz val="13"/>
        <rFont val="Arial"/>
        <family val="2"/>
      </rPr>
      <t xml:space="preserve"> by type of traffic </t>
    </r>
  </si>
  <si>
    <r>
      <t>(b)</t>
    </r>
    <r>
      <rPr>
        <b/>
        <sz val="12"/>
        <rFont val="Arial"/>
        <family val="2"/>
      </rPr>
      <t xml:space="preserve">  Waterborne freight </t>
    </r>
    <r>
      <rPr>
        <b/>
        <i/>
        <sz val="12"/>
        <rFont val="Arial"/>
        <family val="2"/>
      </rPr>
      <t>discharged</t>
    </r>
    <r>
      <rPr>
        <b/>
        <sz val="12"/>
        <rFont val="Arial"/>
        <family val="2"/>
      </rPr>
      <t xml:space="preserve"> in Scotland, and moved, by type of traffic </t>
    </r>
  </si>
  <si>
    <r>
      <t xml:space="preserve">         Note: there is </t>
    </r>
    <r>
      <rPr>
        <b/>
        <i/>
        <sz val="12"/>
        <rFont val="Arial"/>
        <family val="2"/>
      </rPr>
      <t>no</t>
    </r>
    <r>
      <rPr>
        <i/>
        <sz val="12"/>
        <rFont val="Arial"/>
        <family val="2"/>
      </rPr>
      <t xml:space="preserve"> information on inland waterway traffic </t>
    </r>
    <r>
      <rPr>
        <sz val="12"/>
        <rFont val="Arial"/>
        <family val="2"/>
      </rPr>
      <t>discharged</t>
    </r>
    <r>
      <rPr>
        <i/>
        <sz val="12"/>
        <rFont val="Arial"/>
        <family val="2"/>
      </rPr>
      <t xml:space="preserve"> in Scotland </t>
    </r>
  </si>
  <si>
    <r>
      <t xml:space="preserve">Freight discharged  </t>
    </r>
    <r>
      <rPr>
        <i/>
        <sz val="12"/>
        <rFont val="Arial"/>
        <family val="2"/>
      </rPr>
      <t xml:space="preserve"> ( weight )</t>
    </r>
  </si>
  <si>
    <t xml:space="preserve">    From rigs</t>
  </si>
  <si>
    <t xml:space="preserve">    Sea dredged</t>
  </si>
  <si>
    <r>
      <t xml:space="preserve">  Inland waterway traffic</t>
    </r>
    <r>
      <rPr>
        <vertAlign val="superscript"/>
        <sz val="12"/>
        <rFont val="Arial"/>
        <family val="2"/>
      </rPr>
      <t>3</t>
    </r>
  </si>
  <si>
    <r>
      <t xml:space="preserve">  Port imports</t>
    </r>
    <r>
      <rPr>
        <vertAlign val="superscript"/>
        <sz val="12"/>
        <rFont val="Arial"/>
        <family val="2"/>
      </rPr>
      <t>4</t>
    </r>
  </si>
  <si>
    <t xml:space="preserve">           million tonne-kilometres</t>
  </si>
  <si>
    <r>
      <t xml:space="preserve">  Port imports</t>
    </r>
    <r>
      <rPr>
        <vertAlign val="superscript"/>
        <sz val="12"/>
        <rFont val="Arial"/>
        <family val="2"/>
      </rPr>
      <t>5</t>
    </r>
  </si>
  <si>
    <r>
      <t xml:space="preserve">1.  Covers </t>
    </r>
    <r>
      <rPr>
        <i/>
        <sz val="10"/>
        <rFont val="Arial"/>
        <family val="2"/>
      </rPr>
      <t>all</t>
    </r>
    <r>
      <rPr>
        <sz val="10"/>
        <rFont val="Arial"/>
        <family val="2"/>
      </rPr>
      <t xml:space="preserve"> coastwise cargo </t>
    </r>
    <r>
      <rPr>
        <i/>
        <sz val="10"/>
        <rFont val="Arial"/>
        <family val="2"/>
      </rPr>
      <t>discharged</t>
    </r>
    <r>
      <rPr>
        <sz val="10"/>
        <rFont val="Arial"/>
        <family val="2"/>
      </rPr>
      <t xml:space="preserve"> in Scotland, whether it was loaded in Scotland or elsewhere in the UK.</t>
    </r>
  </si>
  <si>
    <r>
      <t xml:space="preserve">2.  One port traffic covers cargoes </t>
    </r>
    <r>
      <rPr>
        <i/>
        <sz val="10"/>
        <rFont val="Arial"/>
        <family val="2"/>
      </rPr>
      <t>from</t>
    </r>
    <r>
      <rPr>
        <sz val="10"/>
        <rFont val="Arial"/>
        <family val="2"/>
      </rPr>
      <t xml:space="preserve"> offshore installations and sea dredged aggregates </t>
    </r>
    <r>
      <rPr>
        <i/>
        <sz val="10"/>
        <rFont val="Arial"/>
        <family val="2"/>
      </rPr>
      <t>unloaded</t>
    </r>
    <r>
      <rPr>
        <sz val="10"/>
        <rFont val="Arial"/>
        <family val="2"/>
      </rPr>
      <t xml:space="preserve"> in Scotland; figures from 2012 subject to revision.</t>
    </r>
  </si>
  <si>
    <t xml:space="preserve">3.  Information about Inland Waterway traffic discharged in Scotland is not available from the statistics compiled by DfT. </t>
  </si>
  <si>
    <t xml:space="preserve">4.  These figures relate to major ports only (please see the notes on the Sources of the statistics).   </t>
  </si>
  <si>
    <t xml:space="preserve">    There were seven major ports in 1996; eight in 1997 and 1998; nine in 1999; and eleven in 2000 onwards</t>
  </si>
  <si>
    <t>5.  Figures for tonne-kilometres are not available for imports (and, in any case, would not be relevant to Scottish transport statistics).</t>
  </si>
  <si>
    <r>
      <t>Table 9.2</t>
    </r>
    <r>
      <rPr>
        <sz val="12"/>
        <rFont val="Arial"/>
        <family val="2"/>
      </rPr>
      <t xml:space="preserve">  Foreign and domestic freight traffic at (major) Scottish ports </t>
    </r>
    <r>
      <rPr>
        <vertAlign val="superscript"/>
        <sz val="12"/>
        <rFont val="Arial"/>
        <family val="2"/>
      </rPr>
      <t xml:space="preserve">1 </t>
    </r>
  </si>
  <si>
    <t>Foreign</t>
  </si>
  <si>
    <t xml:space="preserve">    Imports</t>
  </si>
  <si>
    <t xml:space="preserve">    Exports</t>
  </si>
  <si>
    <t>Domestic</t>
  </si>
  <si>
    <t xml:space="preserve">    Inwards</t>
  </si>
  <si>
    <t xml:space="preserve">    Outwards</t>
  </si>
  <si>
    <t>Total - major ports only</t>
  </si>
  <si>
    <t>Total - all ports</t>
  </si>
  <si>
    <t xml:space="preserve">1.  The Foreign and Domestic figures refer to major ports only.  </t>
  </si>
  <si>
    <t>There were seven major ports in 1996, eight major ports in 1997 and 1998, nine in 1999 and 11 in 2000 onwards</t>
  </si>
  <si>
    <t>so the figures for different years are not directly comparable.</t>
  </si>
  <si>
    <r>
      <t>Table 9.3</t>
    </r>
    <r>
      <rPr>
        <sz val="16"/>
        <rFont val="Arial"/>
        <family val="2"/>
      </rPr>
      <t xml:space="preserve">   Foreign and domestic traffic by port: inwards and outwards</t>
    </r>
  </si>
  <si>
    <t xml:space="preserve">         WATER TRANSPORT</t>
  </si>
  <si>
    <t>Port</t>
  </si>
  <si>
    <r>
      <t xml:space="preserve">Stranraer </t>
    </r>
    <r>
      <rPr>
        <b/>
        <vertAlign val="superscript"/>
        <sz val="14"/>
        <rFont val="Arial"/>
        <family val="2"/>
      </rPr>
      <t>3</t>
    </r>
  </si>
  <si>
    <t xml:space="preserve">Outwards </t>
  </si>
  <si>
    <t xml:space="preserve">Total traffic </t>
  </si>
  <si>
    <r>
      <t xml:space="preserve">Loch Ryan </t>
    </r>
    <r>
      <rPr>
        <b/>
        <vertAlign val="superscript"/>
        <sz val="14"/>
        <rFont val="Arial"/>
        <family val="2"/>
      </rPr>
      <t>4, 5</t>
    </r>
  </si>
  <si>
    <t>Cairnryan</t>
  </si>
  <si>
    <t>Ayr</t>
  </si>
  <si>
    <t>Clyde</t>
  </si>
  <si>
    <t>Glensanda</t>
  </si>
  <si>
    <t>Orkneys</t>
  </si>
  <si>
    <t>Lerwick</t>
  </si>
  <si>
    <t>Sullom Voe</t>
  </si>
  <si>
    <t>Cromarty Firth</t>
  </si>
  <si>
    <t>Inverness</t>
  </si>
  <si>
    <t>Peterhead</t>
  </si>
  <si>
    <t>Aberdeen</t>
  </si>
  <si>
    <t>Montrose</t>
  </si>
  <si>
    <t>Dundee</t>
  </si>
  <si>
    <t>Perth</t>
  </si>
  <si>
    <r>
      <t xml:space="preserve">Forth </t>
    </r>
    <r>
      <rPr>
        <b/>
        <vertAlign val="superscript"/>
        <sz val="14"/>
        <rFont val="Arial"/>
        <family val="2"/>
      </rPr>
      <t>6</t>
    </r>
  </si>
  <si>
    <t>Scotland</t>
  </si>
  <si>
    <t>3. Stranraer port was closed from 20 November 2011 and operations were transferred to Loch Ryan port.</t>
  </si>
  <si>
    <t>4. Figures for 2012 may include some traffic from 2011 due to the transfer of operations from Stranraer.</t>
  </si>
  <si>
    <t>5. The increase in tonnage on the new Loch Ryan route compared to Stranraer is due to larger ships being used.</t>
  </si>
  <si>
    <t>6. Includes Rosyth, Braefoot Bay, Burntisland, Grangemouth, Hound Point, Kirkcaldy, Leith and Methil</t>
  </si>
  <si>
    <t xml:space="preserve">   Bulk fuel</t>
  </si>
  <si>
    <t xml:space="preserve">   All other traffic</t>
  </si>
  <si>
    <r>
      <t xml:space="preserve">Loch Ryan </t>
    </r>
    <r>
      <rPr>
        <b/>
        <vertAlign val="superscript"/>
        <sz val="12"/>
        <rFont val="Arial"/>
        <family val="2"/>
      </rPr>
      <t>5, 6</t>
    </r>
  </si>
  <si>
    <r>
      <t xml:space="preserve">Other West Coast </t>
    </r>
    <r>
      <rPr>
        <b/>
        <vertAlign val="superscript"/>
        <sz val="12"/>
        <rFont val="Arial"/>
        <family val="2"/>
      </rPr>
      <t>2</t>
    </r>
  </si>
  <si>
    <t>Orkney</t>
  </si>
  <si>
    <r>
      <t>Forth</t>
    </r>
    <r>
      <rPr>
        <b/>
        <vertAlign val="superscript"/>
        <sz val="12"/>
        <rFont val="Arial"/>
        <family val="2"/>
      </rPr>
      <t xml:space="preserve"> 7</t>
    </r>
  </si>
  <si>
    <r>
      <t xml:space="preserve">Other East Coast </t>
    </r>
    <r>
      <rPr>
        <b/>
        <vertAlign val="superscript"/>
        <sz val="12"/>
        <rFont val="Arial"/>
        <family val="2"/>
      </rPr>
      <t xml:space="preserve">3 </t>
    </r>
  </si>
  <si>
    <t xml:space="preserve">   Other</t>
  </si>
  <si>
    <r>
      <t xml:space="preserve">Major ports </t>
    </r>
    <r>
      <rPr>
        <b/>
        <vertAlign val="superscript"/>
        <sz val="12"/>
        <rFont val="Arial"/>
        <family val="2"/>
      </rPr>
      <t xml:space="preserve">4 </t>
    </r>
  </si>
  <si>
    <r>
      <t xml:space="preserve">   Bulk fuel </t>
    </r>
    <r>
      <rPr>
        <vertAlign val="superscript"/>
        <sz val="12"/>
        <rFont val="Arial"/>
        <family val="2"/>
      </rPr>
      <t xml:space="preserve">1 </t>
    </r>
  </si>
  <si>
    <t xml:space="preserve">All traffic: </t>
  </si>
  <si>
    <t>Major ports only</t>
  </si>
  <si>
    <t>All ports</t>
  </si>
  <si>
    <t>1.  From 1995 onwards, separate figures for bulk fuel and other are available for major ports only (see notes and sources).</t>
  </si>
  <si>
    <t>4. From 1995, the totals for bulk fuel and other relate only to the major ports, the numbers of which may change from year to year.</t>
  </si>
  <si>
    <t>5. Figures for 2012 may include some traffic from 2011 due to the transfer of operations from Stranraer.</t>
  </si>
  <si>
    <t>6. The increase in tonnage on the new Loch Ryan route compared to Stranraer is due to larger ships being used.</t>
  </si>
  <si>
    <t>7. Includes Rosyth, Braefoot Bay, Burntisland, Grangemouth, Hound Point, Kirkcaldy, Leith and Methil</t>
  </si>
  <si>
    <r>
      <t xml:space="preserve">Table 9.5  </t>
    </r>
    <r>
      <rPr>
        <sz val="13"/>
        <rFont val="Arial"/>
        <family val="2"/>
      </rPr>
      <t>Foreign and domestic freight traffic by port and mode of appearance (major ports only)</t>
    </r>
  </si>
  <si>
    <t>West Coast:</t>
  </si>
  <si>
    <r>
      <t>Stranraer</t>
    </r>
    <r>
      <rPr>
        <b/>
        <vertAlign val="superscript"/>
        <sz val="12"/>
        <rFont val="Arial"/>
        <family val="2"/>
      </rPr>
      <t>1</t>
    </r>
    <r>
      <rPr>
        <b/>
        <sz val="12"/>
        <rFont val="Arial"/>
        <family val="2"/>
      </rPr>
      <t xml:space="preserve"> * </t>
    </r>
  </si>
  <si>
    <t xml:space="preserve">   Liquid bulk</t>
  </si>
  <si>
    <t xml:space="preserve">   Dry bulk</t>
  </si>
  <si>
    <t xml:space="preserve">   Container &amp; roll on traffic</t>
  </si>
  <si>
    <t xml:space="preserve">   Other general cargo</t>
  </si>
  <si>
    <t xml:space="preserve">   All traffic</t>
  </si>
  <si>
    <r>
      <t xml:space="preserve">Loch Ryan </t>
    </r>
    <r>
      <rPr>
        <b/>
        <vertAlign val="superscript"/>
        <sz val="12"/>
        <rFont val="Arial"/>
        <family val="2"/>
      </rPr>
      <t>2, 3</t>
    </r>
  </si>
  <si>
    <t>Cairnryan*</t>
  </si>
  <si>
    <t>East Coast:</t>
  </si>
  <si>
    <t>Peterhead*</t>
  </si>
  <si>
    <t>Dundee*</t>
  </si>
  <si>
    <r>
      <t xml:space="preserve">Forth </t>
    </r>
    <r>
      <rPr>
        <b/>
        <vertAlign val="superscript"/>
        <sz val="12"/>
        <rFont val="Arial"/>
        <family val="2"/>
      </rPr>
      <t>4</t>
    </r>
  </si>
  <si>
    <t>* Cairnryan and Peterhead did not become "major ports" (in terms of the statistical survey) until 1997 and 1999 respectively</t>
  </si>
  <si>
    <t>Dundee and Stranraer also became major ports in 2000.</t>
  </si>
  <si>
    <t>1. Stranraer port was closed from 20 November 2011 and operations were transferred to Loch Ryan port.</t>
  </si>
  <si>
    <t>2. Figures for 2012 may include some traffic from 2011 due to the transfer of operations from Stranraer.</t>
  </si>
  <si>
    <t>3. The increase in tonnage on the new Loch Ryan route compared to Stranraer is due to larger ships being used.</t>
  </si>
  <si>
    <t>4. Includes Rosyth, Braefoot Bay, Burntisland, Grangemouth, Hound Point, Kirkcaldy, Leith and Methil</t>
  </si>
  <si>
    <t>Foreign traffic</t>
  </si>
  <si>
    <t>Domestic traffic</t>
  </si>
  <si>
    <t>Total</t>
  </si>
  <si>
    <t>Imports</t>
  </si>
  <si>
    <t>Exports</t>
  </si>
  <si>
    <t>Inwards</t>
  </si>
  <si>
    <t>Loch Ryan</t>
  </si>
  <si>
    <r>
      <t xml:space="preserve">Forth </t>
    </r>
    <r>
      <rPr>
        <b/>
        <vertAlign val="superscript"/>
        <sz val="12"/>
        <rFont val="Arial"/>
        <family val="2"/>
      </rPr>
      <t>1</t>
    </r>
  </si>
  <si>
    <t>All Major Ports</t>
  </si>
  <si>
    <t>1. Includes Rosyth, Braefoot Bay, Burntisland, Grangemouth, Hound Point, Kirkcaldy, Leith and Methil</t>
  </si>
  <si>
    <t>All foreign</t>
  </si>
  <si>
    <t>All domestic</t>
  </si>
  <si>
    <t>All foreign &amp;</t>
  </si>
  <si>
    <t>domestic traffic</t>
  </si>
  <si>
    <t>Liquid bulk</t>
  </si>
  <si>
    <t xml:space="preserve">Liquefied gas </t>
  </si>
  <si>
    <t xml:space="preserve">Crude oil </t>
  </si>
  <si>
    <t xml:space="preserve">Oil products </t>
  </si>
  <si>
    <t xml:space="preserve">Other liquid bulk products </t>
  </si>
  <si>
    <t>All liquid bulk traffic</t>
  </si>
  <si>
    <t>Dry bulk</t>
  </si>
  <si>
    <t xml:space="preserve">Ores </t>
  </si>
  <si>
    <t xml:space="preserve">Coal </t>
  </si>
  <si>
    <t xml:space="preserve">Agricultural products (eg grain, soya, tapioca) </t>
  </si>
  <si>
    <t xml:space="preserve">Other dry bulk </t>
  </si>
  <si>
    <t>All dry bulk traffic</t>
  </si>
  <si>
    <t>Containers</t>
  </si>
  <si>
    <t xml:space="preserve">20' freight units </t>
  </si>
  <si>
    <t xml:space="preserve">40' freight units </t>
  </si>
  <si>
    <t xml:space="preserve">Freight units &gt;20' &amp; &lt;40' </t>
  </si>
  <si>
    <t xml:space="preserve">Freight units &gt;40' </t>
  </si>
  <si>
    <t>All container traffic</t>
  </si>
  <si>
    <t>Roll-on/roll-off (self-propelled)</t>
  </si>
  <si>
    <t xml:space="preserve">Road goods vehicles with or without  accompanying trailers </t>
  </si>
  <si>
    <t xml:space="preserve">Import/Export motor vehicles </t>
  </si>
  <si>
    <t>All ro-ro self-propelled traffic</t>
  </si>
  <si>
    <t>Roll-on/roll-off (non self-propelled)</t>
  </si>
  <si>
    <t xml:space="preserve">Unaccompanied road goods trailers &amp; semi-trailers  </t>
  </si>
  <si>
    <t xml:space="preserve">Unaccompanied caravans and other road, agricultural and industrial vehicles  </t>
  </si>
  <si>
    <t xml:space="preserve">Rail wagons, shipborne port to port trailers, and shipborne barges engaged in goods transport  </t>
  </si>
  <si>
    <t xml:space="preserve">Other mobile non self-propelled units  </t>
  </si>
  <si>
    <t>All ro-ro non self-propelled traffic</t>
  </si>
  <si>
    <t>Other general cargo</t>
  </si>
  <si>
    <t xml:space="preserve">Forestry products </t>
  </si>
  <si>
    <t xml:space="preserve">Iron and steel products  </t>
  </si>
  <si>
    <t xml:space="preserve">Other general cargo &amp; containers &lt;20'    </t>
  </si>
  <si>
    <t>All other general cargo traffic</t>
  </si>
  <si>
    <t xml:space="preserve">All traffic </t>
  </si>
  <si>
    <t xml:space="preserve">
</t>
  </si>
  <si>
    <t xml:space="preserve">    WATER TRANSPORT</t>
  </si>
  <si>
    <t xml:space="preserve">    </t>
  </si>
  <si>
    <t>WATER TRANSPORT</t>
  </si>
  <si>
    <r>
      <t>Table 9.9</t>
    </r>
    <r>
      <rPr>
        <sz val="14"/>
        <rFont val="Arial"/>
        <family val="2"/>
      </rPr>
      <t xml:space="preserve">  Foreign and coastwise container and roll-on traffic by type</t>
    </r>
    <r>
      <rPr>
        <vertAlign val="superscript"/>
        <sz val="14"/>
        <rFont val="Arial"/>
        <family val="2"/>
      </rPr>
      <t>1</t>
    </r>
  </si>
  <si>
    <t xml:space="preserve">   </t>
  </si>
  <si>
    <t>Main Freight Units</t>
  </si>
  <si>
    <t>thousand</t>
  </si>
  <si>
    <t xml:space="preserve">   Containers</t>
  </si>
  <si>
    <r>
      <t xml:space="preserve">   Wheeled </t>
    </r>
    <r>
      <rPr>
        <vertAlign val="superscript"/>
        <sz val="12"/>
        <rFont val="Arial"/>
        <family val="2"/>
      </rPr>
      <t>2</t>
    </r>
  </si>
  <si>
    <t xml:space="preserve">   Total</t>
  </si>
  <si>
    <t>Weight</t>
  </si>
  <si>
    <t xml:space="preserve">      thousand tonnes</t>
  </si>
  <si>
    <t>1.  With effect from 1995, traffic at smaller ports is estimated</t>
  </si>
  <si>
    <t>2. Includes road goods vehicles, unaccompanied trailers, and shipborne port to port trailers</t>
  </si>
  <si>
    <r>
      <t>Table 9.10</t>
    </r>
    <r>
      <rPr>
        <sz val="12"/>
        <rFont val="Arial"/>
        <family val="2"/>
      </rPr>
      <t xml:space="preserve">  Inland waterway freight traffic lifted and moved</t>
    </r>
  </si>
  <si>
    <t>Freight lifted in Scotland</t>
  </si>
  <si>
    <t xml:space="preserve">   River Clyde</t>
  </si>
  <si>
    <t xml:space="preserve">   River Forth</t>
  </si>
  <si>
    <r>
      <t xml:space="preserve">Freight moved </t>
    </r>
    <r>
      <rPr>
        <sz val="12"/>
        <rFont val="Arial"/>
        <family val="2"/>
      </rPr>
      <t xml:space="preserve"> ( weight x distance )</t>
    </r>
  </si>
  <si>
    <t>1. Includes also Caledonian Canal, lochs Fyne, Leven and Linnhe, Moray Firth, River Tay.</t>
  </si>
  <si>
    <t>million tonnes</t>
  </si>
  <si>
    <t xml:space="preserve">    Bulk-liquid</t>
  </si>
  <si>
    <t xml:space="preserve">    Bulk-dry</t>
  </si>
  <si>
    <t xml:space="preserve">    Unitised forest products</t>
  </si>
  <si>
    <t xml:space="preserve">    Other semi-bulk</t>
  </si>
  <si>
    <t xml:space="preserve">    Break bulk</t>
  </si>
  <si>
    <t xml:space="preserve">    Other general cargo</t>
  </si>
  <si>
    <t xml:space="preserve">    Unit loads</t>
  </si>
  <si>
    <r>
      <t xml:space="preserve">Freight moved  </t>
    </r>
    <r>
      <rPr>
        <sz val="12"/>
        <rFont val="Arial"/>
        <family val="2"/>
      </rPr>
      <t>( weight x distance )</t>
    </r>
  </si>
  <si>
    <r>
      <t>Table 9.12</t>
    </r>
    <r>
      <rPr>
        <sz val="12"/>
        <rFont val="Arial"/>
        <family val="2"/>
      </rPr>
      <t xml:space="preserve">   Total passengers and vehicles carried by operator</t>
    </r>
    <r>
      <rPr>
        <vertAlign val="superscript"/>
        <sz val="12"/>
        <rFont val="Arial"/>
        <family val="2"/>
      </rPr>
      <t>1</t>
    </r>
  </si>
  <si>
    <t>2004</t>
  </si>
  <si>
    <t>2005</t>
  </si>
  <si>
    <t>2006</t>
  </si>
  <si>
    <t>2007</t>
  </si>
  <si>
    <t>2008</t>
  </si>
  <si>
    <t>2009</t>
  </si>
  <si>
    <t>2010</t>
  </si>
  <si>
    <t>2011</t>
  </si>
  <si>
    <t>2012</t>
  </si>
  <si>
    <t>2013</t>
  </si>
  <si>
    <t>2014</t>
  </si>
  <si>
    <t>2015</t>
  </si>
  <si>
    <t>thousands</t>
  </si>
  <si>
    <t>PASSENGERS</t>
  </si>
  <si>
    <t>Caledonian MacBrayne</t>
  </si>
  <si>
    <r>
      <t>Cowal Ferries</t>
    </r>
    <r>
      <rPr>
        <vertAlign val="superscript"/>
        <sz val="10"/>
        <rFont val="Arial"/>
        <family val="2"/>
      </rPr>
      <t xml:space="preserve"> 5</t>
    </r>
  </si>
  <si>
    <r>
      <t xml:space="preserve">Argyll Ferries Ltd </t>
    </r>
    <r>
      <rPr>
        <vertAlign val="superscript"/>
        <sz val="10"/>
        <rFont val="Arial"/>
        <family val="2"/>
      </rPr>
      <t>5</t>
    </r>
  </si>
  <si>
    <t>P&amp;O Scottish Ferries</t>
  </si>
  <si>
    <r>
      <t xml:space="preserve">Serco Northlink </t>
    </r>
    <r>
      <rPr>
        <vertAlign val="superscript"/>
        <sz val="10"/>
        <rFont val="Arial"/>
        <family val="2"/>
      </rPr>
      <t>2</t>
    </r>
  </si>
  <si>
    <t>Orkney Ferries</t>
  </si>
  <si>
    <r>
      <t xml:space="preserve">Shetland Islands Council </t>
    </r>
    <r>
      <rPr>
        <vertAlign val="superscript"/>
        <sz val="10"/>
        <rFont val="Arial"/>
        <family val="2"/>
      </rPr>
      <t>6</t>
    </r>
  </si>
  <si>
    <t>Argyll &amp; Bute Council</t>
  </si>
  <si>
    <r>
      <t>Highland Council</t>
    </r>
    <r>
      <rPr>
        <vertAlign val="superscript"/>
        <sz val="10"/>
        <rFont val="Arial"/>
        <family val="2"/>
      </rPr>
      <t>4</t>
    </r>
  </si>
  <si>
    <t>Strathclyde Partnership for Transport</t>
  </si>
  <si>
    <t>Western Ferries</t>
  </si>
  <si>
    <r>
      <t xml:space="preserve">Bruce Watt Cruises </t>
    </r>
    <r>
      <rPr>
        <vertAlign val="superscript"/>
        <sz val="10"/>
        <rFont val="Arial"/>
        <family val="2"/>
      </rPr>
      <t>7</t>
    </r>
  </si>
  <si>
    <t>Cromarty Ferry Company</t>
  </si>
  <si>
    <t>West Highland Seaways</t>
  </si>
  <si>
    <r>
      <t>Orkney Line (Previously Orcargo)</t>
    </r>
    <r>
      <rPr>
        <vertAlign val="superscript"/>
        <sz val="10"/>
        <rFont val="Arial"/>
        <family val="2"/>
      </rPr>
      <t>3</t>
    </r>
  </si>
  <si>
    <t>Total within Scotland</t>
  </si>
  <si>
    <t>Scotland and Northern Ireland</t>
  </si>
  <si>
    <t>Scotland and Europe</t>
  </si>
  <si>
    <t>VEHICLES (cars, commercial vehicles and buses)</t>
  </si>
  <si>
    <t>Highland Council</t>
  </si>
  <si>
    <t>Source: Ferry operators - Not National Statistics</t>
  </si>
  <si>
    <t>1. No data is available for Pentland ferries</t>
  </si>
  <si>
    <t>2. P &amp; O Scottish Ferries stopped operating these services on 30 September 2002. NorthLink Orkney &amp; Shetland Ferries Ltd operated from 1 October 2002</t>
  </si>
  <si>
    <t xml:space="preserve">    until 6 July 2006; NorthLink Ferries Ltd operated from 6 July 2006 until 5 July 2012; Serco NorthLink Ferries operated from 5 July 2012 to date.</t>
  </si>
  <si>
    <t>3.  This service ceased to operate from May 2001.</t>
  </si>
  <si>
    <t xml:space="preserve">4. Figures for passenger numbers on the Corran ferry service have not been included in the total for Scotland. Figures for 2013 and 2014 are new </t>
  </si>
  <si>
    <t xml:space="preserve">    estimates and considered as ‘data under development'.</t>
  </si>
  <si>
    <t xml:space="preserve">5. Cowal Ferries operated the Gourock-Dunoon route from October 2006 until June 2011 when Argyll Ferries took over operation and carry passengers only.  </t>
  </si>
  <si>
    <t xml:space="preserve">    It is not possible to split passenger figures for 2011 between the two operators.</t>
  </si>
  <si>
    <t>6. Only includes main routes listed in Table 9.16</t>
  </si>
  <si>
    <t>7. Bruce Watt Cruises no longer operates due to retirement.</t>
  </si>
  <si>
    <r>
      <t>Table 9.13(a)</t>
    </r>
    <r>
      <rPr>
        <sz val="13"/>
        <rFont val="Arial"/>
        <family val="2"/>
      </rPr>
      <t xml:space="preserve">    Vehicle and Passenger Traffic between Scotland and Northern Ireland</t>
    </r>
  </si>
  <si>
    <t>Ardrossan - Larne</t>
  </si>
  <si>
    <t>Numbers of cars</t>
  </si>
  <si>
    <t>Numbers of passengers</t>
  </si>
  <si>
    <t>Cairnryan - Larne</t>
  </si>
  <si>
    <r>
      <t xml:space="preserve">Cairnryan - Belfast </t>
    </r>
    <r>
      <rPr>
        <b/>
        <vertAlign val="superscript"/>
        <sz val="12"/>
        <rFont val="Arial"/>
        <family val="2"/>
      </rPr>
      <t>1</t>
    </r>
  </si>
  <si>
    <r>
      <t>Campbeltown</t>
    </r>
    <r>
      <rPr>
        <b/>
        <vertAlign val="superscript"/>
        <sz val="12"/>
        <rFont val="Arial"/>
        <family val="2"/>
      </rPr>
      <t xml:space="preserve">3 </t>
    </r>
    <r>
      <rPr>
        <b/>
        <sz val="12"/>
        <rFont val="Arial"/>
        <family val="2"/>
      </rPr>
      <t>- Ballycastle</t>
    </r>
  </si>
  <si>
    <r>
      <t xml:space="preserve">Stranraer - Belfast </t>
    </r>
    <r>
      <rPr>
        <b/>
        <vertAlign val="superscript"/>
        <sz val="12"/>
        <rFont val="Arial"/>
        <family val="2"/>
      </rPr>
      <t xml:space="preserve">1 </t>
    </r>
  </si>
  <si>
    <t xml:space="preserve">Stranraer - Larne </t>
  </si>
  <si>
    <r>
      <t>Troon - Belfast</t>
    </r>
    <r>
      <rPr>
        <b/>
        <vertAlign val="superscript"/>
        <sz val="12"/>
        <rFont val="Arial"/>
        <family val="2"/>
      </rPr>
      <t>2</t>
    </r>
  </si>
  <si>
    <r>
      <t>Numbers of cars</t>
    </r>
    <r>
      <rPr>
        <vertAlign val="superscript"/>
        <sz val="10"/>
        <rFont val="Arial"/>
        <family val="2"/>
      </rPr>
      <t/>
    </r>
  </si>
  <si>
    <r>
      <t>Numbers of cars</t>
    </r>
    <r>
      <rPr>
        <vertAlign val="superscript"/>
        <sz val="12"/>
        <rFont val="Arial"/>
        <family val="2"/>
      </rPr>
      <t xml:space="preserve"> </t>
    </r>
  </si>
  <si>
    <t>1. The Stranraer - Belfast ferry service was replaced by the Cairnryan-Belfast route in November 2011.</t>
  </si>
  <si>
    <t>2. The Troon - Belfast ferry service was withdrawn in December 2004.</t>
  </si>
  <si>
    <r>
      <t xml:space="preserve">Table 9.13 (b) </t>
    </r>
    <r>
      <rPr>
        <sz val="13"/>
        <rFont val="Arial"/>
        <family val="2"/>
      </rPr>
      <t xml:space="preserve">    Vehicle and Passenger Traffic between Scotland and other EU countries</t>
    </r>
  </si>
  <si>
    <r>
      <t xml:space="preserve">Rosyth - Zeebrugge </t>
    </r>
    <r>
      <rPr>
        <vertAlign val="superscript"/>
        <sz val="12"/>
        <rFont val="Arial"/>
        <family val="2"/>
      </rPr>
      <t>1</t>
    </r>
  </si>
  <si>
    <t xml:space="preserve">Numbers of cars </t>
  </si>
  <si>
    <t xml:space="preserve">Roads goods vehicles </t>
  </si>
  <si>
    <t xml:space="preserve">Unaccompanied trailers </t>
  </si>
  <si>
    <t xml:space="preserve">Import/export vehicles </t>
  </si>
  <si>
    <r>
      <t>_</t>
    </r>
    <r>
      <rPr>
        <vertAlign val="superscript"/>
        <sz val="12"/>
        <rFont val="Arial"/>
        <family val="2"/>
      </rPr>
      <t>3</t>
    </r>
  </si>
  <si>
    <r>
      <t>Lerwick - Bergen</t>
    </r>
    <r>
      <rPr>
        <b/>
        <vertAlign val="superscript"/>
        <sz val="12"/>
        <rFont val="Arial"/>
        <family val="2"/>
      </rPr>
      <t xml:space="preserve"> 2 </t>
    </r>
  </si>
  <si>
    <r>
      <t>Lerwick - Hanstholm</t>
    </r>
    <r>
      <rPr>
        <b/>
        <vertAlign val="superscript"/>
        <sz val="12"/>
        <rFont val="Arial"/>
        <family val="2"/>
      </rPr>
      <t xml:space="preserve"> 2 </t>
    </r>
  </si>
  <si>
    <r>
      <t>Lerwick - Torshaven</t>
    </r>
    <r>
      <rPr>
        <b/>
        <vertAlign val="superscript"/>
        <sz val="12"/>
        <rFont val="Arial"/>
        <family val="2"/>
      </rPr>
      <t xml:space="preserve"> 2 </t>
    </r>
  </si>
  <si>
    <t>Total passengers</t>
  </si>
  <si>
    <t>Total vehicles</t>
  </si>
  <si>
    <t>1. Does not include containers caried on shipborne port to port trailers.</t>
  </si>
  <si>
    <t xml:space="preserve">    The service started in May 2002. The drop in passenger numbers in 2006 follows a reduction in the frequency of the service with effect from November 2005.</t>
  </si>
  <si>
    <t>2. These are passenger numbers only as car and commercial vehicles are not recorded.</t>
  </si>
  <si>
    <t xml:space="preserve">3. Records for Rosyth-Zeebrugge indicate a nil return for 2004. However, there are some 4,230 units attributed to an unknown port of load/unload. </t>
  </si>
  <si>
    <t>We believe some element of this value includes import/export vehicles for R-Z, although we are unable to estimate what proportion.</t>
  </si>
  <si>
    <t>Table 9.14a  Shipping services (Operators on subsidised routes)</t>
  </si>
  <si>
    <t xml:space="preserve">      thousand</t>
  </si>
  <si>
    <t>Cars carried</t>
  </si>
  <si>
    <t>Commercial vehicles and buses</t>
  </si>
  <si>
    <t>Vehicles (Cowal ferries)</t>
  </si>
  <si>
    <t>Vehicles (Argyll ferries)</t>
  </si>
  <si>
    <t>Passengers</t>
  </si>
  <si>
    <t>Passengers (Cowal ferries)</t>
  </si>
  <si>
    <t>Passengers (Argyll ferries)</t>
  </si>
  <si>
    <t xml:space="preserve">       thousand tonnes</t>
  </si>
  <si>
    <r>
      <t xml:space="preserve">Loose freight </t>
    </r>
    <r>
      <rPr>
        <vertAlign val="superscript"/>
        <sz val="12"/>
        <rFont val="Arial"/>
        <family val="2"/>
      </rPr>
      <t>2</t>
    </r>
  </si>
  <si>
    <t xml:space="preserve">   £ thousand</t>
  </si>
  <si>
    <r>
      <t xml:space="preserve">Revenue from users </t>
    </r>
    <r>
      <rPr>
        <vertAlign val="superscript"/>
        <sz val="12"/>
        <rFont val="Arial"/>
        <family val="2"/>
      </rPr>
      <t>1</t>
    </r>
  </si>
  <si>
    <r>
      <t xml:space="preserve">Subsidy </t>
    </r>
    <r>
      <rPr>
        <vertAlign val="superscript"/>
        <sz val="12"/>
        <rFont val="Arial"/>
        <family val="2"/>
      </rPr>
      <t>3</t>
    </r>
  </si>
  <si>
    <r>
      <t xml:space="preserve">P&amp;O Scottish Ferries </t>
    </r>
    <r>
      <rPr>
        <b/>
        <vertAlign val="superscript"/>
        <sz val="12"/>
        <rFont val="Arial"/>
        <family val="2"/>
      </rPr>
      <t>14</t>
    </r>
  </si>
  <si>
    <t>Commercial vehicles</t>
  </si>
  <si>
    <r>
      <t xml:space="preserve">Loose freight </t>
    </r>
    <r>
      <rPr>
        <vertAlign val="superscript"/>
        <sz val="12"/>
        <rFont val="Arial"/>
        <family val="2"/>
      </rPr>
      <t>15</t>
    </r>
  </si>
  <si>
    <r>
      <t xml:space="preserve">Revenue from users </t>
    </r>
    <r>
      <rPr>
        <vertAlign val="superscript"/>
        <sz val="12"/>
        <rFont val="Arial"/>
        <family val="2"/>
      </rPr>
      <t>5</t>
    </r>
  </si>
  <si>
    <r>
      <t xml:space="preserve">Subsidy </t>
    </r>
    <r>
      <rPr>
        <vertAlign val="superscript"/>
        <sz val="12"/>
        <rFont val="Arial"/>
        <family val="2"/>
      </rPr>
      <t>5</t>
    </r>
  </si>
  <si>
    <r>
      <t xml:space="preserve">Northlink Orkney &amp; Shetland Ferries / Northlink Ferries Ltd / Serco Northlink Ferries </t>
    </r>
    <r>
      <rPr>
        <b/>
        <vertAlign val="superscript"/>
        <sz val="12"/>
        <rFont val="Arial"/>
        <family val="2"/>
      </rPr>
      <t>6</t>
    </r>
  </si>
  <si>
    <r>
      <t xml:space="preserve">Revenue from users </t>
    </r>
    <r>
      <rPr>
        <vertAlign val="superscript"/>
        <sz val="12"/>
        <rFont val="Arial"/>
        <family val="2"/>
      </rPr>
      <t>8,9</t>
    </r>
  </si>
  <si>
    <r>
      <t>Subsidy</t>
    </r>
    <r>
      <rPr>
        <vertAlign val="superscript"/>
        <sz val="12"/>
        <rFont val="Arial"/>
        <family val="2"/>
      </rPr>
      <t>8</t>
    </r>
  </si>
  <si>
    <t>Total for these Shipping Services</t>
  </si>
  <si>
    <t>Vehicles carried</t>
  </si>
  <si>
    <t>Revenue from users</t>
  </si>
  <si>
    <t>Subsidy</t>
  </si>
  <si>
    <t>Table 9.14b: Local Authority operators</t>
  </si>
  <si>
    <t>Loose freight</t>
  </si>
  <si>
    <r>
      <t xml:space="preserve">Revenue from users </t>
    </r>
    <r>
      <rPr>
        <vertAlign val="superscript"/>
        <sz val="12"/>
        <rFont val="Arial"/>
        <family val="2"/>
      </rPr>
      <t>3,4</t>
    </r>
  </si>
  <si>
    <r>
      <t xml:space="preserve">Subsidy </t>
    </r>
    <r>
      <rPr>
        <vertAlign val="superscript"/>
        <sz val="12"/>
        <rFont val="Arial"/>
        <family val="2"/>
      </rPr>
      <t>3,4</t>
    </r>
  </si>
  <si>
    <r>
      <t xml:space="preserve">Shetland Islands Council </t>
    </r>
    <r>
      <rPr>
        <b/>
        <vertAlign val="superscript"/>
        <sz val="12"/>
        <rFont val="Arial"/>
        <family val="2"/>
      </rPr>
      <t>12, 17</t>
    </r>
  </si>
  <si>
    <r>
      <t>Passengers</t>
    </r>
    <r>
      <rPr>
        <vertAlign val="superscript"/>
        <sz val="12"/>
        <rFont val="Arial"/>
        <family val="2"/>
      </rPr>
      <t>16</t>
    </r>
  </si>
  <si>
    <t>Argyll and Bute Council</t>
  </si>
  <si>
    <t>Total for Local Authority operators</t>
  </si>
  <si>
    <t>Source: Ferry companies - Not National Statistics</t>
  </si>
  <si>
    <t>1.  Figures include charter and contract carryings (see table 9.15).</t>
  </si>
  <si>
    <t xml:space="preserve">2. This figure only covers the routes of  Mallaig to the smaller isles since the freight is lifted by crane onto the vessels rather than transported </t>
  </si>
  <si>
    <t xml:space="preserve">     by lorry onto the ferry.</t>
  </si>
  <si>
    <t>3.  Financial year beginning 1 April of year.</t>
  </si>
  <si>
    <t>4.  Revenue from users and subsidy may be subject to amendment following annual audit.</t>
  </si>
  <si>
    <t>5.  Calendar year.</t>
  </si>
  <si>
    <t>6.  NorthLink Orkney &amp; Shetland Ferries Ltd operated from 1 October 2002 until 6 July 2006; NorthLink Ferries Ltd operated from 6 July 2006 until 5 July 2012;</t>
  </si>
  <si>
    <t>9.  The figures published previously for 2003 to 2005 were wrong. Corrected figures for 2003 and 2004 are not readily available.</t>
  </si>
  <si>
    <t>12. Since 2008, no fares have been charged on 2 routes, the previous figures are therefore not comparable.  Data is for routes included in Table 9.16 only.</t>
  </si>
  <si>
    <t>13. Shetland Council is excluded from these figures as data isn't available for passenger revenue or subsidy</t>
  </si>
  <si>
    <t>14.  P &amp; O Scottish Ferries stopped operating its services on 30 September 2002.</t>
  </si>
  <si>
    <t xml:space="preserve">15.  In 2001 P &amp; O's loose freight operations were taken over by a separate company called, Northwards, which did not provide the relevant information.  </t>
  </si>
  <si>
    <t>16. Passenger figures aren't recorded for the Corran Ferry until 2013 when they are included in th series.</t>
  </si>
  <si>
    <t>17. These are the main routes, there will be other smaller ones that are not included.</t>
  </si>
  <si>
    <t>Table 9.15  Traffic on Subsidised ferry services</t>
  </si>
  <si>
    <t>Route</t>
  </si>
  <si>
    <t>Operator</t>
  </si>
  <si>
    <t>Ardrossan-Brodick</t>
  </si>
  <si>
    <t>CalMac</t>
  </si>
  <si>
    <r>
      <t>Ballycastle-Rathlin</t>
    </r>
    <r>
      <rPr>
        <vertAlign val="superscript"/>
        <sz val="12"/>
        <rFont val="Arial"/>
        <family val="2"/>
      </rPr>
      <t xml:space="preserve"> 4</t>
    </r>
  </si>
  <si>
    <t>Rathlin Ferries</t>
  </si>
  <si>
    <t>Colintraive-Rhubodach</t>
  </si>
  <si>
    <r>
      <t xml:space="preserve">Gourock-Dunoon </t>
    </r>
    <r>
      <rPr>
        <vertAlign val="superscript"/>
        <sz val="12"/>
        <rFont val="Arial"/>
        <family val="2"/>
      </rPr>
      <t>5, 6</t>
    </r>
  </si>
  <si>
    <r>
      <t>Gourock-Dunoon</t>
    </r>
    <r>
      <rPr>
        <vertAlign val="superscript"/>
        <sz val="12"/>
        <rFont val="Arial"/>
        <family val="2"/>
      </rPr>
      <t>6</t>
    </r>
  </si>
  <si>
    <t>Cowal Ferries</t>
  </si>
  <si>
    <t>Argyll Ferries</t>
  </si>
  <si>
    <t>Largs-Cumbrae</t>
  </si>
  <si>
    <t>Wemyss Bay-Rothesay</t>
  </si>
  <si>
    <t>Total Clyde</t>
  </si>
  <si>
    <r>
      <t xml:space="preserve">Kennacraig-Islay </t>
    </r>
    <r>
      <rPr>
        <vertAlign val="superscript"/>
        <sz val="12"/>
        <rFont val="Arial"/>
        <family val="2"/>
      </rPr>
      <t>b</t>
    </r>
  </si>
  <si>
    <r>
      <t xml:space="preserve">Oban-Castlebay- Lochboisdale </t>
    </r>
    <r>
      <rPr>
        <vertAlign val="superscript"/>
        <sz val="12"/>
        <rFont val="Arial"/>
        <family val="2"/>
      </rPr>
      <t>a</t>
    </r>
  </si>
  <si>
    <r>
      <t xml:space="preserve">Oban-Coll/Tiree </t>
    </r>
    <r>
      <rPr>
        <vertAlign val="superscript"/>
        <sz val="12"/>
        <rFont val="Arial"/>
        <family val="2"/>
      </rPr>
      <t>a</t>
    </r>
  </si>
  <si>
    <r>
      <t xml:space="preserve">Tayinloan-Gigha </t>
    </r>
    <r>
      <rPr>
        <vertAlign val="superscript"/>
        <sz val="12"/>
        <rFont val="Arial"/>
        <family val="2"/>
      </rPr>
      <t>b</t>
    </r>
  </si>
  <si>
    <r>
      <t>Uig-Tarbert-Lochmaddy</t>
    </r>
    <r>
      <rPr>
        <vertAlign val="superscript"/>
        <sz val="12"/>
        <rFont val="Arial"/>
        <family val="2"/>
      </rPr>
      <t xml:space="preserve"> 2,a</t>
    </r>
  </si>
  <si>
    <r>
      <t xml:space="preserve">Ullapool-Stornoway </t>
    </r>
    <r>
      <rPr>
        <vertAlign val="superscript"/>
        <sz val="12"/>
        <rFont val="Arial"/>
        <family val="2"/>
      </rPr>
      <t>a</t>
    </r>
  </si>
  <si>
    <t>Oban-Craignure</t>
  </si>
  <si>
    <r>
      <t xml:space="preserve">Otternish-Leverburgh </t>
    </r>
    <r>
      <rPr>
        <vertAlign val="superscript"/>
        <sz val="12"/>
        <rFont val="Arial"/>
        <family val="2"/>
      </rPr>
      <t>3</t>
    </r>
  </si>
  <si>
    <r>
      <t xml:space="preserve">Aberdeen - Kirkwall </t>
    </r>
    <r>
      <rPr>
        <vertAlign val="superscript"/>
        <sz val="12"/>
        <rFont val="Arial"/>
        <family val="2"/>
      </rPr>
      <t>7,8,9</t>
    </r>
  </si>
  <si>
    <t>Serco Northlink</t>
  </si>
  <si>
    <r>
      <t xml:space="preserve">Aberdeen - Lerwick </t>
    </r>
    <r>
      <rPr>
        <vertAlign val="superscript"/>
        <sz val="12"/>
        <rFont val="Arial"/>
        <family val="2"/>
      </rPr>
      <t>8,9</t>
    </r>
  </si>
  <si>
    <r>
      <t xml:space="preserve">Aberdeen - Stomness </t>
    </r>
    <r>
      <rPr>
        <vertAlign val="superscript"/>
        <sz val="12"/>
        <rFont val="Arial"/>
        <family val="2"/>
      </rPr>
      <t>7,8,9</t>
    </r>
  </si>
  <si>
    <r>
      <t xml:space="preserve">Lerwick - Kirkwall </t>
    </r>
    <r>
      <rPr>
        <vertAlign val="superscript"/>
        <sz val="12"/>
        <rFont val="Arial"/>
        <family val="2"/>
      </rPr>
      <t>8,9</t>
    </r>
  </si>
  <si>
    <r>
      <t xml:space="preserve">Scrabster - Stromness </t>
    </r>
    <r>
      <rPr>
        <vertAlign val="superscript"/>
        <sz val="12"/>
        <rFont val="Arial"/>
        <family val="2"/>
      </rPr>
      <t>8,9</t>
    </r>
  </si>
  <si>
    <t>Total North</t>
  </si>
  <si>
    <t>Total subsidised routes</t>
  </si>
  <si>
    <t>Cars</t>
  </si>
  <si>
    <r>
      <t>Other</t>
    </r>
    <r>
      <rPr>
        <vertAlign val="superscript"/>
        <sz val="12"/>
        <color indexed="8"/>
        <rFont val="Arial"/>
        <family val="2"/>
      </rPr>
      <t xml:space="preserve"> </t>
    </r>
  </si>
  <si>
    <t>1. Seasonal carryings.</t>
  </si>
  <si>
    <t>2. These figures are an aggregate of the Uig-Tarbert-Lochmaddy, Uig-Lochmaddy, Uig-Tarbert &amp; Tarbert-Lochmaddy routes.</t>
  </si>
  <si>
    <t>3. Berneray-Leverburgh replaced the Otternish-Leverburgh service and started in 2002.</t>
  </si>
  <si>
    <t>4. Ballycastle-Rathlin was operated by CalMac prior to April 2007</t>
  </si>
  <si>
    <t>5. This route was out of service between March 2003 and June 2003.</t>
  </si>
  <si>
    <t>6. Cowal Ferries operated the Gourock-Dunoon route from October 2006 until June 2011 when Argyll Ferries took over operation and carry passengers only.  It is not possible to split passenger</t>
  </si>
  <si>
    <t xml:space="preserve">    figures for 2011 between the two operators.</t>
  </si>
  <si>
    <t>7.  The Aberdeen to Stromness route changed to Aberdeen to Kirkwall in October 2002 but the figures provided by the company for 2002 did not distinguish between the two.</t>
  </si>
  <si>
    <t xml:space="preserve">8.    P &amp; O Scottish Ferries stopped operating these services on 30 September 2002. NorthLink Orkney &amp; Shetland Ferries Ltd operated from 1 October 2002 until 6 July 2006; </t>
  </si>
  <si>
    <t xml:space="preserve">        NorthLink Ferries Ltd operated from 6 July 2006 until 5 July 2012; Serco NorthLink Ferries operated from 5 July 2012 to date.</t>
  </si>
  <si>
    <t>10.  Only coaches and mini-buses are included under this heading for 2003.</t>
  </si>
  <si>
    <t>a. Road Equivalent Tariff (RET) was introduced on these routes in October 2008</t>
  </si>
  <si>
    <t>b. Road Equivalent Tariff (RET) was introduced on these routes in October 2012</t>
  </si>
  <si>
    <t>Table 9.15 (Continued)  Traffic on subsidised ferry services</t>
  </si>
  <si>
    <t>Commercial Vehicles and Buses</t>
  </si>
  <si>
    <t xml:space="preserve">Table 9.16    Traffic on other major ferry routes    </t>
  </si>
  <si>
    <r>
      <t xml:space="preserve">Western Ferries </t>
    </r>
    <r>
      <rPr>
        <b/>
        <vertAlign val="superscript"/>
        <sz val="12"/>
        <rFont val="Arial"/>
        <family val="2"/>
      </rPr>
      <t>2</t>
    </r>
  </si>
  <si>
    <t>Gourock-Dunoon</t>
  </si>
  <si>
    <r>
      <t xml:space="preserve">Renfrew - Yoker </t>
    </r>
    <r>
      <rPr>
        <vertAlign val="superscript"/>
        <sz val="12"/>
        <rFont val="Arial"/>
        <family val="2"/>
      </rPr>
      <t>7</t>
    </r>
  </si>
  <si>
    <r>
      <t xml:space="preserve">Gourock - Kilcreggan </t>
    </r>
    <r>
      <rPr>
        <vertAlign val="superscript"/>
        <sz val="12"/>
        <rFont val="Arial"/>
        <family val="2"/>
      </rPr>
      <t>8</t>
    </r>
  </si>
  <si>
    <r>
      <t>Appin-Lismore</t>
    </r>
    <r>
      <rPr>
        <vertAlign val="superscript"/>
        <sz val="12"/>
        <rFont val="Arial"/>
        <family val="2"/>
      </rPr>
      <t>9</t>
    </r>
  </si>
  <si>
    <t>Islay - Jura</t>
  </si>
  <si>
    <r>
      <t xml:space="preserve">Cuan-Luing </t>
    </r>
    <r>
      <rPr>
        <vertAlign val="superscript"/>
        <sz val="12"/>
        <rFont val="Arial"/>
        <family val="2"/>
      </rPr>
      <t>3,9</t>
    </r>
  </si>
  <si>
    <r>
      <t>Seil-Easdale</t>
    </r>
    <r>
      <rPr>
        <vertAlign val="superscript"/>
        <sz val="12"/>
        <rFont val="Arial"/>
        <family val="2"/>
      </rPr>
      <t>9</t>
    </r>
  </si>
  <si>
    <t>Ardgour-Nether Lochaber</t>
  </si>
  <si>
    <r>
      <t xml:space="preserve">(Corran Ferry) </t>
    </r>
    <r>
      <rPr>
        <vertAlign val="superscript"/>
        <sz val="12"/>
        <rFont val="Arial"/>
        <family val="2"/>
      </rPr>
      <t>4</t>
    </r>
  </si>
  <si>
    <r>
      <t xml:space="preserve">Camusnagaul - Fort William </t>
    </r>
    <r>
      <rPr>
        <vertAlign val="superscript"/>
        <sz val="12"/>
        <rFont val="Arial"/>
        <family val="2"/>
      </rPr>
      <t>5</t>
    </r>
  </si>
  <si>
    <r>
      <t xml:space="preserve">Total </t>
    </r>
    <r>
      <rPr>
        <b/>
        <vertAlign val="superscript"/>
        <sz val="12"/>
        <color indexed="12"/>
        <rFont val="Arial"/>
        <family val="2"/>
      </rPr>
      <t>18</t>
    </r>
  </si>
  <si>
    <r>
      <t>West Highland Seaways</t>
    </r>
    <r>
      <rPr>
        <b/>
        <vertAlign val="superscript"/>
        <sz val="12"/>
        <rFont val="Arial"/>
        <family val="2"/>
      </rPr>
      <t xml:space="preserve"> 12</t>
    </r>
  </si>
  <si>
    <t>Gairloch (Wester Ross) - Portree (Skye)</t>
  </si>
  <si>
    <r>
      <t xml:space="preserve">Bruce Watt Cruises </t>
    </r>
    <r>
      <rPr>
        <b/>
        <vertAlign val="superscript"/>
        <sz val="12"/>
        <rFont val="Arial"/>
        <family val="2"/>
      </rPr>
      <t>17</t>
    </r>
  </si>
  <si>
    <t>Mallaig-Loch Nevis</t>
  </si>
  <si>
    <r>
      <t>Orkney Ferries</t>
    </r>
    <r>
      <rPr>
        <b/>
        <vertAlign val="superscript"/>
        <sz val="12"/>
        <rFont val="Arial"/>
        <family val="2"/>
      </rPr>
      <t>1</t>
    </r>
  </si>
  <si>
    <t>Houton - Lyness/Flotta</t>
  </si>
  <si>
    <t>Tingwall - Rousay/Egilsay/Wyre</t>
  </si>
  <si>
    <t>Kirkwall - Shapinsay</t>
  </si>
  <si>
    <t>Kirkwall - Westray/Stronsay</t>
  </si>
  <si>
    <t>Stromness-Hoy/Graemsay</t>
  </si>
  <si>
    <t>Orkney Line (previously Orcargo)</t>
  </si>
  <si>
    <r>
      <t xml:space="preserve">Invergordon - Orkney </t>
    </r>
    <r>
      <rPr>
        <vertAlign val="superscript"/>
        <sz val="12"/>
        <rFont val="Arial"/>
        <family val="2"/>
      </rPr>
      <t>17</t>
    </r>
  </si>
  <si>
    <r>
      <t xml:space="preserve">Shetland Islands Council </t>
    </r>
    <r>
      <rPr>
        <b/>
        <vertAlign val="superscript"/>
        <sz val="12"/>
        <rFont val="Arial"/>
        <family val="2"/>
      </rPr>
      <t>1</t>
    </r>
  </si>
  <si>
    <t>Laxo or Vidlin - Symbister</t>
  </si>
  <si>
    <t>Toft - Ulsta</t>
  </si>
  <si>
    <r>
      <t xml:space="preserve">Gutcher - Belmont </t>
    </r>
    <r>
      <rPr>
        <vertAlign val="superscript"/>
        <sz val="12"/>
        <rFont val="Arial"/>
        <family val="2"/>
      </rPr>
      <t>11</t>
    </r>
  </si>
  <si>
    <r>
      <t xml:space="preserve">Lerwick - Bressay </t>
    </r>
    <r>
      <rPr>
        <vertAlign val="superscript"/>
        <sz val="12"/>
        <rFont val="Arial"/>
        <family val="2"/>
      </rPr>
      <t>6</t>
    </r>
  </si>
  <si>
    <r>
      <t xml:space="preserve">Gutcher - Oddsta </t>
    </r>
    <r>
      <rPr>
        <vertAlign val="superscript"/>
        <sz val="12"/>
        <rFont val="Arial"/>
        <family val="2"/>
      </rPr>
      <t>10</t>
    </r>
  </si>
  <si>
    <t>Vidlin/Lerwick - Skerries</t>
  </si>
  <si>
    <t>West Burrafirth - Papa Stour</t>
  </si>
  <si>
    <t>Fair Isle - Grutness/Lerwick</t>
  </si>
  <si>
    <t>Cromarty-Nigg</t>
  </si>
  <si>
    <t>Total all routes</t>
  </si>
  <si>
    <t xml:space="preserve">Cars * </t>
  </si>
  <si>
    <r>
      <t xml:space="preserve">Cuan-Luing </t>
    </r>
    <r>
      <rPr>
        <vertAlign val="superscript"/>
        <sz val="12"/>
        <rFont val="Arial"/>
        <family val="2"/>
      </rPr>
      <t xml:space="preserve">3,9 </t>
    </r>
  </si>
  <si>
    <t>(Corran Ferry)</t>
  </si>
  <si>
    <r>
      <t xml:space="preserve">Orkney Ferries </t>
    </r>
    <r>
      <rPr>
        <b/>
        <vertAlign val="superscript"/>
        <sz val="12"/>
        <rFont val="Arial"/>
        <family val="2"/>
      </rPr>
      <t xml:space="preserve">1,13 </t>
    </r>
  </si>
  <si>
    <r>
      <t xml:space="preserve">Invergordon - Orkney </t>
    </r>
    <r>
      <rPr>
        <vertAlign val="superscript"/>
        <sz val="12"/>
        <rFont val="Arial"/>
        <family val="2"/>
      </rPr>
      <t xml:space="preserve">17 </t>
    </r>
  </si>
  <si>
    <r>
      <t xml:space="preserve">Shetland Islands Council </t>
    </r>
    <r>
      <rPr>
        <b/>
        <vertAlign val="superscript"/>
        <sz val="12"/>
        <rFont val="Arial"/>
        <family val="2"/>
      </rPr>
      <t xml:space="preserve">1 </t>
    </r>
  </si>
  <si>
    <t>Lerwick - Bressay</t>
  </si>
  <si>
    <r>
      <t xml:space="preserve">Gutcher - Oddsta </t>
    </r>
    <r>
      <rPr>
        <vertAlign val="superscript"/>
        <sz val="12"/>
        <rFont val="Arial"/>
        <family val="2"/>
      </rPr>
      <t xml:space="preserve">10 </t>
    </r>
  </si>
  <si>
    <t xml:space="preserve">1.  In addition to the routes shown in this table, there are some other routes, which have less traffic, for which the number of passengers and </t>
  </si>
  <si>
    <t xml:space="preserve">     vehicles are included in the totals for the operator which appear in table 9.14.</t>
  </si>
  <si>
    <t>2.   Passenger numbers prior to 1999 are based on paying passengers, but from 1999 numbers are based on a head count. There were 793,600 paying passengers in 1999.</t>
  </si>
  <si>
    <t>3.   Figures for 2000 and 2001 are estimates.</t>
  </si>
  <si>
    <t xml:space="preserve">4.  As foot passengers carried on the Corran Ferry travel for free, exact numbers are not recorded. However, an estimate of the number is included in the table. </t>
  </si>
  <si>
    <t xml:space="preserve">5.   Until 25 October 1999 this service carried pupils going to Lochaber High School. A bus service now operates to carry school pupils, which mainly accounts for the drop in </t>
  </si>
  <si>
    <t xml:space="preserve">      passenger numbers from 1999 to 2000. Since 2006 this has carried pupils from Fort William who attend Ardnamurchan High School</t>
  </si>
  <si>
    <t>6.    Passenger numbers in 1999 are high because of special events such as the Tall ships race.</t>
  </si>
  <si>
    <t>7.    Figures relate to financial years which start in the specified calendar year (e.g. the 1998 figure is for 1998-99). Comparable figures prior</t>
  </si>
  <si>
    <t xml:space="preserve">       The SPT changed it's name to Strathclyde Partnership for Transport in April 2006. It was a Caledonian MacBrayne route in previous years, so figures for 2000 and </t>
  </si>
  <si>
    <t xml:space="preserve">        earlier years appear in table 9.14. Figures relate to financial years which start in the specified calendar year (e.g. the "1998" figure is for 1998-99).</t>
  </si>
  <si>
    <t xml:space="preserve">        The figure for 2012/13 is based on 13 x 4 weekly periods and spans 25/03/2012 - 23/03/2013.  From 2012/13 Clydelink operate this service.  Also, the link to Helensburgh on this route has been removed from 2012/13 and  </t>
  </si>
  <si>
    <t xml:space="preserve">         as reported in the SPT Monitoring Report, this previously accounted for approximately 4,200 passenger trips per annum. </t>
  </si>
  <si>
    <t xml:space="preserve">        The figure for 2013/14 continues to be based on 13 x 4 weekly reporting periods (year ending 22/03/2014) and while Clydelink continued to operate this service for 2013/14, Clyde Marine operated</t>
  </si>
  <si>
    <t xml:space="preserve">        the summer Sunday only service between 31 March 2013 and 19 October 2013. The Sunday summer service expired in October 2013.</t>
  </si>
  <si>
    <t xml:space="preserve">9.  2004 is the first full calender year of the electronic ticketing sytem and the statistics quoted for the Cuan, Easdale and Appin Services reflect the more </t>
  </si>
  <si>
    <t xml:space="preserve">       accurate counting method.</t>
  </si>
  <si>
    <t>10. Since 2008,there have been no fares charged on this route.  This route is now Gutcher Hamarsness</t>
  </si>
  <si>
    <t>12.  The Gairloch to Portree service operated by West Highland Seaways was withdrawn from 22 August 2004.</t>
  </si>
  <si>
    <t xml:space="preserve">13.  Separate figures for cars/buses and commercial vehicles are only available for some Orkney Ferries services for recent years.  Prior to that, </t>
  </si>
  <si>
    <t xml:space="preserve">     only the total number of vehicles carried is available.</t>
  </si>
  <si>
    <t>14. The operator indicated that the figure provided for buses and commercial vehicles in 2002 may not be directly comparable with previous years.  Figures for 2003 onwards are not comparable with earlier years.</t>
  </si>
  <si>
    <t>15.   Only coaches and mini-buses are included under this heading for 2003.</t>
  </si>
  <si>
    <t>16. Data for Pentland Ferries is not available</t>
  </si>
  <si>
    <t>17.  This service ceased to operate from May 2001.</t>
  </si>
  <si>
    <t>17.  Bruce Watt cruises no longer operates due to retirement.</t>
  </si>
  <si>
    <t xml:space="preserve">18. Figures for passenger numbers on the Corran ferry service have not been included in the total for Highland council </t>
  </si>
  <si>
    <t xml:space="preserve">       as the figures are new estimates and considered as ‘data under development'.</t>
  </si>
  <si>
    <t xml:space="preserve">Table 9.16 (continued) Traffic on other major ferry routes  </t>
  </si>
  <si>
    <t xml:space="preserve">Commercial Vehicles and Buses * </t>
  </si>
  <si>
    <r>
      <t xml:space="preserve">Gourock-Dunoon </t>
    </r>
    <r>
      <rPr>
        <vertAlign val="superscript"/>
        <sz val="12"/>
        <rFont val="Arial"/>
        <family val="2"/>
      </rPr>
      <t>14</t>
    </r>
  </si>
  <si>
    <r>
      <t xml:space="preserve">Argyll &amp; Bute Council </t>
    </r>
    <r>
      <rPr>
        <b/>
        <vertAlign val="superscript"/>
        <sz val="12"/>
        <rFont val="Arial"/>
        <family val="2"/>
      </rPr>
      <t xml:space="preserve">9 </t>
    </r>
  </si>
  <si>
    <r>
      <t>Cuan-Luing</t>
    </r>
    <r>
      <rPr>
        <vertAlign val="superscript"/>
        <sz val="12"/>
        <rFont val="Arial"/>
        <family val="2"/>
      </rPr>
      <t xml:space="preserve"> 9 </t>
    </r>
  </si>
  <si>
    <t xml:space="preserve">Ardgour-Nether Lochaber </t>
  </si>
  <si>
    <r>
      <t>Orkney Ferries</t>
    </r>
    <r>
      <rPr>
        <b/>
        <vertAlign val="superscript"/>
        <sz val="12"/>
        <rFont val="Arial"/>
        <family val="2"/>
      </rPr>
      <t xml:space="preserve"> 1,13  </t>
    </r>
  </si>
  <si>
    <r>
      <t xml:space="preserve">Invergordon - Orkney </t>
    </r>
    <r>
      <rPr>
        <vertAlign val="superscript"/>
        <sz val="12"/>
        <rFont val="Arial"/>
        <family val="2"/>
      </rPr>
      <t xml:space="preserve"> 17 </t>
    </r>
  </si>
  <si>
    <t>*.  Only routes which carry cars / commercial vehicles are shown in the relevant part table.</t>
  </si>
  <si>
    <t xml:space="preserve">      passenger numbers from 1999 to 2000. Since 2006 this has carried pupils from Fort William who attend Ardnamurchan High School.</t>
  </si>
  <si>
    <t xml:space="preserve">        The figure for 2012/13 is based on 13 x 4 weekly periods and spans 25/03/2012 - 23/03/2013.  From 2012/13 Clydelink operate this service.  </t>
  </si>
  <si>
    <t xml:space="preserve">        Also, the link to Helensburgh on this route has been removed from 2012/13 and as reported in the SPT Monitoring Report, this previously accounted for approximately </t>
  </si>
  <si>
    <t xml:space="preserve">       4,200 passenger trips per annum. The figure for 2013/14 continues to be based on 13 x 4 weekly reporting periods (year ending 22/03/2014) and while Clydelink continued </t>
  </si>
  <si>
    <t xml:space="preserve">       to operate this service for 2013/14, Clyde Marine operated the summer Sunday only service between 31 March 2013 and 19 October 2013. The figure for 2014/15 </t>
  </si>
  <si>
    <t xml:space="preserve">       continues to be based on 13 x 4 weekly reporting periods (year ending 21/03/2015) and is still operated by Clydelink.  The Sunday summer service expired in October 2013. </t>
  </si>
  <si>
    <t xml:space="preserve">14. The operator indicated that the figure provided for buses and commercial vehicles in 2002 may not be directly comparable with previous years. </t>
  </si>
  <si>
    <t xml:space="preserve">        Figures for 2003 onwards are not comparable with earlier years.</t>
  </si>
  <si>
    <t xml:space="preserve">Table 9.17     Reliability and punctuality of lifeline ferry services </t>
  </si>
  <si>
    <t>-97</t>
  </si>
  <si>
    <t>-98</t>
  </si>
  <si>
    <t>-99</t>
  </si>
  <si>
    <t>-00</t>
  </si>
  <si>
    <t>-01</t>
  </si>
  <si>
    <t>-02</t>
  </si>
  <si>
    <t>-03</t>
  </si>
  <si>
    <t>-04</t>
  </si>
  <si>
    <t>-05</t>
  </si>
  <si>
    <t>-06</t>
  </si>
  <si>
    <t>-07</t>
  </si>
  <si>
    <t>-08</t>
  </si>
  <si>
    <t>-09</t>
  </si>
  <si>
    <t>-10</t>
  </si>
  <si>
    <t>-11</t>
  </si>
  <si>
    <t>-12</t>
  </si>
  <si>
    <t>-13</t>
  </si>
  <si>
    <t>-14</t>
  </si>
  <si>
    <t>-15</t>
  </si>
  <si>
    <t>-16</t>
  </si>
  <si>
    <t>numbers</t>
  </si>
  <si>
    <r>
      <t xml:space="preserve">Scheduled sailings </t>
    </r>
    <r>
      <rPr>
        <vertAlign val="superscript"/>
        <sz val="12"/>
        <rFont val="Arial"/>
        <family val="2"/>
      </rPr>
      <t>1</t>
    </r>
  </si>
  <si>
    <t>percentages</t>
  </si>
  <si>
    <r>
      <t xml:space="preserve">Reliability </t>
    </r>
    <r>
      <rPr>
        <vertAlign val="superscript"/>
        <sz val="12"/>
        <rFont val="Arial"/>
        <family val="2"/>
      </rPr>
      <t>2</t>
    </r>
  </si>
  <si>
    <r>
      <t xml:space="preserve">Punctuality </t>
    </r>
    <r>
      <rPr>
        <vertAlign val="superscript"/>
        <sz val="12"/>
        <rFont val="Arial"/>
        <family val="2"/>
      </rPr>
      <t>3</t>
    </r>
  </si>
  <si>
    <r>
      <t xml:space="preserve">NorthLink </t>
    </r>
    <r>
      <rPr>
        <b/>
        <vertAlign val="superscript"/>
        <sz val="12"/>
        <rFont val="Arial"/>
        <family val="2"/>
      </rPr>
      <t>4</t>
    </r>
  </si>
  <si>
    <t>Reliability / Punctuality</t>
  </si>
  <si>
    <t>Aberdeen routes</t>
  </si>
  <si>
    <t>Pentland Firth</t>
  </si>
  <si>
    <t>Source: Scottish Government - Not National Statistics</t>
  </si>
  <si>
    <t>1.</t>
  </si>
  <si>
    <t>2.</t>
  </si>
  <si>
    <t>New performance measure for 2003-2004 covering the number of timetabled sailings actually operated taking account of any relief events agreed by the Scottish</t>
  </si>
  <si>
    <t xml:space="preserve">Executive - for example, sailings which were cancelled due to bad weather; in accordance with safety procedures; delays due to the availability or operational </t>
  </si>
  <si>
    <t>restrictions of harbour facilities, or having to wait for the arrival of other public transport connections</t>
  </si>
  <si>
    <t>3.</t>
  </si>
  <si>
    <t xml:space="preserve">Covers CalMac's punctuality performance against its published timetable taking account of any relief events. Performance measure was previously called </t>
  </si>
  <si>
    <t>Quality of Service.</t>
  </si>
  <si>
    <t>4.</t>
  </si>
  <si>
    <t xml:space="preserve">NorthLink Orkney and Shetland Ferries Ltd started operating its services on 1 October 2002. Its figures for 2002-03 therefore cover only a period of six months. </t>
  </si>
  <si>
    <t>NorthLink Ferries Ltd started operating its services on 6 July 2006 and  includes freight services for the first time.  The figures for 2007-08 relate to the 2007</t>
  </si>
  <si>
    <t>calendar year. The reliability figures include services cancelled due to circumstances beyond the operators control, such as adverse weather, for which the operator</t>
  </si>
  <si>
    <t>can claim relief. From October 2002, the punctuality figures relate to services arriving within 20 minutes of the published timetable on the Pentland Firth services and</t>
  </si>
  <si>
    <t>within 90 minutes on the Aberdeen, Kirkwall and Lerwick passenger services.</t>
  </si>
  <si>
    <t xml:space="preserve">The punctuality figures include services delayed due to circumstances beyond the operators control, such as adverse weather, for which the operator can claim relief.  </t>
  </si>
  <si>
    <t xml:space="preserve">From July 2006, the punctuality figures relate to services arriving within 10 minutes of the published timetable on the Pentland Firth services, within 30 minutes on the </t>
  </si>
  <si>
    <t>Aberdeen, Kirkwall and Lerwick passenger services and within 45 minutes on the Aberdeen, Kirkwall and Lerwick freight services.</t>
  </si>
  <si>
    <t>Northlink Ferries Ltd operated until 5 July 2012 and Serco Northlink Ferries took over on 5 July 2012.</t>
  </si>
  <si>
    <r>
      <t>Table 9.18</t>
    </r>
    <r>
      <rPr>
        <sz val="12"/>
        <rFont val="Arial"/>
        <family val="2"/>
      </rPr>
      <t xml:space="preserve">  HM Coastguard statistics: Search and rescue operations (Scotland)</t>
    </r>
  </si>
  <si>
    <t>Type of callout</t>
  </si>
  <si>
    <r>
      <t xml:space="preserve">2007 </t>
    </r>
    <r>
      <rPr>
        <b/>
        <vertAlign val="superscript"/>
        <sz val="12"/>
        <rFont val="Arial"/>
        <family val="2"/>
      </rPr>
      <t>1</t>
    </r>
  </si>
  <si>
    <r>
      <t xml:space="preserve">2008 </t>
    </r>
    <r>
      <rPr>
        <b/>
        <vertAlign val="superscript"/>
        <sz val="12"/>
        <rFont val="Arial"/>
        <family val="2"/>
      </rPr>
      <t>1</t>
    </r>
  </si>
  <si>
    <r>
      <t xml:space="preserve">2009 </t>
    </r>
    <r>
      <rPr>
        <b/>
        <vertAlign val="superscript"/>
        <sz val="12"/>
        <rFont val="Arial"/>
        <family val="2"/>
      </rPr>
      <t>1</t>
    </r>
  </si>
  <si>
    <r>
      <t xml:space="preserve">2010 </t>
    </r>
    <r>
      <rPr>
        <b/>
        <vertAlign val="superscript"/>
        <sz val="12"/>
        <rFont val="Arial"/>
        <family val="2"/>
      </rPr>
      <t>1</t>
    </r>
  </si>
  <si>
    <r>
      <t xml:space="preserve">2011 </t>
    </r>
    <r>
      <rPr>
        <b/>
        <vertAlign val="superscript"/>
        <sz val="12"/>
        <rFont val="Arial"/>
        <family val="2"/>
      </rPr>
      <t>1</t>
    </r>
  </si>
  <si>
    <r>
      <t xml:space="preserve">2012 </t>
    </r>
    <r>
      <rPr>
        <b/>
        <vertAlign val="superscript"/>
        <sz val="12"/>
        <rFont val="Arial"/>
        <family val="2"/>
      </rPr>
      <t>1</t>
    </r>
  </si>
  <si>
    <r>
      <t xml:space="preserve">2013 </t>
    </r>
    <r>
      <rPr>
        <b/>
        <vertAlign val="superscript"/>
        <sz val="12"/>
        <rFont val="Arial"/>
        <family val="2"/>
      </rPr>
      <t>1</t>
    </r>
  </si>
  <si>
    <r>
      <t xml:space="preserve">2014 </t>
    </r>
    <r>
      <rPr>
        <b/>
        <vertAlign val="superscript"/>
        <sz val="12"/>
        <rFont val="Arial"/>
        <family val="2"/>
      </rPr>
      <t>1</t>
    </r>
  </si>
  <si>
    <r>
      <t xml:space="preserve">2015 </t>
    </r>
    <r>
      <rPr>
        <b/>
        <vertAlign val="superscript"/>
        <sz val="12"/>
        <rFont val="Arial"/>
        <family val="2"/>
      </rPr>
      <t>1, 2</t>
    </r>
  </si>
  <si>
    <t>Assistance rendered</t>
  </si>
  <si>
    <t>Assistance not rendered</t>
  </si>
  <si>
    <t>Hoax</t>
  </si>
  <si>
    <t>Total incidents</t>
  </si>
  <si>
    <t>Coastguard rescue team callouts</t>
  </si>
  <si>
    <t>Number of persons assisted</t>
  </si>
  <si>
    <t>Number of persons rescued</t>
  </si>
  <si>
    <t>Lives lost</t>
  </si>
  <si>
    <t>Source: Maritime and Coastguard Agency - Not National Statistics.</t>
  </si>
  <si>
    <t>1. Due to 'Industrial action short of a strike' undertaken by Coastguard staff during 2007 to 2014, the Maritime and Coastguard Agency is unable to provide full incident</t>
  </si>
  <si>
    <t xml:space="preserve">details for 2007 to 2014 The figures provided are provisional - they have not been audited. </t>
  </si>
  <si>
    <t>Car</t>
  </si>
  <si>
    <t>Replace these figs with revised green cols when N.Ireland received</t>
  </si>
  <si>
    <t>Check that routes match values for bars in chart</t>
  </si>
  <si>
    <t>Gourock-Dunoon (Western Ferries)</t>
  </si>
  <si>
    <t xml:space="preserve">Cairnryan - Belfast </t>
  </si>
  <si>
    <t>Cairnryan-Belfast</t>
  </si>
  <si>
    <t>Gourock-Dunoon (Argyll Ferries Ltd)</t>
  </si>
  <si>
    <t>Uig-Tarbert-Lochmaddy 2,a</t>
  </si>
  <si>
    <t>Ullapool-Stornoway a</t>
  </si>
  <si>
    <t>Kennacraig-Islay b</t>
  </si>
  <si>
    <t>Scrabster - Stromness 8,9</t>
  </si>
  <si>
    <t>Lerwick - Bressay 6</t>
  </si>
  <si>
    <t>Aberdeen - Lerwick 8,9</t>
  </si>
  <si>
    <t>Oban-Castlebay- Lochboisdale a</t>
  </si>
  <si>
    <t>Oban-Coll/Tiree a</t>
  </si>
  <si>
    <t>Tayinloan-Gigha b</t>
  </si>
  <si>
    <t xml:space="preserve">Cuan-Luing 3,9 </t>
  </si>
  <si>
    <t>Kennacraig to Islay/C'say/Oban b</t>
  </si>
  <si>
    <t>Gourock - Kilcreggan 8</t>
  </si>
  <si>
    <t>Oban to Colonsay b</t>
  </si>
  <si>
    <t>Aberdeen - Kirkwall 7,8,9</t>
  </si>
  <si>
    <t>Appin-Lismore9</t>
  </si>
  <si>
    <t>Oban to Coll/Tiree/Castlebay a</t>
  </si>
  <si>
    <t>Lerwick - Kirkwall 8,9</t>
  </si>
  <si>
    <t>Cuan-Luing 3,9</t>
  </si>
  <si>
    <t>Seil-Easdale9</t>
  </si>
  <si>
    <t>Camusnagaul - Fort William 5</t>
  </si>
  <si>
    <t>8. Stranraer port was closed from 20 November 2011 and operations were transferred to Loch Ryan port.</t>
  </si>
  <si>
    <r>
      <t xml:space="preserve">Stranraer </t>
    </r>
    <r>
      <rPr>
        <b/>
        <vertAlign val="superscript"/>
        <sz val="12"/>
        <rFont val="Arial"/>
        <family val="2"/>
      </rPr>
      <t>8</t>
    </r>
  </si>
  <si>
    <t>2. Other West Coast ports are: Troon; Ardrishaig; Corpach; Stornoway;Kyle of Lochalsh; Girvan; Kirkudbright; Port Askaig.</t>
  </si>
  <si>
    <t>3. Other East Coast ports are: Scrabster; Wick; Gills Bay; Buckie; Fraserburgh; Inverkeithing; Scalloway.</t>
  </si>
  <si>
    <t>1. Other West Coast ports are: Troon; Ardrishaig; Corpach; Stornoway;Kyle of Lochalsh; Girvan; Kirkudbright; Port Askaig.</t>
  </si>
  <si>
    <t>2. Other East Coast ports are: Scrabster; Wick; Gills Bay; Buckie; Fraserburgh; Inverkeithing; Scalloway.</t>
  </si>
  <si>
    <r>
      <t xml:space="preserve">Other West Coast </t>
    </r>
    <r>
      <rPr>
        <b/>
        <vertAlign val="superscript"/>
        <sz val="14"/>
        <rFont val="Arial"/>
        <family val="2"/>
      </rPr>
      <t>1</t>
    </r>
  </si>
  <si>
    <r>
      <t xml:space="preserve">Other East Coast </t>
    </r>
    <r>
      <rPr>
        <b/>
        <vertAlign val="superscript"/>
        <sz val="14"/>
        <rFont val="Arial"/>
        <family val="2"/>
      </rPr>
      <t>2</t>
    </r>
  </si>
  <si>
    <t>2. From 2015 the totals do not include other waterways.</t>
  </si>
  <si>
    <t>8.  DfT have now discontinued the  publication of a number of tables in their publication. We are no longer able to update most of this table.</t>
  </si>
  <si>
    <r>
      <t xml:space="preserve">2015 </t>
    </r>
    <r>
      <rPr>
        <b/>
        <vertAlign val="superscript"/>
        <sz val="12"/>
        <rFont val="Arial"/>
        <family val="2"/>
      </rPr>
      <t>8</t>
    </r>
  </si>
  <si>
    <t>6.  DfT have now discontinued the  publication of a number of tables in their publication. We are no longer able to update most of this table.</t>
  </si>
  <si>
    <r>
      <t xml:space="preserve">2015 </t>
    </r>
    <r>
      <rPr>
        <b/>
        <vertAlign val="superscript"/>
        <sz val="12"/>
        <rFont val="Arial"/>
        <family val="2"/>
      </rPr>
      <t>6</t>
    </r>
  </si>
  <si>
    <t>3.  DfT have now discontinued the  publication of a number of tables in their publication. We are no longer able to update this table.</t>
  </si>
  <si>
    <r>
      <t xml:space="preserve">2015 </t>
    </r>
    <r>
      <rPr>
        <b/>
        <vertAlign val="superscript"/>
        <sz val="12"/>
        <rFont val="Arial"/>
        <family val="2"/>
      </rPr>
      <t>3</t>
    </r>
  </si>
  <si>
    <t>2016</t>
  </si>
  <si>
    <t>-17</t>
  </si>
  <si>
    <r>
      <t>Troon - Larne</t>
    </r>
    <r>
      <rPr>
        <b/>
        <vertAlign val="superscript"/>
        <sz val="12"/>
        <rFont val="Arial"/>
        <family val="2"/>
      </rPr>
      <t xml:space="preserve"> 3</t>
    </r>
  </si>
  <si>
    <t>3. The Troon - Larne ferry service was withdrawn in September 2015.</t>
  </si>
  <si>
    <r>
      <t xml:space="preserve">Cowal ferries (subsidy) </t>
    </r>
    <r>
      <rPr>
        <vertAlign val="superscript"/>
        <sz val="12"/>
        <rFont val="Arial"/>
        <family val="2"/>
      </rPr>
      <t>3</t>
    </r>
  </si>
  <si>
    <r>
      <t xml:space="preserve">Bluemull </t>
    </r>
    <r>
      <rPr>
        <vertAlign val="superscript"/>
        <sz val="12"/>
        <rFont val="Arial"/>
        <family val="2"/>
      </rPr>
      <t>11</t>
    </r>
  </si>
  <si>
    <t>11. From 2008 to 2011 there were no fares charged on this route. They were reintroduced in 2012.  Figures for Gutcher/Belmont to Hamarsness are included in these figures</t>
  </si>
  <si>
    <t>18.  Passenger and vehicle figures are for calendar years</t>
  </si>
  <si>
    <r>
      <t xml:space="preserve">Ardrossan-Brodick </t>
    </r>
    <r>
      <rPr>
        <vertAlign val="superscript"/>
        <sz val="8"/>
        <rFont val="Arial"/>
        <family val="2"/>
      </rPr>
      <t>C</t>
    </r>
  </si>
  <si>
    <r>
      <t xml:space="preserve">Ardrossan-Campbeltown </t>
    </r>
    <r>
      <rPr>
        <vertAlign val="superscript"/>
        <sz val="12"/>
        <rFont val="Arial"/>
        <family val="2"/>
      </rPr>
      <t>11, C</t>
    </r>
  </si>
  <si>
    <r>
      <t xml:space="preserve">Colintraive-Rhubodach </t>
    </r>
    <r>
      <rPr>
        <vertAlign val="superscript"/>
        <sz val="12"/>
        <rFont val="Arial"/>
        <family val="2"/>
      </rPr>
      <t>C</t>
    </r>
  </si>
  <si>
    <r>
      <t xml:space="preserve">Largs-Cumbrae </t>
    </r>
    <r>
      <rPr>
        <vertAlign val="superscript"/>
        <sz val="12"/>
        <rFont val="Arial"/>
        <family val="2"/>
      </rPr>
      <t>C</t>
    </r>
  </si>
  <si>
    <r>
      <t>Lochranza-Tarbet/Claonaig</t>
    </r>
    <r>
      <rPr>
        <vertAlign val="superscript"/>
        <sz val="12"/>
        <rFont val="Arial"/>
        <family val="2"/>
      </rPr>
      <t xml:space="preserve"> 1, C</t>
    </r>
  </si>
  <si>
    <r>
      <t xml:space="preserve">Tarbert-Portavadie </t>
    </r>
    <r>
      <rPr>
        <vertAlign val="superscript"/>
        <sz val="12"/>
        <rFont val="Arial"/>
        <family val="2"/>
      </rPr>
      <t>C</t>
    </r>
  </si>
  <si>
    <r>
      <t xml:space="preserve">Wemyss Bay-Rothesay </t>
    </r>
    <r>
      <rPr>
        <vertAlign val="superscript"/>
        <sz val="12"/>
        <rFont val="Arial"/>
        <family val="2"/>
      </rPr>
      <t>C</t>
    </r>
  </si>
  <si>
    <r>
      <t>Berneray-Leverburgh</t>
    </r>
    <r>
      <rPr>
        <vertAlign val="superscript"/>
        <sz val="12"/>
        <rFont val="Arial"/>
        <family val="2"/>
      </rPr>
      <t xml:space="preserve"> 3, C</t>
    </r>
  </si>
  <si>
    <r>
      <t xml:space="preserve">Fishnish-Lochaline </t>
    </r>
    <r>
      <rPr>
        <vertAlign val="superscript"/>
        <sz val="12"/>
        <rFont val="Arial"/>
        <family val="2"/>
      </rPr>
      <t>C</t>
    </r>
  </si>
  <si>
    <r>
      <t>Fionnphort-Iona</t>
    </r>
    <r>
      <rPr>
        <vertAlign val="superscript"/>
        <sz val="12"/>
        <rFont val="Arial"/>
        <family val="2"/>
      </rPr>
      <t xml:space="preserve"> C</t>
    </r>
  </si>
  <si>
    <r>
      <t xml:space="preserve">Mallaig-Armadale </t>
    </r>
    <r>
      <rPr>
        <vertAlign val="superscript"/>
        <sz val="12"/>
        <rFont val="Arial"/>
        <family val="2"/>
      </rPr>
      <t>C</t>
    </r>
  </si>
  <si>
    <r>
      <t xml:space="preserve">Oban-Craignure </t>
    </r>
    <r>
      <rPr>
        <vertAlign val="superscript"/>
        <sz val="12"/>
        <rFont val="Arial"/>
        <family val="2"/>
      </rPr>
      <t>C</t>
    </r>
  </si>
  <si>
    <r>
      <t xml:space="preserve">Raasay-Sconser </t>
    </r>
    <r>
      <rPr>
        <vertAlign val="superscript"/>
        <sz val="12"/>
        <rFont val="Arial"/>
        <family val="2"/>
      </rPr>
      <t>C</t>
    </r>
  </si>
  <si>
    <t>Total West Coast</t>
  </si>
  <si>
    <r>
      <t xml:space="preserve">Ardrossan-Brodick </t>
    </r>
    <r>
      <rPr>
        <vertAlign val="superscript"/>
        <sz val="12"/>
        <rFont val="Arial"/>
        <family val="2"/>
      </rPr>
      <t>C</t>
    </r>
  </si>
  <si>
    <t xml:space="preserve">   Total West Coast</t>
  </si>
  <si>
    <r>
      <t xml:space="preserve">Otternish-Leverburgh </t>
    </r>
    <r>
      <rPr>
        <vertAlign val="superscript"/>
        <sz val="12"/>
        <rFont val="Arial"/>
        <family val="2"/>
      </rPr>
      <t>3, C</t>
    </r>
  </si>
  <si>
    <t>c. Road Equivalent Tariff (RET) was introduced on these routes in October 2015</t>
  </si>
  <si>
    <r>
      <t>Ardrossan-Campbeltown</t>
    </r>
    <r>
      <rPr>
        <vertAlign val="superscript"/>
        <sz val="12"/>
        <rFont val="Arial"/>
        <family val="2"/>
      </rPr>
      <t xml:space="preserve"> 11, C</t>
    </r>
  </si>
  <si>
    <r>
      <t xml:space="preserve">Ardmhor (Barra) to Eriskay </t>
    </r>
    <r>
      <rPr>
        <vertAlign val="superscript"/>
        <sz val="12"/>
        <rFont val="Arial"/>
        <family val="2"/>
      </rPr>
      <t>C</t>
    </r>
  </si>
  <si>
    <t xml:space="preserve">        to 1998-99 are not available, because before then the numbers of passengers were counted exclusive of ZoneCard ticket holders (and therefore  </t>
  </si>
  <si>
    <t xml:space="preserve">        passengers who had a ZoneCard were not counted). SPT no longer operates the Renfrew-Yoker ferry (Clydelink have run this service commercially since April 2010).</t>
  </si>
  <si>
    <t xml:space="preserve">8.    Since 2001 the Gourock-Kilcreggan route has been tendered by Strathclyde Passenger Transport (SPT), and operated under contract by Clyde Marine and more recently by Clydelink. </t>
  </si>
  <si>
    <t xml:space="preserve">8.    Since 2001 the Gourock-Kilcreggan route has been tendered by Strathclyde Passenger Transport (SPT), and operated under contract by Clyde Marine and more recently </t>
  </si>
  <si>
    <t xml:space="preserve">        and earlier years appear in table 9.14. Figures relate to financial years which start in the specified calendar year (e.g. the "1998" figure is for 1998-99).</t>
  </si>
  <si>
    <t xml:space="preserve">       by Clydelink. The SPT changed it's name to Strathclyde Partnership for Transport in April 2006. It was a Caledonian MacBrayne route in previous years, so figures for 2000 </t>
  </si>
  <si>
    <t>8.  Years prior to 2006 covered the period 1 October to 30 September.  Figures for 2006 relate to a financial year beginning 1 April. Figures for 2007 onwards</t>
  </si>
  <si>
    <t>9. Years prior to 2006 covered the period 1 October to 30 September.  Figures for 2006 relate to a financial year beginning 1 April. Figures for 2007 onwards</t>
  </si>
  <si>
    <t xml:space="preserve">    relate  to an operating year from July to June. Day charters and livestock specials are included in the figures for some routes.</t>
  </si>
  <si>
    <r>
      <t>Caledonian MacBrayne</t>
    </r>
    <r>
      <rPr>
        <b/>
        <vertAlign val="superscript"/>
        <sz val="12"/>
        <rFont val="Arial"/>
        <family val="2"/>
      </rPr>
      <t>1,5,11,18</t>
    </r>
  </si>
  <si>
    <r>
      <t xml:space="preserve">Clyde </t>
    </r>
    <r>
      <rPr>
        <b/>
        <vertAlign val="superscript"/>
        <sz val="12"/>
        <rFont val="Arial"/>
        <family val="2"/>
      </rPr>
      <t>12</t>
    </r>
  </si>
  <si>
    <r>
      <t xml:space="preserve">West Coast </t>
    </r>
    <r>
      <rPr>
        <b/>
        <vertAlign val="superscript"/>
        <sz val="12"/>
        <rFont val="Arial"/>
        <family val="2"/>
      </rPr>
      <t>12</t>
    </r>
  </si>
  <si>
    <t>12. Figures are for calendar years.</t>
  </si>
  <si>
    <t>11.  Route commenced May 2013.</t>
  </si>
  <si>
    <r>
      <t xml:space="preserve">Mallaig-Lochboisdale </t>
    </r>
    <r>
      <rPr>
        <vertAlign val="superscript"/>
        <sz val="12"/>
        <rFont val="Arial"/>
        <family val="2"/>
      </rPr>
      <t>13,C</t>
    </r>
  </si>
  <si>
    <t>Cameroon</t>
  </si>
  <si>
    <t>Bluemull 11</t>
  </si>
  <si>
    <t>Ardrossan-Campbeltown 11, C</t>
  </si>
  <si>
    <t>Colintraive-Rhubodach C</t>
  </si>
  <si>
    <t>Lochranza-Tarbet/Claonaig 1, C</t>
  </si>
  <si>
    <t>Tarbert-Portavadie C</t>
  </si>
  <si>
    <t>Ardmhor (Barra) to Eriskay C</t>
  </si>
  <si>
    <t>Berneray-Leverburgh 3, C</t>
  </si>
  <si>
    <t>Fionnphort-Iona C</t>
  </si>
  <si>
    <t>Fishnish-Lochaline C</t>
  </si>
  <si>
    <t>Mallaig to Eigg/Muck/Rum/Canna C</t>
  </si>
  <si>
    <t>Mallaig-Armadale C</t>
  </si>
  <si>
    <t>Mallaig-Lochboisdale 13,C</t>
  </si>
  <si>
    <t>Oban to Lismore C</t>
  </si>
  <si>
    <t>Raasay-Sconser C</t>
  </si>
  <si>
    <t>Tobermory to Kilchoan C</t>
  </si>
  <si>
    <t>1.  DfT have now discontinued the  publication of a number of tables in their publication. We are no longer able to update this table.</t>
  </si>
  <si>
    <r>
      <t>Table 9.11</t>
    </r>
    <r>
      <rPr>
        <sz val="12"/>
        <rFont val="Arial"/>
        <family val="2"/>
      </rPr>
      <t xml:space="preserve">  Inland waterway freight traffic lifted and moved by mode of appearance </t>
    </r>
    <r>
      <rPr>
        <vertAlign val="superscript"/>
        <sz val="12"/>
        <rFont val="Arial"/>
        <family val="2"/>
      </rPr>
      <t>1</t>
    </r>
  </si>
  <si>
    <r>
      <t xml:space="preserve">Cars carried </t>
    </r>
    <r>
      <rPr>
        <vertAlign val="superscript"/>
        <sz val="12"/>
        <rFont val="Arial"/>
        <family val="2"/>
      </rPr>
      <t>5</t>
    </r>
  </si>
  <si>
    <r>
      <t xml:space="preserve">Commercial Vehicles </t>
    </r>
    <r>
      <rPr>
        <vertAlign val="superscript"/>
        <sz val="12"/>
        <rFont val="Arial"/>
        <family val="2"/>
      </rPr>
      <t>5,7,10</t>
    </r>
  </si>
  <si>
    <r>
      <t xml:space="preserve">Passengers </t>
    </r>
    <r>
      <rPr>
        <vertAlign val="superscript"/>
        <sz val="12"/>
        <rFont val="Arial"/>
        <family val="2"/>
      </rPr>
      <t>5</t>
    </r>
  </si>
  <si>
    <t>7.  Only coaches and mini-buses are included under this heading for 2003 and 2013 onwards.</t>
  </si>
  <si>
    <t>2017</t>
  </si>
  <si>
    <t>-18</t>
  </si>
  <si>
    <r>
      <t xml:space="preserve">2016 </t>
    </r>
    <r>
      <rPr>
        <b/>
        <vertAlign val="superscript"/>
        <sz val="12"/>
        <rFont val="Arial"/>
        <family val="2"/>
      </rPr>
      <t>2</t>
    </r>
  </si>
  <si>
    <r>
      <t xml:space="preserve">2017 </t>
    </r>
    <r>
      <rPr>
        <b/>
        <vertAlign val="superscript"/>
        <sz val="12"/>
        <rFont val="Arial"/>
        <family val="2"/>
      </rPr>
      <t>2</t>
    </r>
  </si>
  <si>
    <t>13. Between 2013 and 2015 route oprated as pilot scheme on Tuesday and Saturday during winter timetable. Full service started Summer 2016</t>
  </si>
  <si>
    <r>
      <t xml:space="preserve">North </t>
    </r>
    <r>
      <rPr>
        <b/>
        <vertAlign val="superscript"/>
        <sz val="12"/>
        <rFont val="Arial"/>
        <family val="2"/>
      </rPr>
      <t>8, 12</t>
    </r>
  </si>
  <si>
    <r>
      <t xml:space="preserve">North </t>
    </r>
    <r>
      <rPr>
        <b/>
        <vertAlign val="superscript"/>
        <sz val="12"/>
        <rFont val="Arial"/>
        <family val="2"/>
      </rPr>
      <t>8,12</t>
    </r>
  </si>
  <si>
    <r>
      <t xml:space="preserve">North </t>
    </r>
    <r>
      <rPr>
        <b/>
        <vertAlign val="superscript"/>
        <sz val="12"/>
        <rFont val="Arial"/>
        <family val="2"/>
      </rPr>
      <t>8,10, 12</t>
    </r>
  </si>
  <si>
    <t xml:space="preserve">     vehicles are included in the totals for the operator which appear in table 9.14. The figures for cars also include commercial vehicles which are also counted separately.</t>
  </si>
  <si>
    <t>Malta</t>
  </si>
  <si>
    <r>
      <t xml:space="preserve">Table 9.4 </t>
    </r>
    <r>
      <rPr>
        <sz val="13"/>
        <rFont val="Arial"/>
        <family val="2"/>
      </rPr>
      <t xml:space="preserve"> Foreign and domestic freight traffic by port: bulk fuel and all other traffic   </t>
    </r>
    <r>
      <rPr>
        <vertAlign val="superscript"/>
        <sz val="13"/>
        <rFont val="Arial"/>
        <family val="2"/>
      </rPr>
      <t>1</t>
    </r>
  </si>
  <si>
    <r>
      <t xml:space="preserve">   All waterways </t>
    </r>
    <r>
      <rPr>
        <vertAlign val="superscript"/>
        <sz val="12"/>
        <rFont val="Arial"/>
        <family val="2"/>
      </rPr>
      <t>1,2</t>
    </r>
  </si>
  <si>
    <t>Unaccompanied caravans, other road, agricultural and industrial vehicles</t>
  </si>
  <si>
    <t>Rail wagons, shipborne port to port trailers and shipborne barges engaged in goods transport</t>
  </si>
  <si>
    <t xml:space="preserve">     Serco NorthLink Ferries operated from 5 July 2012 to date.</t>
  </si>
  <si>
    <t xml:space="preserve">11. Includes Gourock-Dunoon which has been operated by Argyll Ferries Ltd since 30 June 2011, and Ballycastle-Rathlin which has been operated by Rathlin Ferries </t>
  </si>
  <si>
    <t xml:space="preserve">     since April 2007.</t>
  </si>
  <si>
    <r>
      <t>Ardmhor (Barra)-Eriskay</t>
    </r>
    <r>
      <rPr>
        <vertAlign val="superscript"/>
        <sz val="12"/>
        <rFont val="Arial"/>
        <family val="2"/>
      </rPr>
      <t xml:space="preserve"> C</t>
    </r>
  </si>
  <si>
    <r>
      <t xml:space="preserve">Kennacraig-Islay/C'say/Oban </t>
    </r>
    <r>
      <rPr>
        <vertAlign val="superscript"/>
        <sz val="12"/>
        <rFont val="Arial"/>
        <family val="2"/>
      </rPr>
      <t>b</t>
    </r>
  </si>
  <si>
    <r>
      <t xml:space="preserve">Mallaig-Eigg/Muck/Rum/Canna </t>
    </r>
    <r>
      <rPr>
        <vertAlign val="superscript"/>
        <sz val="12"/>
        <rFont val="Arial"/>
        <family val="2"/>
      </rPr>
      <t>C</t>
    </r>
  </si>
  <si>
    <r>
      <t xml:space="preserve">Oban-Coll/Tiree/Castlebay </t>
    </r>
    <r>
      <rPr>
        <vertAlign val="superscript"/>
        <sz val="12"/>
        <rFont val="Arial"/>
        <family val="2"/>
      </rPr>
      <t>a</t>
    </r>
  </si>
  <si>
    <r>
      <t xml:space="preserve">Oban-Colonsay </t>
    </r>
    <r>
      <rPr>
        <vertAlign val="superscript"/>
        <sz val="12"/>
        <rFont val="Arial"/>
        <family val="2"/>
      </rPr>
      <t>b</t>
    </r>
  </si>
  <si>
    <r>
      <t xml:space="preserve">Oban-Lismore </t>
    </r>
    <r>
      <rPr>
        <vertAlign val="superscript"/>
        <sz val="12"/>
        <rFont val="Arial"/>
        <family val="2"/>
      </rPr>
      <t>C</t>
    </r>
  </si>
  <si>
    <r>
      <t xml:space="preserve">Tobermory-Kilchoan </t>
    </r>
    <r>
      <rPr>
        <vertAlign val="superscript"/>
        <sz val="12"/>
        <rFont val="Arial"/>
        <family val="2"/>
      </rPr>
      <t>C</t>
    </r>
  </si>
  <si>
    <t>Ardmhor (Barra)-Eriskay C</t>
  </si>
  <si>
    <t>Kennacraig-Islay/C'say/Oban b</t>
  </si>
  <si>
    <t>Mallaig-Eigg/Muck/Rum/Canna C</t>
  </si>
  <si>
    <t>Oban-Coll/Tiree/Castlebay a</t>
  </si>
  <si>
    <t>Oban-Colonsay b</t>
  </si>
  <si>
    <t>Oban-Lismore C</t>
  </si>
  <si>
    <t>Tobermory-Kilchoan C</t>
  </si>
  <si>
    <t xml:space="preserve">8.  P &amp; O Scottish Ferries stopped operating these services on 30 September 2002. NorthLink Orkney &amp; Shetland Ferries Ltd operated from 1 October 2002 until 6 July 2006; </t>
  </si>
  <si>
    <t xml:space="preserve">     NorthLink Ferries Ltd operated from 6 July 2006 until 5 July 2012; Serco NorthLink Ferries operated from 5 July 2012 to date.</t>
  </si>
  <si>
    <t xml:space="preserve">     relate  to an operating year from July to June. Day charters and livestock specials are included in the figures for some routes.</t>
  </si>
  <si>
    <t>13.  Between 2013 and 2015 route oprated as pilot scheme on Tuesday and Saturday during winter timetable. Full service started Summer 2016</t>
  </si>
  <si>
    <t>a.  Road Equivalent Tariff (RET) was introduced on these routes in October 2008</t>
  </si>
  <si>
    <t>b.  Road Equivalent Tariff (RET) was introduced on these routes in October 2012</t>
  </si>
  <si>
    <t>c.  Road Equivalent Tariff (RET) was introduced on these routes in October 2015</t>
  </si>
  <si>
    <t>2018</t>
  </si>
  <si>
    <t>-19</t>
  </si>
  <si>
    <r>
      <t xml:space="preserve">2018 </t>
    </r>
    <r>
      <rPr>
        <b/>
        <vertAlign val="superscript"/>
        <sz val="12"/>
        <rFont val="Arial"/>
        <family val="2"/>
      </rPr>
      <t>2</t>
    </r>
  </si>
  <si>
    <t xml:space="preserve">        The figures for 2014/15, 2015/16, 2016/17, 2017/18 and 2018/19 continue to be based on 13 x 4 weekly reporting periods (year ending 16/03/2019 for year 2018/19). </t>
  </si>
  <si>
    <t xml:space="preserve">        Clydelink operated this service until 12/05/2018. Clyde Marine Services Ltd have operated this service from 14/05/2018.  </t>
  </si>
  <si>
    <t>10.  Only coaches and mini-buses are included under this heading .  The number of vehicles are no longer available  prior to 2013 due to a change in the method of collecting the data.</t>
  </si>
  <si>
    <t xml:space="preserve">     relate  to an operating year from July to June. The subsidy in 2018 has increased due to the change in Freight vessel charter arrangements.</t>
  </si>
  <si>
    <t>Irish Republic</t>
  </si>
  <si>
    <t>Gibraltar</t>
  </si>
  <si>
    <t>Tunisia</t>
  </si>
  <si>
    <t>Kenya</t>
  </si>
  <si>
    <t>Uruguay</t>
  </si>
  <si>
    <t>Bangladesh</t>
  </si>
  <si>
    <t>Oman</t>
  </si>
  <si>
    <t>Pakistan</t>
  </si>
  <si>
    <t>Qatar</t>
  </si>
  <si>
    <t>South Korea</t>
  </si>
  <si>
    <t>Thailand</t>
  </si>
  <si>
    <t>United Arab Emirates</t>
  </si>
  <si>
    <t xml:space="preserve">    There was no service in the fourth quarter of 2008. This service closed in April 2018.</t>
  </si>
  <si>
    <t>Table 9.6 (a)    Foreign and domestic freight traffic at the major ports by type of traffic, 2018</t>
  </si>
  <si>
    <t>Table 9.6 (b)    Foreign and domestic freight traffic at the major ports by type of traffic, 2019</t>
  </si>
  <si>
    <t>Table 9.7    All traffic at the major ports by mode of appearance and commodity, 2019</t>
  </si>
  <si>
    <r>
      <t xml:space="preserve">Table 9.8 </t>
    </r>
    <r>
      <rPr>
        <sz val="16"/>
        <rFont val="Arial"/>
        <family val="2"/>
      </rPr>
      <t xml:space="preserve"> Major ports traffic by cargo category and country of loading or unloading - 2019</t>
    </r>
  </si>
  <si>
    <r>
      <t xml:space="preserve">Table 9.8 (Continued)  </t>
    </r>
    <r>
      <rPr>
        <sz val="16"/>
        <rFont val="Arial"/>
        <family val="2"/>
      </rPr>
      <t xml:space="preserve">  Major ports traffic by cargo category and country of loading or unloading - 2019</t>
    </r>
  </si>
  <si>
    <t>2019</t>
  </si>
  <si>
    <t>-20</t>
  </si>
  <si>
    <r>
      <t xml:space="preserve">2019 </t>
    </r>
    <r>
      <rPr>
        <b/>
        <vertAlign val="superscript"/>
        <sz val="12"/>
        <rFont val="Arial"/>
        <family val="2"/>
      </rPr>
      <t>2</t>
    </r>
  </si>
  <si>
    <t>All traffic at the major ports by mode of appearance and commodity, 2019</t>
  </si>
  <si>
    <t>Major ports traffic by cargo category and country of loading or unloading - 2019</t>
  </si>
  <si>
    <t>Top passenger ferry routes within and to/from Scotland, 2019</t>
  </si>
  <si>
    <t>Top car ferry routes within and to/from Scotland, 2019</t>
  </si>
  <si>
    <t xml:space="preserve">        The figures for 2014/15, 2015/16, 2016/17, 2017/18, 2018/19 and 2019/20 continue to be based on 13 x 4 weekly reporting periods (year ending 14/03/2020 for year 2019/20). </t>
  </si>
  <si>
    <t xml:space="preserve">        Clydelink operated this service until 12/05/2018. Clyde Marine Services Ltd have continued to operate this service from 14/05/2018 to 14/03/2020 (for year 2019/20).  </t>
  </si>
  <si>
    <t>Bulgaria</t>
  </si>
  <si>
    <t xml:space="preserve">European Union (as at 1 July 2013)  </t>
  </si>
  <si>
    <t xml:space="preserve">All EU countries (as at 1 July 2013)  </t>
  </si>
  <si>
    <t>Senegal</t>
  </si>
  <si>
    <t>Togo</t>
  </si>
  <si>
    <t>Dominican Republic</t>
  </si>
  <si>
    <t>Trinidad &amp; Tobago</t>
  </si>
  <si>
    <t>Saudi Arabia</t>
  </si>
  <si>
    <t>Taiwan</t>
  </si>
  <si>
    <t>Mauritania</t>
  </si>
  <si>
    <t>Bolivia</t>
  </si>
  <si>
    <t>Guyana</t>
  </si>
  <si>
    <t>New Zealand</t>
  </si>
  <si>
    <t>Philippines</t>
  </si>
  <si>
    <t xml:space="preserve">   3,827 </t>
  </si>
  <si>
    <t xml:space="preserve">   4,071 </t>
  </si>
  <si>
    <t xml:space="preserve">   4,304 </t>
  </si>
  <si>
    <t>2. Figures prior to 2016 are not comparable due to changes in methodology for collecting the figures.</t>
  </si>
  <si>
    <r>
      <t xml:space="preserve">Argyll Ferries (subsidy) </t>
    </r>
    <r>
      <rPr>
        <vertAlign val="superscript"/>
        <sz val="12"/>
        <rFont val="Arial"/>
        <family val="2"/>
      </rPr>
      <t>3, 19</t>
    </r>
  </si>
  <si>
    <t>19. Gourock-Dunoon service transferred to CalMac Ferries in January 2019</t>
  </si>
  <si>
    <t xml:space="preserve">Timetabled sailings but excluding any additional sailings operated by CalMac and NorthLink.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</si>
</sst>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1" formatCode="_-* #,##0_-;\-* #,##0_-;_-* &quot;-&quot;_-;_-@_-"/>
    <numFmt numFmtId="43" formatCode="_-* #,##0.00_-;\-* #,##0.00_-;_-* &quot;-&quot;??_-;_-@_-"/>
    <numFmt numFmtId="164" formatCode="[=0]\-;[&lt;0.5]\-;#,##0\ "/>
    <numFmt numFmtId="165" formatCode="#,##0,"/>
    <numFmt numFmtId="166" formatCode="_-* #,##0.0_-;\-* #,##0.0_-;_-* &quot;-&quot;??_-;_-@_-"/>
    <numFmt numFmtId="167" formatCode="_-* #,##0_-;\-* #,##0_-;_-* &quot;-&quot;??_-;_-@_-"/>
    <numFmt numFmtId="168" formatCode="###,###,###,"/>
    <numFmt numFmtId="169" formatCode="[&lt;0.5]\-;#,##0"/>
    <numFmt numFmtId="170" formatCode="[=0]0;[&lt;0.5]\-;#,##0"/>
    <numFmt numFmtId="171" formatCode="#,##0.0"/>
    <numFmt numFmtId="172" formatCode="_-* #,##0.0_-;\-* #,##0.0_-;_-* &quot;-&quot;_-;_-@_-"/>
    <numFmt numFmtId="173" formatCode="#,##0.000"/>
    <numFmt numFmtId="174" formatCode="#,##0.000_ ;\-#,##0.000\ "/>
    <numFmt numFmtId="175" formatCode="0.0"/>
    <numFmt numFmtId="176" formatCode="_-* #,##0.0_-;\-* #,##0.0_-;_-* &quot;-&quot;?_-;_-@_-"/>
    <numFmt numFmtId="177" formatCode="###0.0"/>
    <numFmt numFmtId="178" formatCode="#,##0.0_ ;\-#,##0.0\ "/>
    <numFmt numFmtId="179" formatCode="0.0%"/>
    <numFmt numFmtId="180" formatCode="General_)"/>
    <numFmt numFmtId="181" formatCode="_-* #,##0.00_-;\-* #,##0.00_-;_-* &quot;-&quot;_-;_-@_-"/>
    <numFmt numFmtId="182" formatCode="0.000"/>
    <numFmt numFmtId="183" formatCode="_-* #,##0.00_-;\-* #,##0.00_-;_-* &quot;-&quot;?_-;_-@_-"/>
    <numFmt numFmtId="184" formatCode="#,##0_ ;\-#,##0\ "/>
  </numFmts>
  <fonts count="97" x14ac:knownFonts="1">
    <font>
      <sz val="10"/>
      <color theme="1"/>
      <name val="Arial"/>
      <family val="2"/>
    </font>
    <font>
      <sz val="11"/>
      <color theme="1"/>
      <name val="Calibri"/>
      <family val="2"/>
      <scheme val="minor"/>
    </font>
    <font>
      <sz val="10"/>
      <name val="Arial"/>
      <family val="2"/>
    </font>
    <font>
      <sz val="12"/>
      <name val="Arial"/>
      <family val="2"/>
    </font>
    <font>
      <b/>
      <sz val="20"/>
      <name val="Arial"/>
      <family val="2"/>
    </font>
    <font>
      <b/>
      <sz val="16"/>
      <name val="Arial"/>
      <family val="2"/>
    </font>
    <font>
      <sz val="16"/>
      <name val="Arial"/>
      <family val="2"/>
    </font>
    <font>
      <b/>
      <sz val="14"/>
      <name val="Arial"/>
      <family val="2"/>
    </font>
    <font>
      <b/>
      <sz val="12"/>
      <name val="Arial"/>
      <family val="2"/>
    </font>
    <font>
      <sz val="14"/>
      <name val="Arial"/>
      <family val="2"/>
    </font>
    <font>
      <i/>
      <sz val="14"/>
      <name val="Arial"/>
      <family val="2"/>
    </font>
    <font>
      <sz val="10"/>
      <color indexed="8"/>
      <name val="MS Sans Serif"/>
      <family val="2"/>
    </font>
    <font>
      <sz val="14"/>
      <color indexed="8"/>
      <name val="Arial"/>
      <family val="2"/>
    </font>
    <font>
      <sz val="14"/>
      <color rgb="FF0000FF"/>
      <name val="Arial"/>
      <family val="2"/>
    </font>
    <font>
      <b/>
      <sz val="14"/>
      <color indexed="8"/>
      <name val="Arial"/>
      <family val="2"/>
    </font>
    <font>
      <sz val="12"/>
      <color indexed="8"/>
      <name val="Arial"/>
      <family val="2"/>
    </font>
    <font>
      <sz val="12"/>
      <name val="Times New Roman"/>
      <family val="1"/>
    </font>
    <font>
      <sz val="12"/>
      <name val="Tms Rmn"/>
    </font>
    <font>
      <sz val="10"/>
      <color indexed="8"/>
      <name val="Arial"/>
      <family val="2"/>
    </font>
    <font>
      <sz val="10"/>
      <color theme="1"/>
      <name val="Arial"/>
      <family val="2"/>
    </font>
    <font>
      <sz val="10"/>
      <name val="Arial"/>
      <family val="2"/>
    </font>
    <font>
      <sz val="10"/>
      <color indexed="50"/>
      <name val="Arial"/>
      <family val="2"/>
    </font>
    <font>
      <sz val="10"/>
      <color indexed="18"/>
      <name val="Arial"/>
      <family val="2"/>
    </font>
    <font>
      <u/>
      <sz val="10"/>
      <color indexed="12"/>
      <name val="Arial"/>
      <family val="2"/>
    </font>
    <font>
      <u/>
      <sz val="12"/>
      <color indexed="12"/>
      <name val="Arial"/>
      <family val="2"/>
    </font>
    <font>
      <b/>
      <sz val="13"/>
      <name val="Arial"/>
      <family val="2"/>
    </font>
    <font>
      <sz val="13"/>
      <name val="Arial"/>
      <family val="2"/>
    </font>
    <font>
      <i/>
      <sz val="13"/>
      <name val="Arial"/>
      <family val="2"/>
    </font>
    <font>
      <b/>
      <i/>
      <sz val="12"/>
      <name val="Arial"/>
      <family val="2"/>
    </font>
    <font>
      <i/>
      <sz val="12"/>
      <name val="Arial"/>
      <family val="2"/>
    </font>
    <font>
      <i/>
      <sz val="10"/>
      <name val="Arial"/>
      <family val="2"/>
    </font>
    <font>
      <vertAlign val="superscript"/>
      <sz val="12"/>
      <name val="Arial"/>
      <family val="2"/>
    </font>
    <font>
      <sz val="12"/>
      <color indexed="12"/>
      <name val="Arial"/>
      <family val="2"/>
    </font>
    <font>
      <i/>
      <sz val="8"/>
      <color indexed="39"/>
      <name val="Arial"/>
      <family val="2"/>
    </font>
    <font>
      <sz val="12"/>
      <color rgb="FF0000FF"/>
      <name val="Arial"/>
      <family val="2"/>
    </font>
    <font>
      <sz val="12"/>
      <color indexed="39"/>
      <name val="Arial"/>
      <family val="2"/>
    </font>
    <font>
      <sz val="12"/>
      <color indexed="18"/>
      <name val="Arial"/>
      <family val="2"/>
    </font>
    <font>
      <i/>
      <sz val="12"/>
      <color indexed="39"/>
      <name val="Arial"/>
      <family val="2"/>
    </font>
    <font>
      <b/>
      <sz val="18"/>
      <name val="Arial"/>
      <family val="2"/>
    </font>
    <font>
      <b/>
      <vertAlign val="superscript"/>
      <sz val="14"/>
      <name val="Arial"/>
      <family val="2"/>
    </font>
    <font>
      <sz val="14"/>
      <color indexed="12"/>
      <name val="Arial"/>
      <family val="2"/>
    </font>
    <font>
      <vertAlign val="superscript"/>
      <sz val="13"/>
      <name val="Arial"/>
      <family val="2"/>
    </font>
    <font>
      <b/>
      <vertAlign val="superscript"/>
      <sz val="12"/>
      <name val="Arial"/>
      <family val="2"/>
    </font>
    <font>
      <b/>
      <i/>
      <sz val="10"/>
      <name val="Arial"/>
      <family val="2"/>
    </font>
    <font>
      <sz val="12"/>
      <color indexed="10"/>
      <name val="Arial"/>
      <family val="2"/>
    </font>
    <font>
      <sz val="10"/>
      <color indexed="10"/>
      <name val="Arial"/>
      <family val="2"/>
    </font>
    <font>
      <i/>
      <sz val="10"/>
      <color indexed="39"/>
      <name val="Arial"/>
      <family val="2"/>
    </font>
    <font>
      <b/>
      <sz val="12"/>
      <color indexed="12"/>
      <name val="Arial"/>
      <family val="2"/>
    </font>
    <font>
      <b/>
      <sz val="10"/>
      <name val="Arial"/>
      <family val="2"/>
    </font>
    <font>
      <b/>
      <sz val="12"/>
      <color indexed="8"/>
      <name val="Arial"/>
      <family val="2"/>
    </font>
    <font>
      <b/>
      <sz val="12"/>
      <color rgb="FF0000FF"/>
      <name val="Arial"/>
      <family val="2"/>
    </font>
    <font>
      <vertAlign val="superscript"/>
      <sz val="14"/>
      <name val="Arial"/>
      <family val="2"/>
    </font>
    <font>
      <i/>
      <sz val="10"/>
      <name val="Arial"/>
      <family val="2"/>
    </font>
    <font>
      <b/>
      <i/>
      <sz val="10"/>
      <name val="Arial"/>
      <family val="2"/>
    </font>
    <font>
      <i/>
      <sz val="12"/>
      <color indexed="56"/>
      <name val="Arial"/>
      <family val="2"/>
    </font>
    <font>
      <b/>
      <sz val="10"/>
      <color rgb="FFFF0000"/>
      <name val="Arial"/>
      <family val="2"/>
    </font>
    <font>
      <sz val="10"/>
      <color indexed="12"/>
      <name val="Arial"/>
      <family val="2"/>
    </font>
    <font>
      <vertAlign val="superscript"/>
      <sz val="10"/>
      <name val="Arial"/>
      <family val="2"/>
    </font>
    <font>
      <b/>
      <sz val="10"/>
      <color indexed="12"/>
      <name val="Arial"/>
      <family val="2"/>
    </font>
    <font>
      <b/>
      <sz val="12"/>
      <color theme="1"/>
      <name val="Arial"/>
      <family val="2"/>
    </font>
    <font>
      <sz val="12"/>
      <color theme="1"/>
      <name val="Arial"/>
      <family val="2"/>
    </font>
    <font>
      <b/>
      <sz val="13"/>
      <color rgb="FFFF0000"/>
      <name val="Arial"/>
      <family val="2"/>
    </font>
    <font>
      <b/>
      <sz val="12"/>
      <color rgb="FFFF0000"/>
      <name val="Arial"/>
      <family val="2"/>
    </font>
    <font>
      <sz val="12"/>
      <color indexed="56"/>
      <name val="Arial"/>
      <family val="2"/>
    </font>
    <font>
      <vertAlign val="superscript"/>
      <sz val="12"/>
      <color indexed="8"/>
      <name val="Arial"/>
      <family val="2"/>
    </font>
    <font>
      <sz val="12"/>
      <color rgb="FFFF0000"/>
      <name val="Arial"/>
      <family val="2"/>
    </font>
    <font>
      <b/>
      <vertAlign val="superscript"/>
      <sz val="12"/>
      <color indexed="12"/>
      <name val="Arial"/>
      <family val="2"/>
    </font>
    <font>
      <sz val="11"/>
      <name val="Arial"/>
      <family val="2"/>
    </font>
    <font>
      <b/>
      <sz val="10"/>
      <color indexed="56"/>
      <name val="Arial"/>
      <family val="2"/>
    </font>
    <font>
      <sz val="10"/>
      <color indexed="56"/>
      <name val="Arial"/>
      <family val="2"/>
    </font>
    <font>
      <b/>
      <sz val="10"/>
      <name val="Arial"/>
      <family val="2"/>
    </font>
    <font>
      <b/>
      <u/>
      <sz val="12"/>
      <name val="Arial"/>
      <family val="2"/>
    </font>
    <font>
      <sz val="10"/>
      <name val="Arial Cyr"/>
      <charset val="204"/>
    </font>
    <font>
      <sz val="9"/>
      <name val="Times New Roman"/>
      <family val="1"/>
    </font>
    <font>
      <b/>
      <sz val="9"/>
      <name val="Times New Roman"/>
      <family val="1"/>
    </font>
    <font>
      <sz val="9"/>
      <name val="Tms Rmn"/>
    </font>
    <font>
      <sz val="10"/>
      <color rgb="FFFF0000"/>
      <name val="Arial"/>
      <family val="2"/>
    </font>
    <font>
      <vertAlign val="superscript"/>
      <sz val="8"/>
      <name val="Arial"/>
      <family val="2"/>
    </font>
    <font>
      <b/>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u/>
      <sz val="10"/>
      <color rgb="FF0000FF"/>
      <name val="Arial"/>
      <family val="2"/>
    </font>
    <font>
      <u/>
      <sz val="10"/>
      <color rgb="FF800080"/>
      <name val="Arial"/>
      <family val="2"/>
    </font>
    <font>
      <sz val="9.5"/>
      <name val="Arial"/>
      <family val="2"/>
    </font>
    <font>
      <sz val="9.5"/>
      <color theme="1"/>
      <name val="Arial"/>
      <family val="2"/>
    </font>
  </fonts>
  <fills count="38">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FF"/>
        <bgColor rgb="FFFFFFFF"/>
      </patternFill>
    </fill>
  </fills>
  <borders count="2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43" fontId="2" fillId="0" borderId="0" applyFont="0" applyFill="0" applyBorder="0" applyAlignment="0" applyProtection="0"/>
    <xf numFmtId="0" fontId="2" fillId="0" borderId="0"/>
    <xf numFmtId="0" fontId="11" fillId="0" borderId="0"/>
    <xf numFmtId="0" fontId="20" fillId="0" borderId="0"/>
    <xf numFmtId="0" fontId="23" fillId="0" borderId="0" applyNumberFormat="0" applyFill="0" applyBorder="0" applyAlignment="0" applyProtection="0">
      <alignment vertical="top"/>
      <protection locked="0"/>
    </xf>
    <xf numFmtId="0" fontId="11" fillId="0" borderId="0"/>
    <xf numFmtId="0" fontId="2" fillId="0" borderId="0"/>
    <xf numFmtId="9" fontId="2" fillId="0" borderId="0" applyFont="0" applyFill="0" applyBorder="0" applyAlignment="0" applyProtection="0"/>
    <xf numFmtId="0" fontId="72" fillId="0" borderId="0" applyNumberFormat="0" applyFont="0" applyFill="0" applyBorder="0" applyProtection="0">
      <alignment horizontal="left" vertical="center" indent="5"/>
    </xf>
    <xf numFmtId="4" fontId="73" fillId="2" borderId="13">
      <alignment horizontal="right" vertical="center"/>
    </xf>
    <xf numFmtId="4" fontId="74" fillId="0" borderId="14" applyFill="0" applyBorder="0" applyProtection="0">
      <alignment horizontal="right" vertical="center"/>
    </xf>
    <xf numFmtId="4" fontId="73" fillId="0" borderId="15">
      <alignment horizontal="right" vertical="center"/>
    </xf>
    <xf numFmtId="0" fontId="72" fillId="3" borderId="0" applyNumberFormat="0" applyFont="0" applyBorder="0" applyAlignment="0" applyProtection="0"/>
    <xf numFmtId="0" fontId="2" fillId="0" borderId="0"/>
    <xf numFmtId="0" fontId="73" fillId="3" borderId="13"/>
    <xf numFmtId="0" fontId="18" fillId="0" borderId="0">
      <alignment vertical="top"/>
    </xf>
    <xf numFmtId="0" fontId="18" fillId="0" borderId="0">
      <alignment vertical="top"/>
    </xf>
    <xf numFmtId="180" fontId="75" fillId="0" borderId="0"/>
    <xf numFmtId="4" fontId="73" fillId="0" borderId="0"/>
    <xf numFmtId="0" fontId="78" fillId="0" borderId="0" applyNumberFormat="0" applyFill="0" applyBorder="0" applyAlignment="0" applyProtection="0"/>
    <xf numFmtId="0" fontId="79" fillId="0" borderId="17" applyNumberFormat="0" applyFill="0" applyAlignment="0" applyProtection="0"/>
    <xf numFmtId="0" fontId="80" fillId="0" borderId="18" applyNumberFormat="0" applyFill="0" applyAlignment="0" applyProtection="0"/>
    <xf numFmtId="0" fontId="81" fillId="0" borderId="19" applyNumberFormat="0" applyFill="0" applyAlignment="0" applyProtection="0"/>
    <xf numFmtId="0" fontId="81" fillId="0" borderId="0" applyNumberFormat="0" applyFill="0" applyBorder="0" applyAlignment="0" applyProtection="0"/>
    <xf numFmtId="0" fontId="82" fillId="5" borderId="0" applyNumberFormat="0" applyBorder="0" applyAlignment="0" applyProtection="0"/>
    <xf numFmtId="0" fontId="83" fillId="6" borderId="0" applyNumberFormat="0" applyBorder="0" applyAlignment="0" applyProtection="0"/>
    <xf numFmtId="0" fontId="84" fillId="7" borderId="0" applyNumberFormat="0" applyBorder="0" applyAlignment="0" applyProtection="0"/>
    <xf numFmtId="0" fontId="85" fillId="8" borderId="20" applyNumberFormat="0" applyAlignment="0" applyProtection="0"/>
    <xf numFmtId="0" fontId="86" fillId="9" borderId="21" applyNumberFormat="0" applyAlignment="0" applyProtection="0"/>
    <xf numFmtId="0" fontId="87" fillId="9" borderId="20" applyNumberFormat="0" applyAlignment="0" applyProtection="0"/>
    <xf numFmtId="0" fontId="88" fillId="0" borderId="22" applyNumberFormat="0" applyFill="0" applyAlignment="0" applyProtection="0"/>
    <xf numFmtId="0" fontId="89" fillId="10" borderId="23" applyNumberFormat="0" applyAlignment="0" applyProtection="0"/>
    <xf numFmtId="0" fontId="76" fillId="0" borderId="0" applyNumberFormat="0" applyFill="0" applyBorder="0" applyAlignment="0" applyProtection="0"/>
    <xf numFmtId="0" fontId="19" fillId="11" borderId="24" applyNumberFormat="0" applyFont="0" applyAlignment="0" applyProtection="0"/>
    <xf numFmtId="0" fontId="90" fillId="0" borderId="0" applyNumberFormat="0" applyFill="0" applyBorder="0" applyAlignment="0" applyProtection="0"/>
    <xf numFmtId="0" fontId="91" fillId="0" borderId="25" applyNumberFormat="0" applyFill="0" applyAlignment="0" applyProtection="0"/>
    <xf numFmtId="0" fontId="92"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92" fillId="15" borderId="0" applyNumberFormat="0" applyBorder="0" applyAlignment="0" applyProtection="0"/>
    <xf numFmtId="0" fontId="92"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92" fillId="19" borderId="0" applyNumberFormat="0" applyBorder="0" applyAlignment="0" applyProtection="0"/>
    <xf numFmtId="0" fontId="92"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92" fillId="23" borderId="0" applyNumberFormat="0" applyBorder="0" applyAlignment="0" applyProtection="0"/>
    <xf numFmtId="0" fontId="92"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92" fillId="27" borderId="0" applyNumberFormat="0" applyBorder="0" applyAlignment="0" applyProtection="0"/>
    <xf numFmtId="0" fontId="92"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92" fillId="31" borderId="0" applyNumberFormat="0" applyBorder="0" applyAlignment="0" applyProtection="0"/>
    <xf numFmtId="0" fontId="92"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92" fillId="35" borderId="0" applyNumberFormat="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cellStyleXfs>
  <cellXfs count="810">
    <xf numFmtId="0" fontId="0" fillId="0" borderId="0" xfId="0"/>
    <xf numFmtId="0" fontId="3" fillId="0" borderId="0" xfId="2" applyFont="1"/>
    <xf numFmtId="0" fontId="4" fillId="0" borderId="0" xfId="2" applyFont="1"/>
    <xf numFmtId="0" fontId="5" fillId="0" borderId="0" xfId="2" applyFont="1" applyBorder="1"/>
    <xf numFmtId="0" fontId="3" fillId="0" borderId="0" xfId="2" applyFont="1" applyBorder="1"/>
    <xf numFmtId="0" fontId="7" fillId="0" borderId="1" xfId="2" applyFont="1" applyBorder="1" applyAlignment="1">
      <alignment horizontal="right"/>
    </xf>
    <xf numFmtId="0" fontId="7" fillId="0" borderId="2" xfId="2" applyFont="1" applyBorder="1" applyAlignment="1">
      <alignment horizontal="right"/>
    </xf>
    <xf numFmtId="0" fontId="7" fillId="0" borderId="2" xfId="2" applyFont="1" applyBorder="1" applyAlignment="1">
      <alignment horizontal="center"/>
    </xf>
    <xf numFmtId="0" fontId="8" fillId="0" borderId="0" xfId="2" applyFont="1"/>
    <xf numFmtId="0" fontId="7" fillId="0" borderId="0" xfId="2" applyFont="1" applyBorder="1" applyAlignment="1">
      <alignment horizontal="left"/>
    </xf>
    <xf numFmtId="0" fontId="7" fillId="0" borderId="0" xfId="2" applyFont="1" applyBorder="1" applyAlignment="1">
      <alignment horizontal="center"/>
    </xf>
    <xf numFmtId="0" fontId="7" fillId="0" borderId="3" xfId="2" applyFont="1" applyBorder="1" applyAlignment="1">
      <alignment horizontal="left"/>
    </xf>
    <xf numFmtId="0" fontId="7" fillId="0" borderId="3" xfId="2" applyFont="1" applyBorder="1" applyAlignment="1">
      <alignment horizontal="center"/>
    </xf>
    <xf numFmtId="0" fontId="9" fillId="0" borderId="0" xfId="2" applyFont="1" applyBorder="1"/>
    <xf numFmtId="0" fontId="9" fillId="0" borderId="0" xfId="2" applyFont="1"/>
    <xf numFmtId="0" fontId="10" fillId="0" borderId="0" xfId="2" applyFont="1" applyAlignment="1">
      <alignment horizontal="right"/>
    </xf>
    <xf numFmtId="0" fontId="7" fillId="0" borderId="0" xfId="2" applyFont="1" applyBorder="1"/>
    <xf numFmtId="0" fontId="9" fillId="0" borderId="0" xfId="2" applyFont="1" applyFill="1"/>
    <xf numFmtId="0" fontId="12" fillId="0" borderId="0" xfId="3" applyFont="1" applyFill="1" applyBorder="1" applyAlignment="1">
      <alignment horizontal="left"/>
    </xf>
    <xf numFmtId="164" fontId="9" fillId="0" borderId="0" xfId="1" applyNumberFormat="1" applyFont="1" applyFill="1"/>
    <xf numFmtId="164" fontId="13" fillId="0" borderId="0" xfId="1" applyNumberFormat="1" applyFont="1" applyFill="1" applyBorder="1" applyAlignment="1">
      <alignment horizontal="right"/>
    </xf>
    <xf numFmtId="0" fontId="7" fillId="0" borderId="0" xfId="2" applyFont="1" applyFill="1" applyBorder="1"/>
    <xf numFmtId="164" fontId="9" fillId="0" borderId="0" xfId="1" applyNumberFormat="1" applyFont="1"/>
    <xf numFmtId="164" fontId="12" fillId="0" borderId="0" xfId="1" applyNumberFormat="1" applyFont="1" applyFill="1" applyBorder="1" applyAlignment="1">
      <alignment horizontal="left"/>
    </xf>
    <xf numFmtId="0" fontId="9" fillId="0" borderId="0" xfId="2" applyFont="1" applyFill="1" applyBorder="1"/>
    <xf numFmtId="0" fontId="14" fillId="0" borderId="0" xfId="3" applyFont="1" applyFill="1" applyBorder="1" applyAlignment="1">
      <alignment horizontal="left"/>
    </xf>
    <xf numFmtId="0" fontId="7" fillId="0" borderId="3" xfId="2" applyFont="1" applyBorder="1"/>
    <xf numFmtId="164" fontId="13" fillId="0" borderId="3" xfId="1" applyNumberFormat="1" applyFont="1" applyFill="1" applyBorder="1" applyAlignment="1">
      <alignment horizontal="right"/>
    </xf>
    <xf numFmtId="0" fontId="8" fillId="0" borderId="0" xfId="2" applyFont="1" applyBorder="1"/>
    <xf numFmtId="3" fontId="3" fillId="0" borderId="0" xfId="2" applyNumberFormat="1" applyFont="1" applyBorder="1"/>
    <xf numFmtId="0" fontId="15" fillId="0" borderId="0" xfId="3" applyFont="1" applyFill="1" applyBorder="1" applyAlignment="1">
      <alignment horizontal="left"/>
    </xf>
    <xf numFmtId="3" fontId="2" fillId="0" borderId="0" xfId="2" applyNumberFormat="1" applyFont="1" applyBorder="1"/>
    <xf numFmtId="0" fontId="2" fillId="0" borderId="0" xfId="2" applyFont="1"/>
    <xf numFmtId="0" fontId="5" fillId="0" borderId="0" xfId="2" applyFont="1"/>
    <xf numFmtId="164" fontId="13" fillId="0" borderId="0" xfId="2" applyNumberFormat="1" applyFont="1" applyFill="1" applyBorder="1" applyAlignment="1">
      <alignment horizontal="right"/>
    </xf>
    <xf numFmtId="165" fontId="16" fillId="0" borderId="0" xfId="2" applyNumberFormat="1" applyFont="1" applyProtection="1"/>
    <xf numFmtId="165" fontId="17" fillId="0" borderId="0" xfId="2" applyNumberFormat="1" applyFont="1" applyProtection="1"/>
    <xf numFmtId="164" fontId="9" fillId="0" borderId="0" xfId="1" applyNumberFormat="1" applyFont="1" applyBorder="1"/>
    <xf numFmtId="164" fontId="7" fillId="0" borderId="0" xfId="1" applyNumberFormat="1" applyFont="1" applyBorder="1"/>
    <xf numFmtId="0" fontId="18" fillId="0" borderId="0" xfId="3" applyFont="1" applyFill="1" applyBorder="1" applyAlignment="1">
      <alignment horizontal="left"/>
    </xf>
    <xf numFmtId="41" fontId="3" fillId="0" borderId="0" xfId="2" applyNumberFormat="1" applyFont="1"/>
    <xf numFmtId="41" fontId="3" fillId="0" borderId="0" xfId="2" applyNumberFormat="1" applyFont="1" applyBorder="1" applyAlignment="1">
      <alignment horizontal="right"/>
    </xf>
    <xf numFmtId="165" fontId="16" fillId="0" borderId="0" xfId="2" applyNumberFormat="1" applyFont="1" applyBorder="1" applyProtection="1"/>
    <xf numFmtId="0" fontId="21" fillId="0" borderId="4" xfId="4" applyFont="1" applyBorder="1"/>
    <xf numFmtId="0" fontId="21" fillId="0" borderId="0" xfId="4" applyFont="1"/>
    <xf numFmtId="0" fontId="20" fillId="0" borderId="0" xfId="4"/>
    <xf numFmtId="0" fontId="22" fillId="0" borderId="0" xfId="4" applyFont="1"/>
    <xf numFmtId="0" fontId="5" fillId="0" borderId="0" xfId="4" applyFont="1" applyAlignment="1"/>
    <xf numFmtId="0" fontId="20" fillId="0" borderId="0" xfId="4" applyAlignment="1"/>
    <xf numFmtId="0" fontId="24" fillId="0" borderId="0" xfId="5" applyFont="1" applyAlignment="1" applyProtection="1"/>
    <xf numFmtId="0" fontId="3" fillId="0" borderId="0" xfId="4" applyFont="1" applyAlignment="1"/>
    <xf numFmtId="0" fontId="3" fillId="0" borderId="0" xfId="4" applyFont="1"/>
    <xf numFmtId="0" fontId="25" fillId="0" borderId="0" xfId="4" applyFont="1" applyBorder="1" applyProtection="1">
      <protection locked="0"/>
    </xf>
    <xf numFmtId="0" fontId="3" fillId="0" borderId="0" xfId="4" applyFont="1" applyBorder="1" applyProtection="1">
      <protection locked="0"/>
    </xf>
    <xf numFmtId="0" fontId="3" fillId="0" borderId="0" xfId="4" applyFont="1" applyProtection="1">
      <protection locked="0"/>
    </xf>
    <xf numFmtId="0" fontId="3" fillId="0" borderId="0" xfId="4" applyFont="1" applyFill="1" applyProtection="1">
      <protection locked="0"/>
    </xf>
    <xf numFmtId="0" fontId="3" fillId="0" borderId="2" xfId="4" applyFont="1" applyBorder="1" applyProtection="1">
      <protection locked="0"/>
    </xf>
    <xf numFmtId="0" fontId="8" fillId="0" borderId="2" xfId="4" applyFont="1" applyBorder="1" applyProtection="1">
      <protection locked="0"/>
    </xf>
    <xf numFmtId="0" fontId="8" fillId="0" borderId="2" xfId="4" applyFont="1" applyFill="1" applyBorder="1" applyProtection="1">
      <protection locked="0"/>
    </xf>
    <xf numFmtId="0" fontId="8" fillId="0" borderId="2" xfId="4" applyFont="1" applyFill="1" applyBorder="1" applyAlignment="1" applyProtection="1">
      <alignment horizontal="right"/>
      <protection locked="0"/>
    </xf>
    <xf numFmtId="0" fontId="8" fillId="0" borderId="0" xfId="4" applyFont="1" applyProtection="1">
      <protection locked="0"/>
    </xf>
    <xf numFmtId="0" fontId="29" fillId="0" borderId="0" xfId="4" applyFont="1" applyAlignment="1" applyProtection="1">
      <alignment horizontal="right"/>
      <protection locked="0"/>
    </xf>
    <xf numFmtId="0" fontId="29" fillId="0" borderId="0" xfId="4" applyFont="1" applyFill="1" applyAlignment="1" applyProtection="1">
      <alignment horizontal="right"/>
      <protection locked="0"/>
    </xf>
    <xf numFmtId="0" fontId="30" fillId="0" borderId="0" xfId="4" applyFont="1" applyFill="1" applyAlignment="1" applyProtection="1">
      <alignment horizontal="right"/>
      <protection locked="0"/>
    </xf>
    <xf numFmtId="4" fontId="3" fillId="0" borderId="0" xfId="1" applyNumberFormat="1" applyFont="1" applyProtection="1">
      <protection locked="0"/>
    </xf>
    <xf numFmtId="4" fontId="3" fillId="0" borderId="0" xfId="4" applyNumberFormat="1" applyFont="1" applyProtection="1">
      <protection locked="0"/>
    </xf>
    <xf numFmtId="2" fontId="3" fillId="0" borderId="0" xfId="4" applyNumberFormat="1" applyFont="1" applyFill="1" applyProtection="1">
      <protection locked="0"/>
    </xf>
    <xf numFmtId="2" fontId="3" fillId="0" borderId="5" xfId="4" applyNumberFormat="1" applyFont="1" applyFill="1" applyBorder="1" applyProtection="1">
      <protection locked="0"/>
    </xf>
    <xf numFmtId="2" fontId="3" fillId="0" borderId="0" xfId="4" applyNumberFormat="1" applyFont="1" applyFill="1" applyBorder="1" applyProtection="1">
      <protection locked="0"/>
    </xf>
    <xf numFmtId="2" fontId="3" fillId="0" borderId="0" xfId="4" applyNumberFormat="1" applyFont="1" applyFill="1" applyAlignment="1" applyProtection="1">
      <alignment horizontal="right"/>
      <protection locked="0"/>
    </xf>
    <xf numFmtId="0" fontId="3" fillId="0" borderId="0" xfId="4" applyFont="1" applyFill="1" applyAlignment="1" applyProtection="1">
      <alignment horizontal="right"/>
      <protection locked="0"/>
    </xf>
    <xf numFmtId="2" fontId="32" fillId="0" borderId="0" xfId="4" applyNumberFormat="1" applyFont="1" applyFill="1" applyBorder="1" applyProtection="1">
      <protection locked="0"/>
    </xf>
    <xf numFmtId="2" fontId="33" fillId="0" borderId="0" xfId="4" applyNumberFormat="1" applyFont="1" applyProtection="1"/>
    <xf numFmtId="2" fontId="3" fillId="0" borderId="0" xfId="4" applyNumberFormat="1" applyFont="1" applyProtection="1">
      <protection locked="0"/>
    </xf>
    <xf numFmtId="166" fontId="3" fillId="0" borderId="0" xfId="1" applyNumberFormat="1" applyFont="1" applyProtection="1">
      <protection locked="0"/>
    </xf>
    <xf numFmtId="166" fontId="29" fillId="0" borderId="0" xfId="1" applyNumberFormat="1" applyFont="1" applyProtection="1">
      <protection locked="0"/>
    </xf>
    <xf numFmtId="41" fontId="3" fillId="0" borderId="0" xfId="1" applyNumberFormat="1" applyFont="1" applyFill="1" applyAlignment="1" applyProtection="1">
      <alignment horizontal="right"/>
      <protection locked="0"/>
    </xf>
    <xf numFmtId="2" fontId="32" fillId="0" borderId="0" xfId="4" applyNumberFormat="1" applyFont="1" applyFill="1" applyProtection="1">
      <protection locked="0"/>
    </xf>
    <xf numFmtId="0" fontId="20" fillId="0" borderId="0" xfId="4" applyProtection="1">
      <protection locked="0"/>
    </xf>
    <xf numFmtId="41" fontId="3" fillId="0" borderId="0" xfId="1" quotePrefix="1" applyNumberFormat="1" applyFont="1" applyAlignment="1" applyProtection="1">
      <alignment horizontal="right"/>
      <protection locked="0"/>
    </xf>
    <xf numFmtId="41" fontId="3" fillId="0" borderId="0" xfId="1" applyNumberFormat="1" applyFont="1" applyFill="1" applyAlignment="1" applyProtection="1">
      <protection locked="0"/>
    </xf>
    <xf numFmtId="0" fontId="3" fillId="0" borderId="0" xfId="1" applyNumberFormat="1" applyFont="1" applyFill="1" applyAlignment="1" applyProtection="1">
      <alignment horizontal="right"/>
      <protection locked="0"/>
    </xf>
    <xf numFmtId="4" fontId="3" fillId="0" borderId="0" xfId="1" applyNumberFormat="1" applyFont="1" applyFill="1" applyProtection="1">
      <protection locked="0"/>
    </xf>
    <xf numFmtId="2" fontId="32" fillId="0" borderId="0" xfId="4" applyNumberFormat="1" applyFont="1" applyFill="1" applyAlignment="1" applyProtection="1">
      <alignment horizontal="right"/>
      <protection locked="0"/>
    </xf>
    <xf numFmtId="2" fontId="34" fillId="0" borderId="0" xfId="4" applyNumberFormat="1" applyFont="1" applyFill="1" applyAlignment="1" applyProtection="1">
      <alignment horizontal="right"/>
      <protection locked="0"/>
    </xf>
    <xf numFmtId="4" fontId="35" fillId="0" borderId="0" xfId="4" applyNumberFormat="1" applyFont="1" applyProtection="1"/>
    <xf numFmtId="4" fontId="35" fillId="0" borderId="0" xfId="4" applyNumberFormat="1" applyFont="1" applyFill="1" applyProtection="1"/>
    <xf numFmtId="4" fontId="3" fillId="0" borderId="0" xfId="4" applyNumberFormat="1" applyFont="1" applyFill="1" applyProtection="1"/>
    <xf numFmtId="4" fontId="34" fillId="0" borderId="0" xfId="4" applyNumberFormat="1" applyFont="1" applyFill="1" applyProtection="1"/>
    <xf numFmtId="2" fontId="36" fillId="0" borderId="0" xfId="4" applyNumberFormat="1" applyFont="1" applyProtection="1">
      <protection locked="0"/>
    </xf>
    <xf numFmtId="4" fontId="36" fillId="0" borderId="0" xfId="4" applyNumberFormat="1" applyFont="1" applyProtection="1">
      <protection locked="0"/>
    </xf>
    <xf numFmtId="4" fontId="36" fillId="0" borderId="5" xfId="4" applyNumberFormat="1" applyFont="1" applyBorder="1" applyProtection="1">
      <protection locked="0"/>
    </xf>
    <xf numFmtId="4" fontId="36" fillId="0" borderId="0" xfId="4" applyNumberFormat="1" applyFont="1" applyBorder="1" applyProtection="1">
      <protection locked="0"/>
    </xf>
    <xf numFmtId="2" fontId="3" fillId="0" borderId="6" xfId="4" applyNumberFormat="1" applyFont="1" applyFill="1" applyBorder="1" applyProtection="1">
      <protection locked="0"/>
    </xf>
    <xf numFmtId="4" fontId="35" fillId="0" borderId="5" xfId="4" applyNumberFormat="1" applyFont="1" applyBorder="1" applyProtection="1"/>
    <xf numFmtId="4" fontId="35" fillId="0" borderId="6" xfId="4" applyNumberFormat="1" applyFont="1" applyBorder="1" applyProtection="1"/>
    <xf numFmtId="4" fontId="35" fillId="0" borderId="0" xfId="4" applyNumberFormat="1" applyFont="1" applyBorder="1" applyProtection="1"/>
    <xf numFmtId="4" fontId="35" fillId="0" borderId="0" xfId="4" applyNumberFormat="1" applyFont="1" applyFill="1" applyBorder="1" applyProtection="1"/>
    <xf numFmtId="4" fontId="3" fillId="0" borderId="0" xfId="4" applyNumberFormat="1" applyFont="1" applyFill="1" applyBorder="1" applyProtection="1"/>
    <xf numFmtId="4" fontId="34" fillId="0" borderId="0" xfId="4" applyNumberFormat="1" applyFont="1" applyFill="1" applyBorder="1" applyProtection="1"/>
    <xf numFmtId="0" fontId="20" fillId="0" borderId="0" xfId="4" applyFill="1" applyProtection="1">
      <protection locked="0"/>
    </xf>
    <xf numFmtId="2" fontId="30" fillId="0" borderId="0" xfId="4" applyNumberFormat="1" applyFont="1" applyFill="1" applyProtection="1">
      <protection locked="0"/>
    </xf>
    <xf numFmtId="2" fontId="29" fillId="0" borderId="0" xfId="4" applyNumberFormat="1" applyFont="1" applyFill="1" applyAlignment="1" applyProtection="1">
      <alignment horizontal="right"/>
      <protection locked="0"/>
    </xf>
    <xf numFmtId="2" fontId="30" fillId="0" borderId="0" xfId="4" applyNumberFormat="1" applyFont="1" applyFill="1" applyAlignment="1" applyProtection="1">
      <alignment horizontal="right"/>
      <protection locked="0"/>
    </xf>
    <xf numFmtId="0" fontId="30" fillId="0" borderId="0" xfId="4" applyFont="1" applyAlignment="1" applyProtection="1">
      <alignment horizontal="right"/>
      <protection locked="0"/>
    </xf>
    <xf numFmtId="3" fontId="3" fillId="0" borderId="0" xfId="1" applyNumberFormat="1" applyFont="1" applyProtection="1">
      <protection locked="0"/>
    </xf>
    <xf numFmtId="3" fontId="3" fillId="0" borderId="0" xfId="1" applyNumberFormat="1" applyFont="1" applyAlignment="1" applyProtection="1">
      <alignment horizontal="right"/>
      <protection locked="0"/>
    </xf>
    <xf numFmtId="3" fontId="3" fillId="0" borderId="0" xfId="4" applyNumberFormat="1" applyFont="1" applyFill="1" applyProtection="1">
      <protection locked="0"/>
    </xf>
    <xf numFmtId="3" fontId="3" fillId="0" borderId="5" xfId="4" applyNumberFormat="1" applyFont="1" applyFill="1" applyBorder="1" applyProtection="1">
      <protection locked="0"/>
    </xf>
    <xf numFmtId="167" fontId="3" fillId="0" borderId="0" xfId="1" applyNumberFormat="1" applyFont="1" applyFill="1" applyBorder="1" applyProtection="1">
      <protection locked="0"/>
    </xf>
    <xf numFmtId="3" fontId="3" fillId="0" borderId="0" xfId="4" applyNumberFormat="1" applyFont="1" applyProtection="1">
      <protection locked="0"/>
    </xf>
    <xf numFmtId="3" fontId="3" fillId="0" borderId="0" xfId="4" applyNumberFormat="1" applyFont="1" applyFill="1" applyAlignment="1" applyProtection="1">
      <alignment horizontal="right"/>
      <protection locked="0"/>
    </xf>
    <xf numFmtId="167" fontId="3" fillId="0" borderId="0" xfId="1" applyNumberFormat="1" applyFont="1" applyFill="1" applyProtection="1">
      <protection locked="0"/>
    </xf>
    <xf numFmtId="1" fontId="3" fillId="0" borderId="0" xfId="4" applyNumberFormat="1" applyFont="1" applyFill="1" applyAlignment="1" applyProtection="1">
      <alignment horizontal="right"/>
      <protection locked="0"/>
    </xf>
    <xf numFmtId="167" fontId="32" fillId="0" borderId="0" xfId="1" applyNumberFormat="1" applyFont="1" applyFill="1" applyBorder="1" applyProtection="1">
      <protection locked="0"/>
    </xf>
    <xf numFmtId="3" fontId="32" fillId="0" borderId="0" xfId="1" applyNumberFormat="1" applyFont="1" applyFill="1" applyBorder="1" applyProtection="1">
      <protection locked="0"/>
    </xf>
    <xf numFmtId="3" fontId="3" fillId="0" borderId="0" xfId="1" applyNumberFormat="1" applyFont="1" applyFill="1" applyBorder="1" applyProtection="1">
      <protection locked="0"/>
    </xf>
    <xf numFmtId="167" fontId="33" fillId="0" borderId="0" xfId="1" applyNumberFormat="1" applyFont="1" applyProtection="1"/>
    <xf numFmtId="3" fontId="3" fillId="0" borderId="0" xfId="4" applyNumberFormat="1" applyFont="1" applyAlignment="1" applyProtection="1">
      <alignment horizontal="right"/>
      <protection locked="0"/>
    </xf>
    <xf numFmtId="167" fontId="3" fillId="0" borderId="0" xfId="1" applyNumberFormat="1" applyFont="1" applyFill="1" applyAlignment="1" applyProtection="1">
      <alignment horizontal="right"/>
      <protection locked="0"/>
    </xf>
    <xf numFmtId="3" fontId="3" fillId="0" borderId="0" xfId="4" quotePrefix="1" applyNumberFormat="1" applyFont="1" applyFill="1" applyAlignment="1" applyProtection="1">
      <alignment horizontal="right"/>
      <protection locked="0"/>
    </xf>
    <xf numFmtId="3" fontId="32" fillId="0" borderId="0" xfId="1" applyNumberFormat="1" applyFont="1" applyFill="1" applyProtection="1">
      <protection locked="0"/>
    </xf>
    <xf numFmtId="3" fontId="3" fillId="0" borderId="0" xfId="1" applyNumberFormat="1" applyFont="1" applyFill="1" applyProtection="1">
      <protection locked="0"/>
    </xf>
    <xf numFmtId="1" fontId="33" fillId="0" borderId="0" xfId="4" applyNumberFormat="1" applyFont="1" applyProtection="1"/>
    <xf numFmtId="43" fontId="3" fillId="0" borderId="0" xfId="1" quotePrefix="1" applyFont="1" applyAlignment="1" applyProtection="1">
      <alignment horizontal="right"/>
      <protection locked="0"/>
    </xf>
    <xf numFmtId="3" fontId="3" fillId="0" borderId="0" xfId="1" applyNumberFormat="1" applyFont="1" applyBorder="1" applyProtection="1">
      <protection locked="0"/>
    </xf>
    <xf numFmtId="3" fontId="36" fillId="0" borderId="0" xfId="1" applyNumberFormat="1" applyFont="1" applyBorder="1" applyProtection="1">
      <protection locked="0"/>
    </xf>
    <xf numFmtId="3" fontId="35" fillId="0" borderId="0" xfId="1" applyNumberFormat="1" applyFont="1" applyProtection="1"/>
    <xf numFmtId="3" fontId="35" fillId="0" borderId="0" xfId="1" applyNumberFormat="1" applyFont="1" applyFill="1" applyProtection="1"/>
    <xf numFmtId="3" fontId="3" fillId="0" borderId="0" xfId="1" applyNumberFormat="1" applyFont="1" applyFill="1" applyProtection="1"/>
    <xf numFmtId="0" fontId="36" fillId="0" borderId="0" xfId="4" applyFont="1" applyBorder="1" applyProtection="1">
      <protection locked="0"/>
    </xf>
    <xf numFmtId="0" fontId="36" fillId="0" borderId="0" xfId="4" quotePrefix="1" applyFont="1" applyBorder="1" applyAlignment="1" applyProtection="1">
      <alignment horizontal="right"/>
      <protection locked="0"/>
    </xf>
    <xf numFmtId="3" fontId="3" fillId="0" borderId="0" xfId="4" quotePrefix="1" applyNumberFormat="1" applyFont="1" applyAlignment="1" applyProtection="1">
      <alignment horizontal="right"/>
      <protection locked="0"/>
    </xf>
    <xf numFmtId="0" fontId="3" fillId="0" borderId="3" xfId="4" applyFont="1" applyBorder="1" applyProtection="1">
      <protection locked="0"/>
    </xf>
    <xf numFmtId="0" fontId="36" fillId="0" borderId="3" xfId="4" quotePrefix="1" applyFont="1" applyBorder="1" applyAlignment="1" applyProtection="1">
      <alignment horizontal="right"/>
      <protection locked="0"/>
    </xf>
    <xf numFmtId="3" fontId="3" fillId="0" borderId="3" xfId="4" quotePrefix="1" applyNumberFormat="1" applyFont="1" applyBorder="1" applyAlignment="1" applyProtection="1">
      <alignment horizontal="right"/>
      <protection locked="0"/>
    </xf>
    <xf numFmtId="2" fontId="3" fillId="0" borderId="3" xfId="4" applyNumberFormat="1" applyFont="1" applyFill="1" applyBorder="1" applyAlignment="1" applyProtection="1">
      <alignment horizontal="right"/>
      <protection locked="0"/>
    </xf>
    <xf numFmtId="3" fontId="3" fillId="0" borderId="0" xfId="4" quotePrefix="1" applyNumberFormat="1" applyFont="1" applyBorder="1" applyAlignment="1" applyProtection="1">
      <alignment horizontal="right"/>
      <protection locked="0"/>
    </xf>
    <xf numFmtId="2" fontId="3" fillId="0" borderId="0" xfId="4" applyNumberFormat="1" applyFont="1" applyFill="1" applyBorder="1" applyAlignment="1" applyProtection="1">
      <alignment horizontal="right"/>
      <protection locked="0"/>
    </xf>
    <xf numFmtId="0" fontId="2" fillId="0" borderId="0" xfId="4" applyFont="1" applyBorder="1" applyProtection="1">
      <protection locked="0"/>
    </xf>
    <xf numFmtId="0" fontId="22" fillId="0" borderId="0" xfId="4" applyFont="1" applyBorder="1" applyProtection="1">
      <protection locked="0"/>
    </xf>
    <xf numFmtId="0" fontId="2" fillId="0" borderId="0" xfId="4" applyFont="1" applyProtection="1">
      <protection locked="0"/>
    </xf>
    <xf numFmtId="0" fontId="2" fillId="0" borderId="0" xfId="4" applyFont="1" applyFill="1" applyProtection="1">
      <protection locked="0"/>
    </xf>
    <xf numFmtId="0" fontId="2" fillId="0" borderId="0" xfId="4" applyFont="1" applyBorder="1" applyAlignment="1" applyProtection="1">
      <alignment horizontal="left" indent="2"/>
      <protection locked="0"/>
    </xf>
    <xf numFmtId="0" fontId="2" fillId="0" borderId="0" xfId="4" applyFont="1" applyFill="1" applyBorder="1" applyProtection="1">
      <protection locked="0"/>
    </xf>
    <xf numFmtId="0" fontId="22" fillId="0" borderId="0" xfId="4" applyFont="1" applyFill="1" applyBorder="1" applyProtection="1">
      <protection locked="0"/>
    </xf>
    <xf numFmtId="0" fontId="2" fillId="0" borderId="0" xfId="4" applyFont="1" applyBorder="1" applyAlignment="1" applyProtection="1">
      <alignment horizontal="left" indent="1"/>
      <protection locked="0"/>
    </xf>
    <xf numFmtId="0" fontId="29" fillId="0" borderId="0" xfId="4" applyFont="1" applyProtection="1">
      <protection locked="0"/>
    </xf>
    <xf numFmtId="41" fontId="3" fillId="0" borderId="0" xfId="1" applyNumberFormat="1" applyFont="1" applyFill="1" applyBorder="1" applyAlignment="1" applyProtection="1">
      <alignment horizontal="right"/>
      <protection locked="0"/>
    </xf>
    <xf numFmtId="0" fontId="3" fillId="0" borderId="0" xfId="4" applyFont="1" applyAlignment="1" applyProtection="1">
      <alignment horizontal="right"/>
      <protection locked="0"/>
    </xf>
    <xf numFmtId="41" fontId="3" fillId="0" borderId="0" xfId="4" applyNumberFormat="1" applyFont="1" applyFill="1" applyAlignment="1" applyProtection="1">
      <alignment horizontal="right"/>
      <protection locked="0"/>
    </xf>
    <xf numFmtId="2" fontId="37" fillId="0" borderId="0" xfId="4" applyNumberFormat="1" applyFont="1" applyBorder="1" applyProtection="1"/>
    <xf numFmtId="2" fontId="37" fillId="0" borderId="0" xfId="4" applyNumberFormat="1" applyFont="1" applyFill="1" applyProtection="1"/>
    <xf numFmtId="2" fontId="3" fillId="0" borderId="0" xfId="4" applyNumberFormat="1" applyFont="1" applyBorder="1" applyProtection="1">
      <protection locked="0"/>
    </xf>
    <xf numFmtId="0" fontId="3" fillId="0" borderId="0" xfId="1" applyNumberFormat="1" applyFont="1" applyFill="1" applyBorder="1" applyAlignment="1" applyProtection="1">
      <alignment horizontal="right"/>
      <protection locked="0"/>
    </xf>
    <xf numFmtId="4" fontId="3" fillId="0" borderId="5" xfId="1" applyNumberFormat="1" applyFont="1" applyBorder="1" applyProtection="1">
      <protection locked="0"/>
    </xf>
    <xf numFmtId="4" fontId="3" fillId="0" borderId="0" xfId="1" applyNumberFormat="1" applyFont="1" applyBorder="1" applyProtection="1">
      <protection locked="0"/>
    </xf>
    <xf numFmtId="4" fontId="3" fillId="0" borderId="0" xfId="1" applyNumberFormat="1" applyFont="1" applyFill="1" applyBorder="1" applyProtection="1">
      <protection locked="0"/>
    </xf>
    <xf numFmtId="0" fontId="3" fillId="0" borderId="0" xfId="4" applyFont="1" applyBorder="1" applyAlignment="1" applyProtection="1">
      <alignment horizontal="right"/>
      <protection locked="0"/>
    </xf>
    <xf numFmtId="0" fontId="3" fillId="0" borderId="0" xfId="4" applyFont="1" applyFill="1" applyBorder="1" applyProtection="1">
      <protection locked="0"/>
    </xf>
    <xf numFmtId="3" fontId="3" fillId="0" borderId="0" xfId="4" applyNumberFormat="1" applyFont="1" applyFill="1" applyBorder="1" applyProtection="1">
      <protection locked="0"/>
    </xf>
    <xf numFmtId="1" fontId="3" fillId="0" borderId="0" xfId="4" applyNumberFormat="1" applyFont="1" applyFill="1" applyProtection="1">
      <protection locked="0"/>
    </xf>
    <xf numFmtId="167" fontId="37" fillId="0" borderId="0" xfId="1" applyNumberFormat="1" applyFont="1" applyBorder="1" applyProtection="1"/>
    <xf numFmtId="167" fontId="37" fillId="0" borderId="0" xfId="1" applyNumberFormat="1" applyFont="1" applyFill="1" applyProtection="1"/>
    <xf numFmtId="167" fontId="3" fillId="0" borderId="0" xfId="1" applyNumberFormat="1" applyFont="1" applyProtection="1">
      <protection locked="0"/>
    </xf>
    <xf numFmtId="3" fontId="3" fillId="0" borderId="0" xfId="1" applyNumberFormat="1" applyFont="1" applyFill="1" applyAlignment="1" applyProtection="1">
      <alignment horizontal="right"/>
      <protection locked="0"/>
    </xf>
    <xf numFmtId="1" fontId="37" fillId="0" borderId="0" xfId="4" applyNumberFormat="1" applyFont="1" applyProtection="1"/>
    <xf numFmtId="1" fontId="37" fillId="0" borderId="0" xfId="4" applyNumberFormat="1" applyFont="1" applyFill="1" applyProtection="1"/>
    <xf numFmtId="3" fontId="3" fillId="0" borderId="3" xfId="4" quotePrefix="1" applyNumberFormat="1" applyFont="1" applyFill="1" applyBorder="1" applyAlignment="1" applyProtection="1">
      <alignment horizontal="right"/>
      <protection locked="0"/>
    </xf>
    <xf numFmtId="0" fontId="3" fillId="0" borderId="3" xfId="4" applyFont="1" applyFill="1" applyBorder="1" applyProtection="1">
      <protection locked="0"/>
    </xf>
    <xf numFmtId="3" fontId="3" fillId="0" borderId="0" xfId="4" quotePrefix="1" applyNumberFormat="1" applyFont="1" applyFill="1" applyBorder="1" applyAlignment="1" applyProtection="1">
      <alignment horizontal="right"/>
      <protection locked="0"/>
    </xf>
    <xf numFmtId="0" fontId="8" fillId="0" borderId="0" xfId="4" applyFont="1" applyBorder="1" applyProtection="1">
      <protection locked="0"/>
    </xf>
    <xf numFmtId="0" fontId="29" fillId="0" borderId="0" xfId="4" applyFont="1" applyBorder="1" applyAlignment="1" applyProtection="1">
      <alignment horizontal="right"/>
      <protection locked="0"/>
    </xf>
    <xf numFmtId="0" fontId="29" fillId="0" borderId="0" xfId="4" applyFont="1" applyFill="1" applyBorder="1" applyAlignment="1" applyProtection="1">
      <alignment horizontal="right"/>
      <protection locked="0"/>
    </xf>
    <xf numFmtId="0" fontId="30" fillId="0" borderId="0" xfId="4" applyFont="1" applyFill="1" applyBorder="1" applyAlignment="1" applyProtection="1">
      <alignment horizontal="right"/>
      <protection locked="0"/>
    </xf>
    <xf numFmtId="3" fontId="3" fillId="0" borderId="0" xfId="4" applyNumberFormat="1" applyFont="1" applyBorder="1" applyProtection="1">
      <protection locked="0"/>
    </xf>
    <xf numFmtId="3" fontId="3" fillId="0" borderId="3" xfId="4" applyNumberFormat="1" applyFont="1" applyFill="1" applyBorder="1" applyProtection="1">
      <protection locked="0"/>
    </xf>
    <xf numFmtId="3" fontId="37" fillId="0" borderId="0" xfId="4" applyNumberFormat="1" applyFont="1" applyProtection="1"/>
    <xf numFmtId="3" fontId="37" fillId="0" borderId="0" xfId="4" applyNumberFormat="1" applyFont="1" applyProtection="1">
      <protection locked="0"/>
    </xf>
    <xf numFmtId="0" fontId="5" fillId="0" borderId="0" xfId="4" applyFont="1"/>
    <xf numFmtId="0" fontId="9" fillId="0" borderId="0" xfId="4" applyFont="1"/>
    <xf numFmtId="0" fontId="9" fillId="0" borderId="0" xfId="4" applyFont="1" applyFill="1" applyProtection="1">
      <protection locked="0"/>
    </xf>
    <xf numFmtId="0" fontId="9" fillId="0" borderId="0" xfId="4" applyFont="1" applyProtection="1">
      <protection locked="0"/>
    </xf>
    <xf numFmtId="0" fontId="10" fillId="0" borderId="0" xfId="4" applyFont="1" applyFill="1" applyProtection="1">
      <protection locked="0"/>
    </xf>
    <xf numFmtId="0" fontId="38" fillId="0" borderId="0" xfId="4" applyFont="1" applyAlignment="1">
      <alignment horizontal="left"/>
    </xf>
    <xf numFmtId="0" fontId="7" fillId="0" borderId="2" xfId="4" applyFont="1" applyBorder="1"/>
    <xf numFmtId="0" fontId="7" fillId="0" borderId="0" xfId="4" applyFont="1" applyBorder="1"/>
    <xf numFmtId="0" fontId="10" fillId="0" borderId="0" xfId="4" applyFont="1" applyBorder="1" applyAlignment="1">
      <alignment horizontal="right"/>
    </xf>
    <xf numFmtId="0" fontId="7" fillId="0" borderId="0" xfId="4" applyFont="1"/>
    <xf numFmtId="0" fontId="9" fillId="0" borderId="0" xfId="4" applyFont="1" applyAlignment="1">
      <alignment horizontal="left" indent="1"/>
    </xf>
    <xf numFmtId="168" fontId="9" fillId="0" borderId="0" xfId="4" applyNumberFormat="1" applyFont="1"/>
    <xf numFmtId="3" fontId="9" fillId="0" borderId="0" xfId="4" applyNumberFormat="1" applyFont="1"/>
    <xf numFmtId="3" fontId="9" fillId="0" borderId="0" xfId="4" applyNumberFormat="1" applyFont="1" applyProtection="1">
      <protection locked="0"/>
    </xf>
    <xf numFmtId="3" fontId="9" fillId="0" borderId="0" xfId="4" applyNumberFormat="1" applyFont="1" applyFill="1" applyProtection="1">
      <protection locked="0"/>
    </xf>
    <xf numFmtId="41" fontId="9" fillId="0" borderId="0" xfId="4" applyNumberFormat="1" applyFont="1" applyFill="1" applyProtection="1">
      <protection locked="0"/>
    </xf>
    <xf numFmtId="41" fontId="9" fillId="0" borderId="0" xfId="4" applyNumberFormat="1" applyFont="1" applyProtection="1">
      <protection locked="0"/>
    </xf>
    <xf numFmtId="3" fontId="9" fillId="0" borderId="7" xfId="4" applyNumberFormat="1" applyFont="1" applyFill="1" applyBorder="1" applyProtection="1">
      <protection locked="0"/>
    </xf>
    <xf numFmtId="167" fontId="9" fillId="0" borderId="0" xfId="1" applyNumberFormat="1" applyFont="1" applyProtection="1">
      <protection locked="0"/>
    </xf>
    <xf numFmtId="168" fontId="9" fillId="0" borderId="0" xfId="4" applyNumberFormat="1" applyFont="1" applyAlignment="1">
      <alignment horizontal="right"/>
    </xf>
    <xf numFmtId="43" fontId="9" fillId="0" borderId="0" xfId="4" applyNumberFormat="1" applyFont="1" applyAlignment="1">
      <alignment horizontal="right"/>
    </xf>
    <xf numFmtId="43" fontId="9" fillId="0" borderId="0" xfId="4" applyNumberFormat="1" applyFont="1" applyFill="1" applyAlignment="1">
      <alignment horizontal="right"/>
    </xf>
    <xf numFmtId="167" fontId="9" fillId="0" borderId="0" xfId="1" applyNumberFormat="1" applyFont="1" applyFill="1" applyAlignment="1">
      <alignment horizontal="right"/>
    </xf>
    <xf numFmtId="3" fontId="40" fillId="0" borderId="0" xfId="4" applyNumberFormat="1" applyFont="1" applyFill="1" applyProtection="1">
      <protection locked="0"/>
    </xf>
    <xf numFmtId="0" fontId="9" fillId="0" borderId="3" xfId="4" applyFont="1" applyBorder="1"/>
    <xf numFmtId="3" fontId="9" fillId="0" borderId="3" xfId="4" applyNumberFormat="1" applyFont="1" applyBorder="1"/>
    <xf numFmtId="0" fontId="9" fillId="0" borderId="3" xfId="4" applyFont="1" applyBorder="1" applyProtection="1">
      <protection locked="0"/>
    </xf>
    <xf numFmtId="3" fontId="9" fillId="0" borderId="0" xfId="4" applyNumberFormat="1" applyFont="1" applyAlignment="1" applyProtection="1">
      <alignment horizontal="justify" readingOrder="1"/>
      <protection locked="0"/>
    </xf>
    <xf numFmtId="0" fontId="3" fillId="0" borderId="0" xfId="4" applyFont="1" applyFill="1"/>
    <xf numFmtId="0" fontId="29" fillId="0" borderId="0" xfId="4" applyFont="1" applyFill="1" applyAlignment="1">
      <alignment horizontal="right"/>
    </xf>
    <xf numFmtId="0" fontId="8" fillId="0" borderId="0" xfId="4" applyFont="1" applyFill="1" applyBorder="1" applyProtection="1">
      <protection locked="0"/>
    </xf>
    <xf numFmtId="3" fontId="29" fillId="0" borderId="0" xfId="4" applyNumberFormat="1" applyFont="1" applyFill="1" applyBorder="1" applyAlignment="1" applyProtection="1">
      <alignment horizontal="right"/>
      <protection locked="0"/>
    </xf>
    <xf numFmtId="3" fontId="30" fillId="0" borderId="0" xfId="4" applyNumberFormat="1" applyFont="1" applyFill="1" applyBorder="1" applyAlignment="1" applyProtection="1">
      <alignment horizontal="right"/>
      <protection locked="0"/>
    </xf>
    <xf numFmtId="3" fontId="3" fillId="0" borderId="0" xfId="4" applyNumberFormat="1" applyFont="1"/>
    <xf numFmtId="3" fontId="3" fillId="0" borderId="0" xfId="4" applyNumberFormat="1" applyFont="1" applyFill="1"/>
    <xf numFmtId="3" fontId="3" fillId="0" borderId="7" xfId="4" applyNumberFormat="1" applyFont="1" applyFill="1" applyBorder="1"/>
    <xf numFmtId="167" fontId="34" fillId="0" borderId="0" xfId="1" applyNumberFormat="1" applyFont="1"/>
    <xf numFmtId="167" fontId="3" fillId="0" borderId="0" xfId="1" applyNumberFormat="1" applyFont="1"/>
    <xf numFmtId="3" fontId="29" fillId="0" borderId="0" xfId="4" applyNumberFormat="1" applyFont="1" applyFill="1" applyBorder="1" applyProtection="1">
      <protection locked="0"/>
    </xf>
    <xf numFmtId="3" fontId="37" fillId="0" borderId="0" xfId="4" applyNumberFormat="1" applyFont="1" applyFill="1" applyProtection="1"/>
    <xf numFmtId="167" fontId="34" fillId="0" borderId="0" xfId="1" applyNumberFormat="1" applyFont="1" applyBorder="1"/>
    <xf numFmtId="167" fontId="3" fillId="0" borderId="0" xfId="1" applyNumberFormat="1" applyFont="1" applyBorder="1"/>
    <xf numFmtId="167" fontId="3" fillId="0" borderId="0" xfId="1" quotePrefix="1" applyNumberFormat="1" applyFont="1" applyFill="1" applyAlignment="1" applyProtection="1">
      <alignment horizontal="right"/>
      <protection locked="0"/>
    </xf>
    <xf numFmtId="3" fontId="32" fillId="0" borderId="0" xfId="4" applyNumberFormat="1" applyFont="1" applyFill="1" applyBorder="1" applyProtection="1">
      <protection locked="0"/>
    </xf>
    <xf numFmtId="3" fontId="32" fillId="0" borderId="3" xfId="4" applyNumberFormat="1" applyFont="1" applyFill="1" applyBorder="1" applyProtection="1">
      <protection locked="0"/>
    </xf>
    <xf numFmtId="0" fontId="3" fillId="0" borderId="0" xfId="4" applyFont="1" applyBorder="1"/>
    <xf numFmtId="0" fontId="2" fillId="0" borderId="0" xfId="4" applyFont="1" applyFill="1"/>
    <xf numFmtId="0" fontId="2" fillId="0" borderId="0" xfId="4" applyFont="1"/>
    <xf numFmtId="0" fontId="2" fillId="0" borderId="0" xfId="4" applyFont="1" applyBorder="1" applyAlignment="1" applyProtection="1">
      <alignment horizontal="left"/>
      <protection locked="0"/>
    </xf>
    <xf numFmtId="0" fontId="43" fillId="0" borderId="0" xfId="4" applyFont="1" applyFill="1"/>
    <xf numFmtId="0" fontId="2" fillId="0" borderId="0" xfId="4" applyFont="1" applyFill="1" applyBorder="1" applyAlignment="1" applyProtection="1">
      <alignment horizontal="left"/>
      <protection locked="0"/>
    </xf>
    <xf numFmtId="0" fontId="25" fillId="0" borderId="0" xfId="4" applyFont="1" applyBorder="1"/>
    <xf numFmtId="0" fontId="3" fillId="0" borderId="2" xfId="4" applyFont="1" applyBorder="1"/>
    <xf numFmtId="0" fontId="8" fillId="0" borderId="2" xfId="4" applyFont="1" applyFill="1" applyBorder="1"/>
    <xf numFmtId="0" fontId="29" fillId="0" borderId="0" xfId="4" applyFont="1" applyFill="1"/>
    <xf numFmtId="0" fontId="8" fillId="0" borderId="0" xfId="4" applyFont="1" applyBorder="1"/>
    <xf numFmtId="0" fontId="30" fillId="0" borderId="0" xfId="4" applyFont="1" applyFill="1" applyAlignment="1">
      <alignment horizontal="right"/>
    </xf>
    <xf numFmtId="0" fontId="8" fillId="0" borderId="0" xfId="4" applyFont="1"/>
    <xf numFmtId="3" fontId="3" fillId="0" borderId="0" xfId="4" applyNumberFormat="1" applyFont="1" applyAlignment="1">
      <alignment horizontal="right"/>
    </xf>
    <xf numFmtId="0" fontId="3" fillId="0" borderId="0" xfId="4" applyFont="1" applyAlignment="1">
      <alignment horizontal="left"/>
    </xf>
    <xf numFmtId="3" fontId="3" fillId="0" borderId="0" xfId="4" applyNumberFormat="1" applyFont="1" applyBorder="1" applyAlignment="1">
      <alignment horizontal="right"/>
    </xf>
    <xf numFmtId="3" fontId="3" fillId="0" borderId="0" xfId="4" quotePrefix="1" applyNumberFormat="1" applyFont="1" applyAlignment="1">
      <alignment horizontal="right"/>
    </xf>
    <xf numFmtId="3" fontId="3" fillId="0" borderId="0" xfId="4" applyNumberFormat="1" applyFont="1" applyFill="1" applyAlignment="1">
      <alignment horizontal="right"/>
    </xf>
    <xf numFmtId="3" fontId="3" fillId="0" borderId="0" xfId="4" applyNumberFormat="1" applyFont="1" applyFill="1" applyBorder="1" applyAlignment="1">
      <alignment horizontal="right"/>
    </xf>
    <xf numFmtId="3" fontId="8" fillId="0" borderId="0" xfId="4" applyNumberFormat="1" applyFont="1" applyFill="1" applyBorder="1"/>
    <xf numFmtId="3" fontId="3" fillId="0" borderId="0" xfId="4" applyNumberFormat="1" applyFont="1" applyFill="1" applyBorder="1"/>
    <xf numFmtId="3" fontId="33" fillId="0" borderId="0" xfId="4" applyNumberFormat="1" applyFont="1" applyProtection="1"/>
    <xf numFmtId="3" fontId="44" fillId="0" borderId="0" xfId="4" applyNumberFormat="1" applyFont="1" applyFill="1" applyBorder="1" applyProtection="1">
      <protection locked="0"/>
    </xf>
    <xf numFmtId="3" fontId="3" fillId="0" borderId="0" xfId="4" applyNumberFormat="1" applyFont="1" applyFill="1" applyBorder="1" applyAlignment="1" applyProtection="1">
      <alignment horizontal="right"/>
      <protection locked="0"/>
    </xf>
    <xf numFmtId="1" fontId="3" fillId="0" borderId="0" xfId="4" applyNumberFormat="1" applyFont="1" applyFill="1"/>
    <xf numFmtId="0" fontId="3" fillId="0" borderId="0" xfId="4" applyFont="1" applyAlignment="1">
      <alignment horizontal="right"/>
    </xf>
    <xf numFmtId="0" fontId="3" fillId="0" borderId="0" xfId="4" applyFont="1" applyFill="1" applyAlignment="1">
      <alignment horizontal="right"/>
    </xf>
    <xf numFmtId="1" fontId="3" fillId="0" borderId="0" xfId="4" applyNumberFormat="1" applyFont="1" applyFill="1" applyAlignment="1">
      <alignment horizontal="right"/>
    </xf>
    <xf numFmtId="0" fontId="3" fillId="0" borderId="3" xfId="4" applyFont="1" applyBorder="1"/>
    <xf numFmtId="3" fontId="3" fillId="0" borderId="8" xfId="4" applyNumberFormat="1" applyFont="1" applyBorder="1" applyAlignment="1">
      <alignment horizontal="right"/>
    </xf>
    <xf numFmtId="3" fontId="3" fillId="0" borderId="8" xfId="4" applyNumberFormat="1" applyFont="1" applyFill="1" applyBorder="1"/>
    <xf numFmtId="3" fontId="3" fillId="0" borderId="8" xfId="4" applyNumberFormat="1" applyFont="1" applyFill="1" applyBorder="1" applyProtection="1">
      <protection locked="0"/>
    </xf>
    <xf numFmtId="167" fontId="3" fillId="0" borderId="3" xfId="1" applyNumberFormat="1" applyFont="1" applyBorder="1"/>
    <xf numFmtId="0" fontId="2" fillId="0" borderId="0" xfId="4" applyFont="1" applyBorder="1"/>
    <xf numFmtId="3" fontId="2" fillId="0" borderId="0" xfId="4" applyNumberFormat="1" applyFont="1" applyBorder="1" applyAlignment="1">
      <alignment horizontal="right"/>
    </xf>
    <xf numFmtId="3" fontId="2" fillId="0" borderId="0" xfId="4" applyNumberFormat="1" applyFont="1" applyFill="1" applyBorder="1"/>
    <xf numFmtId="3" fontId="2" fillId="0" borderId="0" xfId="4" applyNumberFormat="1" applyFont="1" applyFill="1" applyBorder="1" applyProtection="1">
      <protection locked="0"/>
    </xf>
    <xf numFmtId="3" fontId="45" fillId="0" borderId="0" xfId="4" applyNumberFormat="1" applyFont="1" applyFill="1" applyBorder="1" applyProtection="1">
      <protection locked="0"/>
    </xf>
    <xf numFmtId="3" fontId="46" fillId="0" borderId="0" xfId="4" applyNumberFormat="1" applyFont="1" applyProtection="1"/>
    <xf numFmtId="0" fontId="8" fillId="0" borderId="8" xfId="4" applyFont="1" applyBorder="1"/>
    <xf numFmtId="0" fontId="3" fillId="0" borderId="8" xfId="4" applyFont="1" applyBorder="1"/>
    <xf numFmtId="0" fontId="3" fillId="0" borderId="0" xfId="4" applyFont="1" applyBorder="1" applyAlignment="1">
      <alignment horizontal="center"/>
    </xf>
    <xf numFmtId="0" fontId="8" fillId="0" borderId="0" xfId="4" applyFont="1" applyBorder="1" applyAlignment="1">
      <alignment horizontal="center" vertical="top"/>
    </xf>
    <xf numFmtId="0" fontId="8" fillId="0" borderId="0" xfId="4" applyFont="1" applyAlignment="1">
      <alignment horizontal="center" vertical="top"/>
    </xf>
    <xf numFmtId="0" fontId="8" fillId="0" borderId="8" xfId="4" applyFont="1" applyBorder="1" applyAlignment="1">
      <alignment horizontal="center" vertical="center" wrapText="1"/>
    </xf>
    <xf numFmtId="0" fontId="8" fillId="0" borderId="8" xfId="4" applyFont="1" applyBorder="1" applyAlignment="1">
      <alignment horizontal="center" vertical="center"/>
    </xf>
    <xf numFmtId="0" fontId="3" fillId="0" borderId="9" xfId="4" applyFont="1" applyBorder="1"/>
    <xf numFmtId="0" fontId="29" fillId="0" borderId="0" xfId="4" applyFont="1" applyAlignment="1">
      <alignment horizontal="right" vertical="center"/>
    </xf>
    <xf numFmtId="0" fontId="29" fillId="0" borderId="0" xfId="4" applyFont="1" applyAlignment="1">
      <alignment horizontal="center" vertical="center"/>
    </xf>
    <xf numFmtId="167" fontId="3" fillId="0" borderId="0" xfId="1" applyNumberFormat="1" applyFont="1" applyFill="1" applyAlignment="1" applyProtection="1">
      <alignment horizontal="right"/>
    </xf>
    <xf numFmtId="167" fontId="3" fillId="0" borderId="0" xfId="4" applyNumberFormat="1" applyFont="1"/>
    <xf numFmtId="167" fontId="3" fillId="0" borderId="0" xfId="1" applyNumberFormat="1" applyFont="1" applyFill="1"/>
    <xf numFmtId="0" fontId="8" fillId="0" borderId="0" xfId="4" applyFont="1" applyAlignment="1"/>
    <xf numFmtId="0" fontId="8" fillId="0" borderId="0" xfId="4" applyFont="1" applyAlignment="1">
      <alignment horizontal="left"/>
    </xf>
    <xf numFmtId="0" fontId="8" fillId="0" borderId="0" xfId="4" applyFont="1" applyAlignment="1">
      <alignment horizontal="left" indent="2"/>
    </xf>
    <xf numFmtId="167" fontId="3" fillId="0" borderId="0" xfId="1" applyNumberFormat="1" applyFont="1" applyAlignment="1" applyProtection="1">
      <alignment horizontal="right"/>
    </xf>
    <xf numFmtId="167" fontId="47" fillId="0" borderId="8" xfId="1" applyNumberFormat="1" applyFont="1" applyBorder="1" applyAlignment="1" applyProtection="1">
      <alignment horizontal="right"/>
    </xf>
    <xf numFmtId="0" fontId="28" fillId="0" borderId="0" xfId="4" applyFont="1" applyFill="1"/>
    <xf numFmtId="0" fontId="3" fillId="0" borderId="10" xfId="4" applyFont="1" applyBorder="1" applyAlignment="1">
      <alignment horizontal="center"/>
    </xf>
    <xf numFmtId="0" fontId="8" fillId="0" borderId="10" xfId="4" applyFont="1" applyBorder="1" applyAlignment="1">
      <alignment horizontal="center" vertical="center"/>
    </xf>
    <xf numFmtId="0" fontId="3" fillId="0" borderId="1" xfId="4" applyFont="1" applyBorder="1" applyAlignment="1">
      <alignment wrapText="1"/>
    </xf>
    <xf numFmtId="0" fontId="8" fillId="0" borderId="1" xfId="4" applyFont="1" applyBorder="1" applyAlignment="1">
      <alignment horizontal="center" wrapText="1"/>
    </xf>
    <xf numFmtId="0" fontId="8" fillId="0" borderId="0" xfId="4" applyFont="1" applyBorder="1" applyAlignment="1">
      <alignment horizontal="center" wrapText="1"/>
    </xf>
    <xf numFmtId="0" fontId="3" fillId="0" borderId="0" xfId="4" applyFont="1" applyBorder="1" applyAlignment="1">
      <alignment wrapText="1"/>
    </xf>
    <xf numFmtId="0" fontId="3" fillId="0" borderId="3" xfId="4" applyFont="1" applyBorder="1" applyAlignment="1">
      <alignment wrapText="1"/>
    </xf>
    <xf numFmtId="0" fontId="8" fillId="0" borderId="3" xfId="4" applyFont="1" applyBorder="1" applyAlignment="1">
      <alignment horizontal="center" wrapText="1"/>
    </xf>
    <xf numFmtId="0" fontId="8" fillId="0" borderId="3" xfId="4" applyFont="1" applyBorder="1" applyAlignment="1">
      <alignment horizontal="center" vertical="top" wrapText="1"/>
    </xf>
    <xf numFmtId="0" fontId="8" fillId="0" borderId="0" xfId="4" applyFont="1" applyAlignment="1">
      <alignment horizontal="center"/>
    </xf>
    <xf numFmtId="0" fontId="30" fillId="0" borderId="0" xfId="4" applyFont="1" applyAlignment="1">
      <alignment horizontal="center"/>
    </xf>
    <xf numFmtId="0" fontId="29" fillId="0" borderId="0" xfId="4" applyFont="1" applyAlignment="1">
      <alignment horizontal="center"/>
    </xf>
    <xf numFmtId="169" fontId="2" fillId="0" borderId="0" xfId="4" applyNumberFormat="1" applyFont="1" applyAlignment="1">
      <alignment horizontal="left"/>
    </xf>
    <xf numFmtId="169" fontId="2" fillId="0" borderId="0" xfId="4" applyNumberFormat="1" applyFont="1"/>
    <xf numFmtId="0" fontId="15" fillId="0" borderId="0" xfId="6" applyFont="1" applyFill="1" applyBorder="1" applyAlignment="1">
      <alignment horizontal="left" wrapText="1"/>
    </xf>
    <xf numFmtId="41" fontId="3" fillId="0" borderId="0" xfId="4" applyNumberFormat="1" applyFont="1" applyFill="1"/>
    <xf numFmtId="3" fontId="32" fillId="0" borderId="0" xfId="1" applyNumberFormat="1" applyFont="1" applyAlignment="1" applyProtection="1">
      <alignment horizontal="right"/>
    </xf>
    <xf numFmtId="169" fontId="2" fillId="0" borderId="0" xfId="4" applyNumberFormat="1" applyFont="1" applyAlignment="1">
      <alignment horizontal="left" indent="1"/>
    </xf>
    <xf numFmtId="170" fontId="2" fillId="0" borderId="0" xfId="4" applyNumberFormat="1" applyFont="1" applyAlignment="1" applyProtection="1">
      <alignment horizontal="right"/>
    </xf>
    <xf numFmtId="169" fontId="2" fillId="0" borderId="0" xfId="4" applyNumberFormat="1" applyFont="1" applyAlignment="1">
      <alignment horizontal="left" vertical="top" indent="1"/>
    </xf>
    <xf numFmtId="0" fontId="49" fillId="0" borderId="0" xfId="6" applyFont="1" applyFill="1" applyBorder="1" applyAlignment="1">
      <alignment horizontal="left" wrapText="1"/>
    </xf>
    <xf numFmtId="41" fontId="3" fillId="0" borderId="0" xfId="1" applyNumberFormat="1" applyFont="1" applyFill="1" applyAlignment="1">
      <alignment horizontal="right"/>
    </xf>
    <xf numFmtId="41" fontId="32" fillId="0" borderId="0" xfId="1" applyNumberFormat="1" applyFont="1" applyAlignment="1" applyProtection="1">
      <alignment horizontal="right"/>
    </xf>
    <xf numFmtId="169" fontId="2" fillId="0" borderId="0" xfId="4" applyNumberFormat="1" applyFont="1" applyAlignment="1">
      <alignment horizontal="left" wrapText="1" indent="1"/>
    </xf>
    <xf numFmtId="3" fontId="32" fillId="0" borderId="0" xfId="1" applyNumberFormat="1" applyFont="1" applyFill="1" applyAlignment="1" applyProtection="1">
      <alignment horizontal="right"/>
    </xf>
    <xf numFmtId="0" fontId="8" fillId="0" borderId="3" xfId="4" applyFont="1" applyBorder="1"/>
    <xf numFmtId="41" fontId="50" fillId="0" borderId="3" xfId="4" applyNumberFormat="1" applyFont="1" applyBorder="1"/>
    <xf numFmtId="3" fontId="47" fillId="0" borderId="3" xfId="4" applyNumberFormat="1" applyFont="1" applyBorder="1"/>
    <xf numFmtId="49" fontId="3" fillId="0" borderId="0" xfId="4" applyNumberFormat="1" applyFont="1" applyAlignment="1">
      <alignment horizontal="left" wrapText="1"/>
    </xf>
    <xf numFmtId="169" fontId="2" fillId="0" borderId="0" xfId="4" applyNumberFormat="1" applyFont="1" applyBorder="1" applyAlignment="1">
      <alignment horizontal="left" vertical="top" indent="1"/>
    </xf>
    <xf numFmtId="169" fontId="48" fillId="0" borderId="0" xfId="4" applyNumberFormat="1" applyFont="1" applyBorder="1"/>
    <xf numFmtId="0" fontId="8" fillId="0" borderId="0" xfId="4" applyFont="1" applyAlignment="1" applyProtection="1">
      <alignment horizontal="left" indent="5"/>
      <protection locked="0"/>
    </xf>
    <xf numFmtId="0" fontId="8" fillId="0" borderId="0" xfId="4" applyFont="1" applyFill="1" applyProtection="1">
      <protection locked="0"/>
    </xf>
    <xf numFmtId="0" fontId="7" fillId="0" borderId="0" xfId="4" applyFont="1" applyBorder="1" applyProtection="1">
      <protection locked="0"/>
    </xf>
    <xf numFmtId="0" fontId="29" fillId="0" borderId="0" xfId="4" applyFont="1" applyBorder="1" applyProtection="1">
      <protection locked="0"/>
    </xf>
    <xf numFmtId="0" fontId="29" fillId="0" borderId="0" xfId="4" applyFont="1" applyFill="1" applyBorder="1" applyProtection="1">
      <protection locked="0"/>
    </xf>
    <xf numFmtId="0" fontId="52" fillId="0" borderId="0" xfId="4" applyFont="1" applyFill="1" applyBorder="1" applyAlignment="1" applyProtection="1">
      <alignment horizontal="right"/>
      <protection locked="0"/>
    </xf>
    <xf numFmtId="3" fontId="3" fillId="0" borderId="5" xfId="4" applyNumberFormat="1" applyFont="1" applyBorder="1" applyProtection="1">
      <protection locked="0"/>
    </xf>
    <xf numFmtId="1" fontId="3" fillId="0" borderId="0" xfId="4" applyNumberFormat="1" applyFont="1" applyProtection="1">
      <protection locked="0"/>
    </xf>
    <xf numFmtId="3" fontId="33" fillId="0" borderId="0" xfId="4" applyNumberFormat="1" applyFont="1" applyBorder="1" applyProtection="1"/>
    <xf numFmtId="3" fontId="37" fillId="0" borderId="0" xfId="4" applyNumberFormat="1" applyFont="1" applyBorder="1" applyProtection="1"/>
    <xf numFmtId="3" fontId="30" fillId="0" borderId="0" xfId="4" applyNumberFormat="1" applyFont="1" applyAlignment="1" applyProtection="1">
      <alignment horizontal="right"/>
      <protection locked="0"/>
    </xf>
    <xf numFmtId="3" fontId="29" fillId="0" borderId="0" xfId="4" applyNumberFormat="1" applyFont="1" applyAlignment="1" applyProtection="1">
      <alignment horizontal="right"/>
      <protection locked="0"/>
    </xf>
    <xf numFmtId="3" fontId="29" fillId="0" borderId="0" xfId="4" applyNumberFormat="1" applyFont="1" applyFill="1" applyAlignment="1" applyProtection="1">
      <alignment horizontal="right"/>
      <protection locked="0"/>
    </xf>
    <xf numFmtId="0" fontId="52" fillId="0" borderId="0" xfId="4" applyFont="1" applyFill="1" applyAlignment="1" applyProtection="1">
      <alignment horizontal="right"/>
      <protection locked="0"/>
    </xf>
    <xf numFmtId="3" fontId="3" fillId="0" borderId="3" xfId="4" applyNumberFormat="1" applyFont="1" applyBorder="1" applyProtection="1">
      <protection locked="0"/>
    </xf>
    <xf numFmtId="3" fontId="3" fillId="0" borderId="11" xfId="4" applyNumberFormat="1" applyFont="1" applyBorder="1" applyProtection="1">
      <protection locked="0"/>
    </xf>
    <xf numFmtId="3" fontId="3" fillId="0" borderId="3" xfId="1" applyNumberFormat="1" applyFont="1" applyBorder="1" applyProtection="1">
      <protection locked="0"/>
    </xf>
    <xf numFmtId="3" fontId="3" fillId="0" borderId="3" xfId="1" applyNumberFormat="1" applyFont="1" applyFill="1" applyBorder="1" applyProtection="1">
      <protection locked="0"/>
    </xf>
    <xf numFmtId="167" fontId="3" fillId="0" borderId="3" xfId="1" applyNumberFormat="1" applyFont="1" applyBorder="1" applyProtection="1">
      <protection locked="0"/>
    </xf>
    <xf numFmtId="3" fontId="2" fillId="0" borderId="0" xfId="4" applyNumberFormat="1" applyFont="1" applyBorder="1" applyProtection="1">
      <protection locked="0"/>
    </xf>
    <xf numFmtId="0" fontId="53" fillId="0" borderId="0" xfId="4" applyFont="1" applyFill="1" applyProtection="1">
      <protection locked="0"/>
    </xf>
    <xf numFmtId="3" fontId="54" fillId="0" borderId="0" xfId="4" applyNumberFormat="1" applyFont="1" applyBorder="1" applyProtection="1"/>
    <xf numFmtId="1" fontId="3" fillId="0" borderId="3" xfId="4" applyNumberFormat="1" applyFont="1" applyFill="1" applyBorder="1" applyProtection="1">
      <protection locked="0"/>
    </xf>
    <xf numFmtId="0" fontId="3" fillId="0" borderId="3" xfId="4" applyFont="1" applyFill="1" applyBorder="1" applyAlignment="1" applyProtection="1">
      <alignment horizontal="right"/>
      <protection locked="0"/>
    </xf>
    <xf numFmtId="0" fontId="3" fillId="0" borderId="0" xfId="4" applyNumberFormat="1" applyFont="1" applyFill="1" applyProtection="1">
      <protection locked="0"/>
    </xf>
    <xf numFmtId="2" fontId="3" fillId="0" borderId="0" xfId="4" applyNumberFormat="1" applyFont="1" applyAlignment="1" applyProtection="1">
      <alignment horizontal="right"/>
      <protection locked="0"/>
    </xf>
    <xf numFmtId="0" fontId="36" fillId="0" borderId="0" xfId="4" applyFont="1" applyProtection="1">
      <protection locked="0"/>
    </xf>
    <xf numFmtId="4" fontId="33" fillId="0" borderId="0" xfId="4" applyNumberFormat="1" applyFont="1" applyBorder="1" applyProtection="1"/>
    <xf numFmtId="4" fontId="37" fillId="0" borderId="0" xfId="4" applyNumberFormat="1" applyFont="1" applyBorder="1" applyProtection="1"/>
    <xf numFmtId="2" fontId="52" fillId="0" borderId="0" xfId="4" applyNumberFormat="1" applyFont="1" applyFill="1" applyAlignment="1" applyProtection="1">
      <alignment horizontal="right"/>
      <protection locked="0"/>
    </xf>
    <xf numFmtId="1" fontId="3" fillId="0" borderId="0" xfId="4" quotePrefix="1" applyNumberFormat="1" applyFont="1" applyFill="1" applyAlignment="1" applyProtection="1">
      <alignment horizontal="right"/>
      <protection locked="0"/>
    </xf>
    <xf numFmtId="166" fontId="3" fillId="0" borderId="0" xfId="1" quotePrefix="1" applyNumberFormat="1" applyFont="1" applyAlignment="1" applyProtection="1">
      <alignment horizontal="right"/>
      <protection locked="0"/>
    </xf>
    <xf numFmtId="0" fontId="3" fillId="0" borderId="0" xfId="4" quotePrefix="1" applyFont="1" applyFill="1" applyAlignment="1" applyProtection="1">
      <alignment horizontal="right"/>
      <protection locked="0"/>
    </xf>
    <xf numFmtId="1" fontId="3" fillId="0" borderId="0" xfId="4" applyNumberFormat="1" applyFont="1" applyAlignment="1" applyProtection="1">
      <alignment horizontal="right"/>
      <protection locked="0"/>
    </xf>
    <xf numFmtId="0" fontId="36" fillId="0" borderId="8" xfId="4" applyFont="1" applyBorder="1" applyProtection="1">
      <protection locked="0"/>
    </xf>
    <xf numFmtId="0" fontId="3" fillId="0" borderId="8" xfId="4" applyFont="1" applyFill="1" applyBorder="1" applyProtection="1">
      <protection locked="0"/>
    </xf>
    <xf numFmtId="0" fontId="8" fillId="0" borderId="0" xfId="2" applyFont="1" applyFill="1" applyBorder="1" applyProtection="1">
      <protection locked="0"/>
    </xf>
    <xf numFmtId="0" fontId="48" fillId="0" borderId="0" xfId="2" applyFont="1" applyFill="1" applyBorder="1" applyProtection="1">
      <protection locked="0"/>
    </xf>
    <xf numFmtId="0" fontId="55" fillId="0" borderId="0" xfId="2" applyFont="1" applyFill="1" applyBorder="1" applyProtection="1">
      <protection locked="0"/>
    </xf>
    <xf numFmtId="0" fontId="2" fillId="0" borderId="0" xfId="2" applyFont="1" applyFill="1" applyBorder="1" applyProtection="1">
      <protection locked="0"/>
    </xf>
    <xf numFmtId="0" fontId="2" fillId="0" borderId="0" xfId="2" applyFont="1" applyProtection="1">
      <protection locked="0"/>
    </xf>
    <xf numFmtId="0" fontId="2" fillId="0" borderId="0" xfId="2" applyFont="1" applyFill="1" applyProtection="1">
      <protection locked="0"/>
    </xf>
    <xf numFmtId="0" fontId="2" fillId="0" borderId="0" xfId="2" applyFont="1" applyBorder="1" applyProtection="1">
      <protection locked="0"/>
    </xf>
    <xf numFmtId="0" fontId="48" fillId="0" borderId="2" xfId="2" applyFont="1" applyBorder="1" applyProtection="1">
      <protection locked="0"/>
    </xf>
    <xf numFmtId="0" fontId="48" fillId="0" borderId="2" xfId="2" applyFont="1" applyFill="1" applyBorder="1" applyProtection="1">
      <protection locked="0"/>
    </xf>
    <xf numFmtId="49" fontId="48" fillId="0" borderId="2" xfId="2" applyNumberFormat="1" applyFont="1" applyFill="1" applyBorder="1" applyAlignment="1" applyProtection="1">
      <alignment horizontal="right"/>
      <protection locked="0"/>
    </xf>
    <xf numFmtId="49" fontId="48" fillId="0" borderId="0" xfId="2" applyNumberFormat="1" applyFont="1" applyFill="1" applyBorder="1" applyAlignment="1" applyProtection="1">
      <alignment horizontal="right"/>
      <protection locked="0"/>
    </xf>
    <xf numFmtId="0" fontId="30" fillId="0" borderId="0" xfId="2" applyFont="1" applyFill="1" applyBorder="1" applyAlignment="1" applyProtection="1">
      <alignment horizontal="right"/>
      <protection locked="0"/>
    </xf>
    <xf numFmtId="0" fontId="48" fillId="0" borderId="0" xfId="2" applyFont="1" applyBorder="1" applyProtection="1">
      <protection locked="0"/>
    </xf>
    <xf numFmtId="171" fontId="56" fillId="0" borderId="0" xfId="2" applyNumberFormat="1" applyFont="1" applyFill="1" applyBorder="1" applyProtection="1">
      <protection locked="0"/>
    </xf>
    <xf numFmtId="171" fontId="56" fillId="0" borderId="0" xfId="2" applyNumberFormat="1" applyFont="1" applyBorder="1" applyProtection="1">
      <protection locked="0"/>
    </xf>
    <xf numFmtId="171" fontId="56" fillId="0" borderId="0" xfId="2" applyNumberFormat="1" applyFont="1" applyFill="1" applyBorder="1" applyAlignment="1" applyProtection="1">
      <alignment horizontal="right"/>
      <protection locked="0"/>
    </xf>
    <xf numFmtId="171" fontId="56" fillId="0" borderId="0" xfId="2" applyNumberFormat="1" applyFont="1" applyFill="1" applyAlignment="1">
      <alignment horizontal="right"/>
    </xf>
    <xf numFmtId="171" fontId="56" fillId="0" borderId="0" xfId="2" applyNumberFormat="1" applyFont="1" applyFill="1"/>
    <xf numFmtId="171" fontId="56" fillId="0" borderId="0" xfId="2" applyNumberFormat="1" applyFont="1"/>
    <xf numFmtId="171" fontId="56" fillId="0" borderId="0" xfId="2" applyNumberFormat="1" applyFont="1" applyAlignment="1">
      <alignment horizontal="right"/>
    </xf>
    <xf numFmtId="171" fontId="56" fillId="0" borderId="5" xfId="2" applyNumberFormat="1" applyFont="1" applyBorder="1"/>
    <xf numFmtId="41" fontId="56" fillId="0" borderId="0" xfId="2" applyNumberFormat="1" applyFont="1"/>
    <xf numFmtId="172" fontId="56" fillId="0" borderId="0" xfId="2" applyNumberFormat="1" applyFont="1" applyFill="1"/>
    <xf numFmtId="172" fontId="56" fillId="0" borderId="0" xfId="2" applyNumberFormat="1" applyFont="1" applyFill="1" applyAlignment="1">
      <alignment horizontal="right"/>
    </xf>
    <xf numFmtId="171" fontId="58" fillId="0" borderId="0" xfId="2" applyNumberFormat="1" applyFont="1" applyFill="1"/>
    <xf numFmtId="171" fontId="58" fillId="0" borderId="0" xfId="2" applyNumberFormat="1" applyFont="1" applyFill="1" applyBorder="1"/>
    <xf numFmtId="0" fontId="48" fillId="0" borderId="0" xfId="2" applyFont="1"/>
    <xf numFmtId="171" fontId="58" fillId="0" borderId="0" xfId="2" applyNumberFormat="1" applyFont="1"/>
    <xf numFmtId="171" fontId="58" fillId="0" borderId="0" xfId="2" applyNumberFormat="1" applyFont="1" applyBorder="1"/>
    <xf numFmtId="172" fontId="56" fillId="0" borderId="0" xfId="2" applyNumberFormat="1" applyFont="1"/>
    <xf numFmtId="172" fontId="56" fillId="0" borderId="0" xfId="2" applyNumberFormat="1" applyFont="1" applyAlignment="1">
      <alignment horizontal="right"/>
    </xf>
    <xf numFmtId="0" fontId="48" fillId="0" borderId="3" xfId="2" applyFont="1" applyBorder="1"/>
    <xf numFmtId="171" fontId="58" fillId="0" borderId="3" xfId="2" applyNumberFormat="1" applyFont="1" applyFill="1" applyBorder="1"/>
    <xf numFmtId="171" fontId="58" fillId="0" borderId="3" xfId="2" applyNumberFormat="1" applyFont="1" applyBorder="1"/>
    <xf numFmtId="171" fontId="2" fillId="0" borderId="0" xfId="2" applyNumberFormat="1" applyFont="1"/>
    <xf numFmtId="0" fontId="19" fillId="0" borderId="0" xfId="2" applyFont="1" applyFill="1"/>
    <xf numFmtId="0" fontId="2" fillId="0" borderId="0" xfId="2" applyFont="1" applyFill="1"/>
    <xf numFmtId="0" fontId="25" fillId="0" borderId="0" xfId="2" applyFont="1" applyBorder="1" applyProtection="1">
      <protection locked="0"/>
    </xf>
    <xf numFmtId="0" fontId="3" fillId="0" borderId="0" xfId="2" applyFont="1" applyFill="1" applyBorder="1" applyProtection="1">
      <protection locked="0"/>
    </xf>
    <xf numFmtId="0" fontId="3" fillId="0" borderId="0" xfId="2" applyFont="1" applyProtection="1">
      <protection locked="0"/>
    </xf>
    <xf numFmtId="0" fontId="3" fillId="0" borderId="0" xfId="2" applyFont="1" applyFill="1" applyProtection="1">
      <protection locked="0"/>
    </xf>
    <xf numFmtId="0" fontId="3" fillId="0" borderId="0" xfId="2" applyFont="1" applyBorder="1" applyProtection="1">
      <protection locked="0"/>
    </xf>
    <xf numFmtId="0" fontId="3" fillId="0" borderId="2" xfId="2" applyFont="1" applyBorder="1" applyProtection="1">
      <protection locked="0"/>
    </xf>
    <xf numFmtId="0" fontId="8" fillId="0" borderId="2" xfId="2" applyFont="1" applyFill="1" applyBorder="1" applyProtection="1">
      <protection locked="0"/>
    </xf>
    <xf numFmtId="0" fontId="8" fillId="0" borderId="2" xfId="2" applyFont="1" applyBorder="1" applyProtection="1">
      <protection locked="0"/>
    </xf>
    <xf numFmtId="49" fontId="8" fillId="0" borderId="2" xfId="2" applyNumberFormat="1" applyFont="1" applyFill="1" applyBorder="1" applyAlignment="1" applyProtection="1">
      <alignment horizontal="right"/>
      <protection locked="0"/>
    </xf>
    <xf numFmtId="0" fontId="8" fillId="0" borderId="0" xfId="2" applyFont="1" applyBorder="1" applyProtection="1">
      <protection locked="0"/>
    </xf>
    <xf numFmtId="0" fontId="29" fillId="0" borderId="0" xfId="2" applyFont="1" applyFill="1" applyBorder="1" applyAlignment="1" applyProtection="1">
      <alignment horizontal="right"/>
      <protection locked="0"/>
    </xf>
    <xf numFmtId="3" fontId="3" fillId="0" borderId="0" xfId="2" applyNumberFormat="1" applyFont="1" applyProtection="1">
      <protection locked="0"/>
    </xf>
    <xf numFmtId="3" fontId="3" fillId="0" borderId="0" xfId="2" applyNumberFormat="1" applyFont="1" applyFill="1" applyProtection="1">
      <protection locked="0"/>
    </xf>
    <xf numFmtId="3" fontId="3" fillId="0" borderId="0" xfId="2" applyNumberFormat="1" applyFont="1" applyFill="1" applyBorder="1" applyAlignment="1" applyProtection="1">
      <alignment horizontal="right"/>
      <protection locked="0"/>
    </xf>
    <xf numFmtId="3" fontId="3" fillId="0" borderId="0" xfId="2" applyNumberFormat="1" applyFont="1" applyFill="1" applyBorder="1" applyProtection="1">
      <protection locked="0"/>
    </xf>
    <xf numFmtId="41" fontId="3" fillId="0" borderId="0" xfId="2" applyNumberFormat="1" applyFont="1" applyFill="1" applyBorder="1" applyAlignment="1" applyProtection="1">
      <alignment horizontal="right"/>
      <protection locked="0"/>
    </xf>
    <xf numFmtId="3" fontId="8" fillId="0" borderId="0" xfId="2" applyNumberFormat="1" applyFont="1" applyFill="1" applyBorder="1" applyProtection="1">
      <protection locked="0"/>
    </xf>
    <xf numFmtId="2" fontId="3" fillId="0" borderId="0" xfId="2" applyNumberFormat="1" applyFont="1" applyProtection="1">
      <protection locked="0"/>
    </xf>
    <xf numFmtId="2" fontId="3" fillId="0" borderId="0" xfId="2" applyNumberFormat="1" applyFont="1" applyFill="1" applyProtection="1">
      <protection locked="0"/>
    </xf>
    <xf numFmtId="1" fontId="3" fillId="0" borderId="0" xfId="2" applyNumberFormat="1" applyFont="1" applyFill="1" applyProtection="1">
      <protection locked="0"/>
    </xf>
    <xf numFmtId="1" fontId="3" fillId="0" borderId="0" xfId="2" applyNumberFormat="1" applyFont="1" applyProtection="1">
      <protection locked="0"/>
    </xf>
    <xf numFmtId="3" fontId="3" fillId="0" borderId="5" xfId="2" applyNumberFormat="1" applyFont="1" applyFill="1" applyBorder="1" applyAlignment="1" applyProtection="1">
      <alignment horizontal="right"/>
      <protection locked="0"/>
    </xf>
    <xf numFmtId="0" fontId="29" fillId="0" borderId="0" xfId="2" applyFont="1" applyBorder="1" applyAlignment="1" applyProtection="1">
      <alignment horizontal="right"/>
      <protection locked="0"/>
    </xf>
    <xf numFmtId="3" fontId="3" fillId="0" borderId="7" xfId="2" applyNumberFormat="1" applyFont="1" applyFill="1" applyBorder="1" applyAlignment="1" applyProtection="1">
      <alignment horizontal="right"/>
      <protection locked="0"/>
    </xf>
    <xf numFmtId="3" fontId="3" fillId="0" borderId="7" xfId="1" applyNumberFormat="1" applyFont="1" applyFill="1" applyBorder="1" applyProtection="1">
      <protection locked="0"/>
    </xf>
    <xf numFmtId="0" fontId="59" fillId="0" borderId="0" xfId="2" applyFont="1" applyFill="1" applyBorder="1" applyProtection="1">
      <protection locked="0"/>
    </xf>
    <xf numFmtId="3" fontId="60" fillId="0" borderId="0" xfId="2" applyNumberFormat="1" applyFont="1" applyFill="1" applyBorder="1" applyProtection="1">
      <protection locked="0"/>
    </xf>
    <xf numFmtId="3" fontId="60" fillId="0" borderId="0" xfId="2" applyNumberFormat="1" applyFont="1" applyFill="1" applyProtection="1">
      <protection locked="0"/>
    </xf>
    <xf numFmtId="0" fontId="60" fillId="0" borderId="0" xfId="2" applyFont="1" applyFill="1" applyProtection="1">
      <protection locked="0"/>
    </xf>
    <xf numFmtId="0" fontId="59" fillId="0" borderId="0" xfId="2" applyFont="1" applyFill="1" applyProtection="1">
      <protection locked="0"/>
    </xf>
    <xf numFmtId="3" fontId="60" fillId="0" borderId="0" xfId="2" applyNumberFormat="1" applyFont="1" applyFill="1" applyBorder="1" applyAlignment="1" applyProtection="1">
      <alignment horizontal="right"/>
      <protection locked="0"/>
    </xf>
    <xf numFmtId="41" fontId="60" fillId="0" borderId="0" xfId="2" applyNumberFormat="1" applyFont="1" applyFill="1" applyBorder="1" applyAlignment="1" applyProtection="1">
      <alignment horizontal="right"/>
      <protection locked="0"/>
    </xf>
    <xf numFmtId="0" fontId="60" fillId="0" borderId="0" xfId="2" applyFont="1" applyFill="1" applyBorder="1" applyProtection="1">
      <protection locked="0"/>
    </xf>
    <xf numFmtId="3" fontId="29" fillId="0" borderId="0" xfId="2" applyNumberFormat="1" applyFont="1" applyFill="1" applyAlignment="1" applyProtection="1">
      <alignment horizontal="right"/>
      <protection locked="0"/>
    </xf>
    <xf numFmtId="3" fontId="2" fillId="0" borderId="0" xfId="2" applyNumberFormat="1" applyProtection="1">
      <protection locked="0"/>
    </xf>
    <xf numFmtId="1" fontId="3" fillId="0" borderId="0" xfId="2" applyNumberFormat="1" applyFont="1" applyFill="1" applyAlignment="1" applyProtection="1">
      <alignment horizontal="right"/>
      <protection locked="0"/>
    </xf>
    <xf numFmtId="0" fontId="8" fillId="0" borderId="0" xfId="2" applyFont="1" applyProtection="1">
      <protection locked="0"/>
    </xf>
    <xf numFmtId="3" fontId="32" fillId="0" borderId="0" xfId="2" applyNumberFormat="1" applyFont="1" applyFill="1" applyProtection="1">
      <protection locked="0"/>
    </xf>
    <xf numFmtId="0" fontId="3" fillId="0" borderId="3" xfId="2" applyFont="1" applyBorder="1" applyProtection="1">
      <protection locked="0"/>
    </xf>
    <xf numFmtId="3" fontId="32" fillId="0" borderId="3" xfId="2" applyNumberFormat="1" applyFont="1" applyFill="1" applyBorder="1" applyProtection="1">
      <protection locked="0"/>
    </xf>
    <xf numFmtId="0" fontId="3" fillId="0" borderId="0" xfId="2" applyFont="1" applyFill="1"/>
    <xf numFmtId="0" fontId="25" fillId="0" borderId="0" xfId="2" applyFont="1"/>
    <xf numFmtId="0" fontId="8" fillId="0" borderId="0" xfId="2" applyFont="1" applyBorder="1" applyAlignment="1" applyProtection="1">
      <alignment horizontal="right"/>
      <protection locked="0"/>
    </xf>
    <xf numFmtId="0" fontId="3" fillId="0" borderId="0" xfId="2" applyFont="1" applyAlignment="1" applyProtection="1">
      <alignment horizontal="right"/>
      <protection locked="0"/>
    </xf>
    <xf numFmtId="0" fontId="3" fillId="0" borderId="0" xfId="2" applyFont="1" applyFill="1" applyAlignment="1">
      <alignment horizontal="right"/>
    </xf>
    <xf numFmtId="0" fontId="3" fillId="0" borderId="0" xfId="2" applyFont="1" applyAlignment="1">
      <alignment horizontal="right"/>
    </xf>
    <xf numFmtId="0" fontId="3" fillId="0" borderId="0" xfId="2" applyFont="1" applyBorder="1" applyAlignment="1" applyProtection="1">
      <alignment horizontal="right"/>
      <protection locked="0"/>
    </xf>
    <xf numFmtId="0" fontId="3" fillId="0" borderId="0" xfId="2" quotePrefix="1" applyFont="1" applyBorder="1" applyAlignment="1" applyProtection="1">
      <alignment horizontal="right"/>
      <protection locked="0"/>
    </xf>
    <xf numFmtId="0" fontId="3" fillId="0" borderId="0" xfId="2" applyFont="1" applyFill="1" applyBorder="1" applyAlignment="1" applyProtection="1">
      <alignment horizontal="right"/>
      <protection locked="0"/>
    </xf>
    <xf numFmtId="0" fontId="3" fillId="0" borderId="7" xfId="2" applyFont="1" applyFill="1" applyBorder="1" applyAlignment="1" applyProtection="1">
      <alignment horizontal="right"/>
      <protection locked="0"/>
    </xf>
    <xf numFmtId="3" fontId="3" fillId="0" borderId="7" xfId="2" applyNumberFormat="1" applyFont="1" applyFill="1" applyBorder="1" applyAlignment="1">
      <alignment horizontal="right"/>
    </xf>
    <xf numFmtId="4" fontId="3" fillId="0" borderId="0" xfId="2" applyNumberFormat="1" applyFont="1" applyFill="1" applyBorder="1" applyAlignment="1">
      <alignment horizontal="right"/>
    </xf>
    <xf numFmtId="2" fontId="3" fillId="0" borderId="0" xfId="2" applyNumberFormat="1" applyFont="1" applyFill="1"/>
    <xf numFmtId="173" fontId="3" fillId="0" borderId="0" xfId="2" applyNumberFormat="1" applyFont="1" applyFill="1" applyBorder="1" applyAlignment="1">
      <alignment horizontal="right"/>
    </xf>
    <xf numFmtId="4" fontId="3" fillId="0" borderId="0" xfId="2" applyNumberFormat="1" applyFont="1" applyFill="1" applyAlignment="1">
      <alignment horizontal="right"/>
    </xf>
    <xf numFmtId="3" fontId="3" fillId="0" borderId="0" xfId="2" applyNumberFormat="1" applyFont="1" applyFill="1" applyBorder="1" applyAlignment="1">
      <alignment horizontal="right"/>
    </xf>
    <xf numFmtId="1" fontId="3" fillId="0" borderId="0" xfId="2" applyNumberFormat="1" applyFont="1" applyFill="1" applyAlignment="1">
      <alignment horizontal="right"/>
    </xf>
    <xf numFmtId="1" fontId="3" fillId="0" borderId="0" xfId="2" applyNumberFormat="1" applyFont="1" applyFill="1"/>
    <xf numFmtId="3" fontId="3" fillId="0" borderId="12" xfId="2" applyNumberFormat="1" applyFont="1" applyFill="1" applyBorder="1" applyAlignment="1" applyProtection="1">
      <alignment horizontal="right"/>
      <protection locked="0"/>
    </xf>
    <xf numFmtId="0" fontId="3" fillId="0" borderId="0" xfId="2" applyFont="1" applyBorder="1" applyAlignment="1" applyProtection="1">
      <alignment vertical="center" wrapText="1"/>
      <protection locked="0"/>
    </xf>
    <xf numFmtId="174" fontId="3" fillId="0" borderId="0" xfId="2" applyNumberFormat="1" applyFont="1" applyFill="1" applyBorder="1" applyAlignment="1" applyProtection="1">
      <alignment horizontal="right"/>
      <protection locked="0"/>
    </xf>
    <xf numFmtId="0" fontId="3" fillId="0" borderId="0" xfId="2" applyFont="1" applyBorder="1" applyAlignment="1" applyProtection="1">
      <alignment wrapText="1"/>
      <protection locked="0"/>
    </xf>
    <xf numFmtId="1" fontId="3" fillId="0" borderId="0" xfId="2" applyNumberFormat="1" applyFont="1" applyFill="1" applyBorder="1" applyAlignment="1" applyProtection="1">
      <alignment horizontal="right"/>
      <protection locked="0"/>
    </xf>
    <xf numFmtId="1" fontId="3" fillId="0" borderId="0" xfId="1" quotePrefix="1" applyNumberFormat="1" applyFont="1" applyBorder="1" applyAlignment="1" applyProtection="1">
      <alignment horizontal="right"/>
      <protection locked="0"/>
    </xf>
    <xf numFmtId="1" fontId="3" fillId="0" borderId="0" xfId="1" applyNumberFormat="1" applyFont="1" applyBorder="1" applyAlignment="1" applyProtection="1">
      <alignment horizontal="right"/>
      <protection locked="0"/>
    </xf>
    <xf numFmtId="3" fontId="3" fillId="0" borderId="0" xfId="2" applyNumberFormat="1" applyFont="1" applyFill="1" applyAlignment="1">
      <alignment horizontal="right"/>
    </xf>
    <xf numFmtId="1" fontId="3" fillId="0" borderId="0" xfId="1" applyNumberFormat="1" applyFont="1" applyFill="1" applyAlignment="1" applyProtection="1">
      <alignment horizontal="right"/>
      <protection locked="0"/>
    </xf>
    <xf numFmtId="1" fontId="3" fillId="0" borderId="0" xfId="2" applyNumberFormat="1" applyFont="1" applyBorder="1" applyAlignment="1" applyProtection="1">
      <alignment horizontal="right"/>
      <protection locked="0"/>
    </xf>
    <xf numFmtId="1" fontId="3" fillId="0" borderId="0" xfId="1" applyNumberFormat="1" applyFont="1" applyFill="1" applyBorder="1" applyAlignment="1" applyProtection="1">
      <alignment horizontal="right"/>
      <protection locked="0"/>
    </xf>
    <xf numFmtId="3" fontId="3" fillId="0" borderId="0" xfId="1" applyNumberFormat="1" applyFont="1" applyFill="1" applyBorder="1" applyAlignment="1" applyProtection="1">
      <alignment horizontal="right"/>
      <protection locked="0"/>
    </xf>
    <xf numFmtId="0" fontId="8" fillId="0" borderId="3" xfId="2" applyFont="1" applyBorder="1" applyProtection="1">
      <protection locked="0"/>
    </xf>
    <xf numFmtId="0" fontId="8" fillId="0" borderId="3" xfId="2" applyFont="1" applyBorder="1" applyAlignment="1" applyProtection="1">
      <alignment horizontal="right"/>
      <protection locked="0"/>
    </xf>
    <xf numFmtId="1" fontId="3" fillId="0" borderId="3" xfId="2" applyNumberFormat="1" applyFont="1" applyBorder="1" applyAlignment="1" applyProtection="1">
      <alignment horizontal="right"/>
      <protection locked="0"/>
    </xf>
    <xf numFmtId="1" fontId="32" fillId="0" borderId="3" xfId="2" applyNumberFormat="1" applyFont="1" applyBorder="1" applyAlignment="1" applyProtection="1">
      <alignment horizontal="right"/>
      <protection locked="0"/>
    </xf>
    <xf numFmtId="0" fontId="2" fillId="0" borderId="0" xfId="2" applyFont="1" applyAlignment="1"/>
    <xf numFmtId="0" fontId="19" fillId="0" borderId="0" xfId="4" applyFont="1" applyAlignment="1"/>
    <xf numFmtId="0" fontId="25" fillId="0" borderId="0" xfId="2" applyFont="1" applyFill="1" applyBorder="1"/>
    <xf numFmtId="0" fontId="61" fillId="0" borderId="0" xfId="2" applyFont="1" applyFill="1" applyBorder="1"/>
    <xf numFmtId="0" fontId="62" fillId="0" borderId="0" xfId="2" applyFont="1" applyFill="1" applyBorder="1"/>
    <xf numFmtId="0" fontId="62" fillId="0" borderId="0" xfId="2" applyFont="1" applyFill="1" applyBorder="1" applyAlignment="1">
      <alignment horizontal="center"/>
    </xf>
    <xf numFmtId="0" fontId="8" fillId="0" borderId="0" xfId="2" applyFont="1" applyFill="1"/>
    <xf numFmtId="0" fontId="3" fillId="0" borderId="2" xfId="2" applyFont="1" applyBorder="1"/>
    <xf numFmtId="0" fontId="8" fillId="0" borderId="2" xfId="2" quotePrefix="1" applyFont="1" applyBorder="1" applyAlignment="1">
      <alignment horizontal="right"/>
    </xf>
    <xf numFmtId="0" fontId="8" fillId="0" borderId="2" xfId="2" applyFont="1" applyBorder="1" applyAlignment="1">
      <alignment horizontal="right"/>
    </xf>
    <xf numFmtId="0" fontId="29" fillId="0" borderId="0" xfId="2" applyFont="1" applyBorder="1" applyAlignment="1">
      <alignment horizontal="right"/>
    </xf>
    <xf numFmtId="0" fontId="30" fillId="0" borderId="0" xfId="2" applyFont="1" applyBorder="1" applyAlignment="1">
      <alignment horizontal="right"/>
    </xf>
    <xf numFmtId="3" fontId="3" fillId="0" borderId="0" xfId="2" applyNumberFormat="1" applyFont="1"/>
    <xf numFmtId="3" fontId="3" fillId="0" borderId="0" xfId="2" applyNumberFormat="1" applyFont="1" applyFill="1"/>
    <xf numFmtId="0" fontId="29" fillId="0" borderId="0" xfId="2" applyFont="1" applyBorder="1"/>
    <xf numFmtId="0" fontId="2" fillId="0" borderId="0" xfId="2"/>
    <xf numFmtId="0" fontId="29" fillId="0" borderId="0" xfId="2" applyFont="1" applyFill="1" applyBorder="1" applyAlignment="1">
      <alignment horizontal="right"/>
    </xf>
    <xf numFmtId="0" fontId="30" fillId="0" borderId="0" xfId="2" applyFont="1" applyFill="1" applyBorder="1" applyAlignment="1">
      <alignment horizontal="right"/>
    </xf>
    <xf numFmtId="175" fontId="3" fillId="0" borderId="0" xfId="2" applyNumberFormat="1" applyFont="1" applyBorder="1"/>
    <xf numFmtId="175" fontId="3" fillId="0" borderId="0" xfId="2" applyNumberFormat="1" applyFont="1"/>
    <xf numFmtId="175" fontId="3" fillId="0" borderId="0" xfId="2" applyNumberFormat="1" applyFont="1" applyFill="1" applyBorder="1" applyAlignment="1">
      <alignment horizontal="right"/>
    </xf>
    <xf numFmtId="175" fontId="3" fillId="0" borderId="0" xfId="2" applyNumberFormat="1" applyFont="1" applyFill="1"/>
    <xf numFmtId="3" fontId="3" fillId="0" borderId="0" xfId="2" applyNumberFormat="1" applyFont="1" applyBorder="1" applyAlignment="1">
      <alignment horizontal="right"/>
    </xf>
    <xf numFmtId="0" fontId="3" fillId="0" borderId="0" xfId="2" applyFont="1" applyFill="1" applyBorder="1"/>
    <xf numFmtId="0" fontId="29" fillId="0" borderId="0" xfId="2" applyFont="1" applyFill="1" applyBorder="1"/>
    <xf numFmtId="0" fontId="2" fillId="0" borderId="0" xfId="2" applyFill="1"/>
    <xf numFmtId="171" fontId="3" fillId="0" borderId="0" xfId="2" applyNumberFormat="1" applyFont="1" applyFill="1" applyBorder="1"/>
    <xf numFmtId="175" fontId="3" fillId="0" borderId="0" xfId="2" applyNumberFormat="1" applyFont="1" applyFill="1" applyBorder="1"/>
    <xf numFmtId="171" fontId="3" fillId="0" borderId="0" xfId="2" applyNumberFormat="1" applyFont="1" applyFill="1" applyBorder="1" applyAlignment="1">
      <alignment horizontal="right"/>
    </xf>
    <xf numFmtId="171" fontId="3" fillId="0" borderId="0" xfId="2" applyNumberFormat="1" applyFont="1" applyFill="1" applyAlignment="1">
      <alignment horizontal="right"/>
    </xf>
    <xf numFmtId="171" fontId="3" fillId="0" borderId="0" xfId="2" quotePrefix="1" applyNumberFormat="1" applyFont="1" applyFill="1" applyAlignment="1">
      <alignment horizontal="right"/>
    </xf>
    <xf numFmtId="167" fontId="3" fillId="0" borderId="0" xfId="1" applyNumberFormat="1" applyFont="1" applyAlignment="1">
      <alignment horizontal="right"/>
    </xf>
    <xf numFmtId="3" fontId="3" fillId="0" borderId="0" xfId="2" applyNumberFormat="1" applyFont="1" applyAlignment="1">
      <alignment horizontal="right"/>
    </xf>
    <xf numFmtId="1" fontId="3" fillId="0" borderId="0" xfId="2" applyNumberFormat="1" applyFont="1" applyFill="1" applyBorder="1"/>
    <xf numFmtId="1" fontId="3" fillId="0" borderId="0" xfId="2" applyNumberFormat="1" applyFont="1" applyBorder="1"/>
    <xf numFmtId="1" fontId="3" fillId="0" borderId="0" xfId="2" applyNumberFormat="1" applyFont="1" applyFill="1" applyBorder="1" applyAlignment="1">
      <alignment horizontal="right"/>
    </xf>
    <xf numFmtId="3" fontId="32" fillId="0" borderId="0" xfId="2" applyNumberFormat="1" applyFont="1" applyBorder="1"/>
    <xf numFmtId="171" fontId="32" fillId="0" borderId="0" xfId="2" applyNumberFormat="1" applyFont="1" applyFill="1"/>
    <xf numFmtId="171" fontId="32" fillId="0" borderId="7" xfId="2" applyNumberFormat="1" applyFont="1" applyFill="1" applyBorder="1"/>
    <xf numFmtId="3" fontId="32" fillId="0" borderId="0" xfId="2" applyNumberFormat="1" applyFont="1" applyFill="1"/>
    <xf numFmtId="3" fontId="32" fillId="0" borderId="0" xfId="2" applyNumberFormat="1" applyFont="1" applyFill="1" applyAlignment="1">
      <alignment horizontal="right"/>
    </xf>
    <xf numFmtId="3" fontId="32" fillId="0" borderId="0" xfId="2" applyNumberFormat="1" applyFont="1" applyFill="1" applyBorder="1"/>
    <xf numFmtId="0" fontId="3" fillId="0" borderId="3" xfId="2" applyFont="1" applyBorder="1"/>
    <xf numFmtId="3" fontId="32" fillId="0" borderId="3" xfId="2" applyNumberFormat="1" applyFont="1" applyFill="1" applyBorder="1"/>
    <xf numFmtId="171" fontId="63" fillId="0" borderId="0" xfId="2" applyNumberFormat="1" applyFont="1" applyFill="1" applyBorder="1"/>
    <xf numFmtId="1" fontId="34" fillId="0" borderId="0" xfId="2" applyNumberFormat="1" applyFont="1" applyFill="1"/>
    <xf numFmtId="171" fontId="3" fillId="0" borderId="0" xfId="2" applyNumberFormat="1" applyFont="1" applyFill="1"/>
    <xf numFmtId="0" fontId="3" fillId="0" borderId="0" xfId="2" applyFont="1" applyFill="1" applyBorder="1" applyAlignment="1">
      <alignment horizontal="right"/>
    </xf>
    <xf numFmtId="3" fontId="3" fillId="0" borderId="0" xfId="2" applyNumberFormat="1" applyFont="1" applyFill="1" applyBorder="1"/>
    <xf numFmtId="0" fontId="8" fillId="0" borderId="0" xfId="2" applyFont="1" applyFill="1" applyBorder="1"/>
    <xf numFmtId="3" fontId="15" fillId="0" borderId="0" xfId="2" applyNumberFormat="1" applyFont="1" applyFill="1" applyAlignment="1">
      <alignment vertical="center"/>
    </xf>
    <xf numFmtId="0" fontId="34" fillId="0" borderId="0" xfId="2" applyFont="1" applyFill="1"/>
    <xf numFmtId="175" fontId="34" fillId="0" borderId="0" xfId="2" applyNumberFormat="1" applyFont="1" applyFill="1"/>
    <xf numFmtId="175" fontId="34" fillId="0" borderId="0" xfId="2" applyNumberFormat="1" applyFont="1" applyFill="1" applyBorder="1"/>
    <xf numFmtId="175" fontId="3" fillId="0" borderId="0" xfId="2" applyNumberFormat="1" applyFont="1" applyFill="1" applyAlignment="1">
      <alignment horizontal="right"/>
    </xf>
    <xf numFmtId="0" fontId="34" fillId="0" borderId="7" xfId="2" applyFont="1" applyFill="1" applyBorder="1"/>
    <xf numFmtId="0" fontId="34" fillId="0" borderId="0" xfId="2" applyFont="1" applyFill="1" applyBorder="1"/>
    <xf numFmtId="3" fontId="34" fillId="0" borderId="0" xfId="2" applyNumberFormat="1" applyFont="1" applyFill="1"/>
    <xf numFmtId="0" fontId="3" fillId="0" borderId="3" xfId="2" applyFont="1" applyFill="1" applyBorder="1"/>
    <xf numFmtId="0" fontId="3" fillId="0" borderId="3" xfId="2" applyFont="1" applyFill="1" applyBorder="1" applyAlignment="1">
      <alignment horizontal="right"/>
    </xf>
    <xf numFmtId="0" fontId="2" fillId="0" borderId="0" xfId="2" applyFont="1" applyBorder="1"/>
    <xf numFmtId="0" fontId="2" fillId="0" borderId="0" xfId="2" applyFont="1" applyFill="1" applyBorder="1" applyAlignment="1">
      <alignment horizontal="right"/>
    </xf>
    <xf numFmtId="0" fontId="2" fillId="0" borderId="0" xfId="2" applyFont="1" applyAlignment="1">
      <alignment vertical="center"/>
    </xf>
    <xf numFmtId="0" fontId="25" fillId="0" borderId="0" xfId="2" applyFont="1" applyBorder="1"/>
    <xf numFmtId="0" fontId="25" fillId="0" borderId="0" xfId="2" applyFont="1" applyBorder="1" applyAlignment="1"/>
    <xf numFmtId="0" fontId="3" fillId="0" borderId="0" xfId="2" applyFont="1" applyBorder="1" applyAlignment="1"/>
    <xf numFmtId="0" fontId="8" fillId="0" borderId="1" xfId="2" applyFont="1" applyBorder="1" applyAlignment="1">
      <alignment horizontal="left" vertical="top"/>
    </xf>
    <xf numFmtId="0" fontId="8" fillId="0" borderId="2" xfId="2" applyFont="1" applyBorder="1" applyAlignment="1">
      <alignment horizontal="left" vertical="top"/>
    </xf>
    <xf numFmtId="0" fontId="3" fillId="0" borderId="3" xfId="2" applyFont="1" applyBorder="1" applyAlignment="1"/>
    <xf numFmtId="0" fontId="8" fillId="0" borderId="3" xfId="2" applyFont="1" applyBorder="1" applyAlignment="1">
      <alignment horizontal="right" vertical="center"/>
    </xf>
    <xf numFmtId="0" fontId="8" fillId="0" borderId="0" xfId="2" applyFont="1" applyBorder="1" applyAlignment="1"/>
    <xf numFmtId="3" fontId="48" fillId="0" borderId="0" xfId="2" applyNumberFormat="1" applyFont="1" applyBorder="1" applyAlignment="1">
      <alignment horizontal="right"/>
    </xf>
    <xf numFmtId="3" fontId="2" fillId="0" borderId="0" xfId="2" applyNumberFormat="1" applyBorder="1" applyAlignment="1">
      <alignment horizontal="right"/>
    </xf>
    <xf numFmtId="3" fontId="30" fillId="0" borderId="0" xfId="2" applyNumberFormat="1" applyFont="1" applyBorder="1" applyAlignment="1">
      <alignment horizontal="right"/>
    </xf>
    <xf numFmtId="0" fontId="2" fillId="0" borderId="0" xfId="2" applyAlignment="1">
      <alignment horizontal="right"/>
    </xf>
    <xf numFmtId="3" fontId="29" fillId="0" borderId="0" xfId="2" applyNumberFormat="1" applyFont="1" applyBorder="1" applyAlignment="1">
      <alignment horizontal="right"/>
    </xf>
    <xf numFmtId="0" fontId="3" fillId="0" borderId="0" xfId="2" applyFont="1" applyBorder="1" applyAlignment="1">
      <alignment horizontal="left" indent="1"/>
    </xf>
    <xf numFmtId="0" fontId="3" fillId="0" borderId="0" xfId="2" applyFont="1" applyBorder="1" applyAlignment="1">
      <alignment horizontal="left"/>
    </xf>
    <xf numFmtId="171" fontId="3" fillId="0" borderId="0" xfId="2" applyNumberFormat="1" applyFont="1" applyBorder="1" applyAlignment="1">
      <alignment horizontal="right"/>
    </xf>
    <xf numFmtId="175" fontId="3" fillId="0" borderId="0" xfId="2" applyNumberFormat="1" applyFont="1" applyAlignment="1">
      <alignment horizontal="right"/>
    </xf>
    <xf numFmtId="171" fontId="3" fillId="0" borderId="0" xfId="2" applyNumberFormat="1" applyFont="1" applyAlignment="1">
      <alignment horizontal="right"/>
    </xf>
    <xf numFmtId="175" fontId="3" fillId="0" borderId="0" xfId="2" applyNumberFormat="1" applyFont="1" applyBorder="1" applyAlignment="1">
      <alignment horizontal="right"/>
    </xf>
    <xf numFmtId="171" fontId="3" fillId="0" borderId="5" xfId="2" applyNumberFormat="1" applyFont="1" applyBorder="1" applyAlignment="1">
      <alignment horizontal="right"/>
    </xf>
    <xf numFmtId="0" fontId="50" fillId="0" borderId="0" xfId="2" applyFont="1" applyBorder="1" applyAlignment="1">
      <alignment horizontal="left" indent="1"/>
    </xf>
    <xf numFmtId="0" fontId="8" fillId="0" borderId="0" xfId="2" applyFont="1" applyBorder="1" applyAlignment="1">
      <alignment horizontal="left"/>
    </xf>
    <xf numFmtId="171" fontId="47" fillId="0" borderId="0" xfId="1" applyNumberFormat="1" applyFont="1" applyFill="1" applyAlignment="1">
      <alignment horizontal="right"/>
    </xf>
    <xf numFmtId="171" fontId="63" fillId="0" borderId="0" xfId="2" applyNumberFormat="1" applyFont="1" applyBorder="1" applyAlignment="1">
      <alignment horizontal="right"/>
    </xf>
    <xf numFmtId="0" fontId="3" fillId="0" borderId="0" xfId="2" applyFont="1" applyFill="1" applyBorder="1" applyAlignment="1">
      <alignment horizontal="left" indent="1"/>
    </xf>
    <xf numFmtId="171" fontId="3" fillId="0" borderId="0" xfId="2" quotePrefix="1" applyNumberFormat="1" applyFont="1" applyBorder="1" applyAlignment="1">
      <alignment horizontal="right"/>
    </xf>
    <xf numFmtId="176" fontId="3" fillId="0" borderId="0" xfId="2" quotePrefix="1" applyNumberFormat="1" applyFont="1" applyBorder="1" applyAlignment="1">
      <alignment horizontal="right"/>
    </xf>
    <xf numFmtId="177" fontId="3" fillId="0" borderId="0" xfId="2" applyNumberFormat="1" applyFont="1" applyAlignment="1">
      <alignment horizontal="right"/>
    </xf>
    <xf numFmtId="177" fontId="3" fillId="0" borderId="0" xfId="2" applyNumberFormat="1" applyFont="1" applyFill="1" applyAlignment="1">
      <alignment horizontal="right"/>
    </xf>
    <xf numFmtId="171" fontId="50" fillId="0" borderId="0" xfId="2" applyNumberFormat="1" applyFont="1" applyBorder="1" applyAlignment="1">
      <alignment horizontal="right"/>
    </xf>
    <xf numFmtId="171" fontId="50" fillId="0" borderId="0" xfId="2" applyNumberFormat="1" applyFont="1" applyFill="1" applyBorder="1" applyAlignment="1">
      <alignment horizontal="right"/>
    </xf>
    <xf numFmtId="176" fontId="3" fillId="0" borderId="0" xfId="2" quotePrefix="1" applyNumberFormat="1" applyFont="1" applyFill="1" applyBorder="1" applyAlignment="1">
      <alignment horizontal="right"/>
    </xf>
    <xf numFmtId="171" fontId="47" fillId="0" borderId="0" xfId="2" applyNumberFormat="1" applyFont="1" applyFill="1" applyAlignment="1">
      <alignment horizontal="right"/>
    </xf>
    <xf numFmtId="171" fontId="32" fillId="0" borderId="0" xfId="2" applyNumberFormat="1" applyFont="1" applyFill="1" applyAlignment="1">
      <alignment horizontal="right"/>
    </xf>
    <xf numFmtId="0" fontId="3" fillId="0" borderId="0" xfId="2" applyFont="1" applyAlignment="1"/>
    <xf numFmtId="0" fontId="3" fillId="0" borderId="0" xfId="2" applyFont="1" applyAlignment="1">
      <alignment horizontal="left" indent="1"/>
    </xf>
    <xf numFmtId="0" fontId="3" fillId="0" borderId="0" xfId="2" applyFont="1" applyBorder="1" applyAlignment="1">
      <alignment horizontal="right"/>
    </xf>
    <xf numFmtId="171" fontId="47" fillId="0" borderId="0" xfId="2" applyNumberFormat="1" applyFont="1" applyBorder="1" applyAlignment="1">
      <alignment horizontal="right"/>
    </xf>
    <xf numFmtId="0" fontId="8" fillId="0" borderId="3" xfId="2" applyFont="1" applyBorder="1"/>
    <xf numFmtId="0" fontId="8" fillId="0" borderId="3" xfId="2" applyFont="1" applyBorder="1" applyAlignment="1"/>
    <xf numFmtId="166" fontId="50" fillId="0" borderId="3" xfId="2" applyNumberFormat="1" applyFont="1" applyFill="1" applyBorder="1" applyAlignment="1">
      <alignment horizontal="right"/>
    </xf>
    <xf numFmtId="171" fontId="2" fillId="0" borderId="0" xfId="2" applyNumberFormat="1" applyFont="1" applyBorder="1" applyAlignment="1">
      <alignment horizontal="right"/>
    </xf>
    <xf numFmtId="0" fontId="2" fillId="0" borderId="0" xfId="2" applyBorder="1" applyAlignment="1">
      <alignment horizontal="right"/>
    </xf>
    <xf numFmtId="0" fontId="3" fillId="0" borderId="3" xfId="2" applyFont="1" applyBorder="1" applyAlignment="1">
      <alignment horizontal="right"/>
    </xf>
    <xf numFmtId="0" fontId="3" fillId="0" borderId="2" xfId="2" applyFont="1" applyBorder="1" applyAlignment="1">
      <alignment horizontal="right"/>
    </xf>
    <xf numFmtId="0" fontId="3" fillId="0" borderId="2" xfId="2" applyFont="1" applyBorder="1" applyAlignment="1">
      <alignment horizontal="right" vertical="center"/>
    </xf>
    <xf numFmtId="0" fontId="8" fillId="0" borderId="2" xfId="2" applyFont="1" applyBorder="1" applyAlignment="1">
      <alignment horizontal="right" vertical="center"/>
    </xf>
    <xf numFmtId="1" fontId="8" fillId="0" borderId="3" xfId="2" applyNumberFormat="1" applyFont="1" applyBorder="1" applyAlignment="1">
      <alignment horizontal="right" vertical="center"/>
    </xf>
    <xf numFmtId="175" fontId="29" fillId="0" borderId="0" xfId="2" applyNumberFormat="1" applyFont="1" applyBorder="1" applyAlignment="1">
      <alignment horizontal="right"/>
    </xf>
    <xf numFmtId="175" fontId="30" fillId="0" borderId="0" xfId="2" applyNumberFormat="1" applyFont="1" applyBorder="1" applyAlignment="1">
      <alignment horizontal="right"/>
    </xf>
    <xf numFmtId="41" fontId="3" fillId="0" borderId="0" xfId="2" applyNumberFormat="1" applyFont="1" applyAlignment="1">
      <alignment horizontal="right"/>
    </xf>
    <xf numFmtId="176" fontId="3" fillId="0" borderId="0" xfId="2" applyNumberFormat="1" applyFont="1" applyFill="1" applyAlignment="1">
      <alignment horizontal="right"/>
    </xf>
    <xf numFmtId="0" fontId="60" fillId="0" borderId="0" xfId="2" applyFont="1" applyFill="1" applyBorder="1" applyAlignment="1">
      <alignment horizontal="left" indent="1"/>
    </xf>
    <xf numFmtId="0" fontId="60" fillId="0" borderId="0" xfId="2" applyFont="1" applyFill="1" applyBorder="1" applyAlignment="1">
      <alignment horizontal="left"/>
    </xf>
    <xf numFmtId="171" fontId="60" fillId="0" borderId="0" xfId="2" applyNumberFormat="1" applyFont="1" applyFill="1" applyBorder="1" applyAlignment="1">
      <alignment horizontal="right"/>
    </xf>
    <xf numFmtId="175" fontId="60" fillId="0" borderId="0" xfId="2" applyNumberFormat="1" applyFont="1" applyFill="1" applyAlignment="1">
      <alignment horizontal="right"/>
    </xf>
    <xf numFmtId="176" fontId="60" fillId="0" borderId="0" xfId="2" quotePrefix="1" applyNumberFormat="1" applyFont="1" applyFill="1" applyBorder="1" applyAlignment="1">
      <alignment horizontal="right"/>
    </xf>
    <xf numFmtId="0" fontId="65" fillId="0" borderId="0" xfId="2" applyFont="1" applyFill="1"/>
    <xf numFmtId="0" fontId="50" fillId="0" borderId="0" xfId="2" applyFont="1" applyBorder="1" applyAlignment="1">
      <alignment horizontal="left"/>
    </xf>
    <xf numFmtId="0" fontId="34" fillId="0" borderId="0" xfId="2" applyFont="1"/>
    <xf numFmtId="171" fontId="3" fillId="0" borderId="0" xfId="2" quotePrefix="1" applyNumberFormat="1" applyFont="1" applyFill="1" applyBorder="1" applyAlignment="1">
      <alignment horizontal="right"/>
    </xf>
    <xf numFmtId="175" fontId="3" fillId="0" borderId="0" xfId="2" quotePrefix="1" applyNumberFormat="1" applyFont="1" applyFill="1" applyBorder="1" applyAlignment="1">
      <alignment horizontal="right"/>
    </xf>
    <xf numFmtId="0" fontId="50" fillId="0" borderId="0" xfId="2" applyFont="1"/>
    <xf numFmtId="0" fontId="8" fillId="0" borderId="0" xfId="2" applyFont="1" applyBorder="1" applyAlignment="1">
      <alignment horizontal="left" indent="1"/>
    </xf>
    <xf numFmtId="176" fontId="60" fillId="0" borderId="0" xfId="2" applyNumberFormat="1" applyFont="1" applyAlignment="1">
      <alignment horizontal="right"/>
    </xf>
    <xf numFmtId="176" fontId="3" fillId="0" borderId="0" xfId="2" applyNumberFormat="1" applyFont="1" applyAlignment="1">
      <alignment horizontal="right"/>
    </xf>
    <xf numFmtId="0" fontId="50" fillId="0" borderId="0" xfId="2" applyFont="1" applyBorder="1"/>
    <xf numFmtId="175" fontId="50" fillId="0" borderId="0" xfId="2" applyNumberFormat="1" applyFont="1" applyFill="1" applyAlignment="1">
      <alignment horizontal="right"/>
    </xf>
    <xf numFmtId="0" fontId="50" fillId="0" borderId="3" xfId="2" applyFont="1" applyBorder="1"/>
    <xf numFmtId="171" fontId="47" fillId="0" borderId="3" xfId="1" applyNumberFormat="1" applyFont="1" applyFill="1" applyBorder="1" applyAlignment="1">
      <alignment horizontal="right"/>
    </xf>
    <xf numFmtId="171" fontId="8" fillId="0" borderId="0" xfId="2" applyNumberFormat="1" applyFont="1" applyBorder="1"/>
    <xf numFmtId="171" fontId="48" fillId="0" borderId="0" xfId="2" applyNumberFormat="1" applyFont="1" applyBorder="1"/>
    <xf numFmtId="175" fontId="2" fillId="0" borderId="0" xfId="2" applyNumberFormat="1" applyFont="1"/>
    <xf numFmtId="3" fontId="2" fillId="0" borderId="0" xfId="1" applyNumberFormat="1" applyFont="1" applyFill="1"/>
    <xf numFmtId="171" fontId="56" fillId="0" borderId="0" xfId="1" applyNumberFormat="1" applyFont="1" applyFill="1"/>
    <xf numFmtId="0" fontId="3" fillId="0" borderId="0" xfId="2" applyFont="1" applyBorder="1" applyAlignment="1">
      <alignment horizontal="centerContinuous" vertical="center"/>
    </xf>
    <xf numFmtId="0" fontId="8" fillId="0" borderId="1" xfId="2" applyFont="1" applyBorder="1"/>
    <xf numFmtId="0" fontId="8" fillId="0" borderId="0" xfId="2" applyFont="1" applyBorder="1" applyAlignment="1">
      <alignment horizontal="right"/>
    </xf>
    <xf numFmtId="176" fontId="3" fillId="0" borderId="0" xfId="2" applyNumberFormat="1" applyFont="1" applyBorder="1" applyAlignment="1">
      <alignment horizontal="right"/>
    </xf>
    <xf numFmtId="175" fontId="3" fillId="0" borderId="5" xfId="2" applyNumberFormat="1" applyFont="1" applyFill="1" applyBorder="1" applyAlignment="1">
      <alignment horizontal="right"/>
    </xf>
    <xf numFmtId="0" fontId="3" fillId="0" borderId="5" xfId="2" applyFont="1" applyFill="1" applyBorder="1" applyAlignment="1">
      <alignment horizontal="right"/>
    </xf>
    <xf numFmtId="0" fontId="34" fillId="0" borderId="0" xfId="2" applyFont="1" applyBorder="1"/>
    <xf numFmtId="175" fontId="50" fillId="0" borderId="3" xfId="2" applyNumberFormat="1" applyFont="1" applyBorder="1" applyAlignment="1">
      <alignment horizontal="right"/>
    </xf>
    <xf numFmtId="175" fontId="48" fillId="0" borderId="0" xfId="2" applyNumberFormat="1" applyFont="1" applyBorder="1"/>
    <xf numFmtId="175" fontId="2" fillId="0" borderId="0" xfId="2" applyNumberFormat="1" applyFont="1" applyFill="1"/>
    <xf numFmtId="0" fontId="3" fillId="0" borderId="1" xfId="2" applyFont="1" applyBorder="1"/>
    <xf numFmtId="0" fontId="8" fillId="0" borderId="3" xfId="2" applyFont="1" applyBorder="1" applyAlignment="1">
      <alignment horizontal="left" vertical="top"/>
    </xf>
    <xf numFmtId="0" fontId="8" fillId="0" borderId="3" xfId="2" applyFont="1" applyBorder="1" applyAlignment="1">
      <alignment vertical="center"/>
    </xf>
    <xf numFmtId="0" fontId="8" fillId="0" borderId="0" xfId="2" applyFont="1" applyBorder="1" applyAlignment="1">
      <alignment horizontal="left" vertical="top"/>
    </xf>
    <xf numFmtId="0" fontId="8" fillId="0" borderId="0" xfId="2" applyFont="1" applyBorder="1" applyAlignment="1">
      <alignment vertical="center"/>
    </xf>
    <xf numFmtId="0" fontId="29" fillId="0" borderId="0" xfId="2" applyFont="1" applyAlignment="1">
      <alignment horizontal="right"/>
    </xf>
    <xf numFmtId="171" fontId="3" fillId="0" borderId="0" xfId="2" applyNumberFormat="1" applyFont="1" applyBorder="1"/>
    <xf numFmtId="171" fontId="3" fillId="0" borderId="7" xfId="2" applyNumberFormat="1" applyFont="1" applyBorder="1"/>
    <xf numFmtId="171" fontId="3" fillId="0" borderId="0" xfId="2" applyNumberFormat="1" applyFont="1"/>
    <xf numFmtId="178" fontId="3" fillId="0" borderId="0" xfId="1" applyNumberFormat="1" applyFont="1" applyFill="1"/>
    <xf numFmtId="166" fontId="3" fillId="0" borderId="0" xfId="1" applyNumberFormat="1" applyFont="1" applyFill="1"/>
    <xf numFmtId="0" fontId="3" fillId="0" borderId="7" xfId="2" applyFont="1" applyBorder="1"/>
    <xf numFmtId="171" fontId="50" fillId="0" borderId="0" xfId="2" applyNumberFormat="1" applyFont="1"/>
    <xf numFmtId="171" fontId="63" fillId="0" borderId="0" xfId="2" applyNumberFormat="1" applyFont="1" applyBorder="1"/>
    <xf numFmtId="0" fontId="50" fillId="0" borderId="0" xfId="2" applyFont="1" applyAlignment="1">
      <alignment horizontal="left" indent="1"/>
    </xf>
    <xf numFmtId="176" fontId="50" fillId="0" borderId="0" xfId="2" applyNumberFormat="1" applyFont="1" applyFill="1" applyAlignment="1">
      <alignment horizontal="right"/>
    </xf>
    <xf numFmtId="171" fontId="2" fillId="0" borderId="0" xfId="2" applyNumberFormat="1" applyFont="1" applyBorder="1"/>
    <xf numFmtId="0" fontId="67" fillId="0" borderId="0" xfId="2" applyFont="1" applyBorder="1" applyAlignment="1">
      <alignment horizontal="left" indent="1"/>
    </xf>
    <xf numFmtId="3" fontId="8" fillId="0" borderId="0" xfId="2" applyNumberFormat="1" applyFont="1" applyBorder="1"/>
    <xf numFmtId="0" fontId="3" fillId="0" borderId="0" xfId="2" applyFont="1" applyFill="1" applyBorder="1" applyAlignment="1">
      <alignment horizontal="left"/>
    </xf>
    <xf numFmtId="171" fontId="15" fillId="0" borderId="0" xfId="2" applyNumberFormat="1" applyFont="1" applyAlignment="1">
      <alignment vertical="center"/>
    </xf>
    <xf numFmtId="171" fontId="15" fillId="0" borderId="0" xfId="2" applyNumberFormat="1" applyFont="1" applyFill="1" applyAlignment="1">
      <alignment vertical="center"/>
    </xf>
    <xf numFmtId="171" fontId="68" fillId="0" borderId="0" xfId="2" applyNumberFormat="1" applyFont="1" applyBorder="1" applyAlignment="1">
      <alignment horizontal="right"/>
    </xf>
    <xf numFmtId="171" fontId="8" fillId="0" borderId="0" xfId="2" applyNumberFormat="1" applyFont="1" applyBorder="1" applyAlignment="1">
      <alignment horizontal="right"/>
    </xf>
    <xf numFmtId="0" fontId="50" fillId="0" borderId="3" xfId="2" applyFont="1" applyFill="1" applyBorder="1"/>
    <xf numFmtId="166" fontId="47" fillId="0" borderId="3" xfId="1" applyNumberFormat="1" applyFont="1" applyFill="1" applyBorder="1"/>
    <xf numFmtId="0" fontId="50" fillId="0" borderId="0" xfId="2" applyFont="1" applyFill="1" applyBorder="1"/>
    <xf numFmtId="166" fontId="47" fillId="0" borderId="0" xfId="1" applyNumberFormat="1" applyFont="1" applyFill="1" applyBorder="1"/>
    <xf numFmtId="0" fontId="8" fillId="0" borderId="0" xfId="2" applyFont="1" applyBorder="1" applyAlignment="1">
      <alignment horizontal="left" vertical="center"/>
    </xf>
    <xf numFmtId="175" fontId="50" fillId="0" borderId="0" xfId="2" applyNumberFormat="1" applyFont="1"/>
    <xf numFmtId="175" fontId="50" fillId="0" borderId="0" xfId="2" applyNumberFormat="1" applyFont="1" applyFill="1"/>
    <xf numFmtId="0" fontId="8" fillId="0" borderId="0" xfId="2" applyFont="1" applyFill="1" applyBorder="1" applyAlignment="1">
      <alignment horizontal="left"/>
    </xf>
    <xf numFmtId="176" fontId="3" fillId="0" borderId="0" xfId="2" applyNumberFormat="1" applyFont="1" applyFill="1" applyBorder="1" applyAlignment="1">
      <alignment horizontal="right"/>
    </xf>
    <xf numFmtId="176" fontId="50" fillId="0" borderId="3" xfId="2" applyNumberFormat="1" applyFont="1" applyFill="1" applyBorder="1" applyAlignment="1">
      <alignment horizontal="right"/>
    </xf>
    <xf numFmtId="0" fontId="2" fillId="0" borderId="0" xfId="2" applyFont="1" applyAlignment="1">
      <alignment horizontal="left"/>
    </xf>
    <xf numFmtId="43" fontId="2" fillId="0" borderId="0" xfId="1" applyFont="1" applyFill="1"/>
    <xf numFmtId="176" fontId="50" fillId="0" borderId="0" xfId="2" applyNumberFormat="1" applyFont="1" applyFill="1" applyBorder="1" applyAlignment="1">
      <alignment horizontal="right"/>
    </xf>
    <xf numFmtId="0" fontId="34" fillId="0" borderId="3" xfId="2" applyFont="1" applyBorder="1"/>
    <xf numFmtId="0" fontId="3" fillId="0" borderId="5" xfId="2" applyFont="1" applyBorder="1"/>
    <xf numFmtId="0" fontId="3" fillId="0" borderId="5" xfId="2" applyNumberFormat="1" applyFont="1" applyFill="1" applyBorder="1" applyAlignment="1" applyProtection="1">
      <alignment horizontal="right"/>
      <protection locked="0"/>
    </xf>
    <xf numFmtId="175" fontId="3" fillId="0" borderId="0" xfId="2" applyNumberFormat="1" applyFont="1" applyFill="1" applyAlignment="1" applyProtection="1">
      <alignment horizontal="right"/>
      <protection locked="0"/>
    </xf>
    <xf numFmtId="0" fontId="3" fillId="0" borderId="0" xfId="2" applyNumberFormat="1" applyFont="1" applyFill="1" applyBorder="1" applyAlignment="1" applyProtection="1">
      <alignment horizontal="right"/>
      <protection locked="0"/>
    </xf>
    <xf numFmtId="176" fontId="47" fillId="0" borderId="0" xfId="2" applyNumberFormat="1" applyFont="1" applyFill="1" applyAlignment="1">
      <alignment horizontal="right"/>
    </xf>
    <xf numFmtId="0" fontId="50" fillId="0" borderId="0" xfId="2" applyFont="1" applyAlignment="1">
      <alignment horizontal="right"/>
    </xf>
    <xf numFmtId="175" fontId="50" fillId="0" borderId="0" xfId="2" applyNumberFormat="1" applyFont="1" applyAlignment="1">
      <alignment horizontal="right"/>
    </xf>
    <xf numFmtId="171" fontId="15" fillId="0" borderId="0" xfId="2" applyNumberFormat="1" applyFont="1" applyFill="1" applyAlignment="1">
      <alignment horizontal="right" vertical="center"/>
    </xf>
    <xf numFmtId="175" fontId="15" fillId="0" borderId="0" xfId="2" applyNumberFormat="1" applyFont="1" applyFill="1" applyAlignment="1">
      <alignment horizontal="right" vertical="center"/>
    </xf>
    <xf numFmtId="0" fontId="8" fillId="0" borderId="3" xfId="2" applyFont="1" applyFill="1" applyBorder="1"/>
    <xf numFmtId="176" fontId="47" fillId="0" borderId="3" xfId="2" applyNumberFormat="1" applyFont="1" applyFill="1" applyBorder="1" applyAlignment="1">
      <alignment horizontal="right"/>
    </xf>
    <xf numFmtId="171" fontId="69" fillId="0" borderId="0" xfId="2" applyNumberFormat="1" applyFont="1" applyBorder="1"/>
    <xf numFmtId="0" fontId="8" fillId="0" borderId="0" xfId="4" applyFont="1" applyFill="1" applyBorder="1"/>
    <xf numFmtId="0" fontId="3" fillId="0" borderId="0" xfId="4" applyFont="1" applyFill="1" applyBorder="1"/>
    <xf numFmtId="0" fontId="62" fillId="0" borderId="0" xfId="4" applyFont="1" applyFill="1" applyBorder="1"/>
    <xf numFmtId="0" fontId="3" fillId="0" borderId="1" xfId="4" applyFont="1" applyBorder="1"/>
    <xf numFmtId="0" fontId="8" fillId="0" borderId="1" xfId="4" applyFont="1" applyBorder="1"/>
    <xf numFmtId="0" fontId="8" fillId="0" borderId="3" xfId="4" quotePrefix="1" applyFont="1" applyBorder="1" applyAlignment="1">
      <alignment horizontal="right"/>
    </xf>
    <xf numFmtId="0" fontId="70" fillId="0" borderId="0" xfId="4" applyFont="1" applyBorder="1"/>
    <xf numFmtId="0" fontId="29" fillId="0" borderId="0" xfId="4" applyFont="1" applyBorder="1" applyAlignment="1">
      <alignment horizontal="right"/>
    </xf>
    <xf numFmtId="0" fontId="71" fillId="0" borderId="0" xfId="4" applyFont="1"/>
    <xf numFmtId="3" fontId="29" fillId="0" borderId="0" xfId="4" applyNumberFormat="1" applyFont="1" applyBorder="1" applyAlignment="1">
      <alignment horizontal="right"/>
    </xf>
    <xf numFmtId="3" fontId="52" fillId="0" borderId="0" xfId="4" applyNumberFormat="1" applyFont="1" applyBorder="1" applyAlignment="1">
      <alignment horizontal="right"/>
    </xf>
    <xf numFmtId="3" fontId="3" fillId="0" borderId="0" xfId="4" applyNumberFormat="1" applyFont="1" applyBorder="1"/>
    <xf numFmtId="3" fontId="3" fillId="0" borderId="0" xfId="7" applyNumberFormat="1" applyFont="1" applyFill="1"/>
    <xf numFmtId="171" fontId="3" fillId="0" borderId="0" xfId="4" applyNumberFormat="1" applyFont="1" applyBorder="1"/>
    <xf numFmtId="0" fontId="3" fillId="0" borderId="0" xfId="7" applyFont="1" applyFill="1"/>
    <xf numFmtId="0" fontId="20" fillId="0" borderId="0" xfId="4" applyBorder="1"/>
    <xf numFmtId="3" fontId="52" fillId="0" borderId="0" xfId="4" applyNumberFormat="1" applyFont="1" applyFill="1" applyBorder="1" applyAlignment="1">
      <alignment horizontal="right"/>
    </xf>
    <xf numFmtId="3" fontId="30" fillId="0" borderId="0" xfId="7" applyNumberFormat="1" applyFont="1" applyFill="1" applyBorder="1" applyAlignment="1">
      <alignment horizontal="right"/>
    </xf>
    <xf numFmtId="175" fontId="3" fillId="0" borderId="0" xfId="4" applyNumberFormat="1" applyFont="1" applyFill="1"/>
    <xf numFmtId="171" fontId="3" fillId="0" borderId="0" xfId="4" applyNumberFormat="1" applyFont="1" applyFill="1" applyBorder="1"/>
    <xf numFmtId="175" fontId="3" fillId="0" borderId="0" xfId="4" applyNumberFormat="1" applyFont="1"/>
    <xf numFmtId="3" fontId="63" fillId="0" borderId="3" xfId="4" quotePrefix="1" applyNumberFormat="1" applyFont="1" applyBorder="1"/>
    <xf numFmtId="3" fontId="2" fillId="0" borderId="0" xfId="4" applyNumberFormat="1" applyFont="1" applyBorder="1"/>
    <xf numFmtId="0" fontId="2" fillId="0" borderId="0" xfId="4" quotePrefix="1" applyFont="1"/>
    <xf numFmtId="0" fontId="2" fillId="0" borderId="0" xfId="4" quotePrefix="1" applyFont="1" applyBorder="1"/>
    <xf numFmtId="0" fontId="2" fillId="0" borderId="0" xfId="4" applyNumberFormat="1" applyFont="1"/>
    <xf numFmtId="0" fontId="2" fillId="0" borderId="0" xfId="4" quotePrefix="1" applyFont="1" applyFill="1" applyBorder="1"/>
    <xf numFmtId="179" fontId="2" fillId="0" borderId="0" xfId="8" applyNumberFormat="1" applyFont="1" applyFill="1" applyBorder="1" applyProtection="1"/>
    <xf numFmtId="3" fontId="2" fillId="0" borderId="0" xfId="4" applyNumberFormat="1" applyFont="1" applyFill="1" applyBorder="1" applyAlignment="1">
      <alignment horizontal="center"/>
    </xf>
    <xf numFmtId="0" fontId="2" fillId="0" borderId="0" xfId="4" applyFont="1" applyFill="1" applyBorder="1" applyAlignment="1">
      <alignment horizontal="center"/>
    </xf>
    <xf numFmtId="0" fontId="2" fillId="0" borderId="0" xfId="4" applyFont="1" applyFill="1" applyBorder="1"/>
    <xf numFmtId="3" fontId="2" fillId="0" borderId="0" xfId="4" applyNumberFormat="1" applyFont="1" applyBorder="1" applyAlignment="1">
      <alignment horizontal="center"/>
    </xf>
    <xf numFmtId="0" fontId="2" fillId="0" borderId="0" xfId="4" applyFont="1" applyBorder="1" applyAlignment="1">
      <alignment horizontal="center"/>
    </xf>
    <xf numFmtId="179" fontId="3" fillId="0" borderId="0" xfId="8" applyNumberFormat="1" applyFont="1" applyFill="1" applyBorder="1" applyProtection="1"/>
    <xf numFmtId="3" fontId="3" fillId="0" borderId="0" xfId="4" applyNumberFormat="1" applyFont="1" applyFill="1" applyBorder="1" applyAlignment="1">
      <alignment horizontal="center"/>
    </xf>
    <xf numFmtId="0" fontId="3" fillId="0" borderId="0" xfId="4" applyFont="1" applyFill="1" applyBorder="1" applyAlignment="1">
      <alignment horizontal="center"/>
    </xf>
    <xf numFmtId="3" fontId="3" fillId="0" borderId="0" xfId="4" applyNumberFormat="1" applyFont="1" applyBorder="1" applyAlignment="1">
      <alignment horizontal="center"/>
    </xf>
    <xf numFmtId="0" fontId="8" fillId="0" borderId="2" xfId="4" applyFont="1" applyBorder="1"/>
    <xf numFmtId="0" fontId="8" fillId="0" borderId="2" xfId="4" applyFont="1" applyBorder="1" applyAlignment="1">
      <alignment horizontal="right"/>
    </xf>
    <xf numFmtId="167" fontId="3" fillId="0" borderId="0" xfId="1" applyNumberFormat="1" applyFont="1" applyFill="1" applyAlignment="1">
      <alignment horizontal="right"/>
    </xf>
    <xf numFmtId="167" fontId="3" fillId="0" borderId="0" xfId="1" applyNumberFormat="1" applyFont="1" applyFill="1" applyBorder="1"/>
    <xf numFmtId="167" fontId="3" fillId="0" borderId="3" xfId="1" applyNumberFormat="1" applyFont="1" applyFill="1" applyBorder="1"/>
    <xf numFmtId="167" fontId="3" fillId="0" borderId="3" xfId="1" applyNumberFormat="1" applyFont="1" applyFill="1" applyBorder="1" applyAlignment="1">
      <alignment horizontal="right"/>
    </xf>
    <xf numFmtId="167" fontId="2" fillId="0" borderId="0" xfId="1" applyNumberFormat="1" applyFont="1" applyBorder="1"/>
    <xf numFmtId="167" fontId="2" fillId="0" borderId="0" xfId="1" applyNumberFormat="1" applyFont="1" applyFill="1" applyBorder="1"/>
    <xf numFmtId="167" fontId="2" fillId="0" borderId="0" xfId="1" applyNumberFormat="1" applyFont="1" applyFill="1" applyBorder="1" applyAlignment="1">
      <alignment horizontal="right"/>
    </xf>
    <xf numFmtId="0" fontId="8" fillId="0" borderId="8" xfId="2" applyFont="1" applyBorder="1" applyAlignment="1">
      <alignment horizontal="left" vertical="top"/>
    </xf>
    <xf numFmtId="0" fontId="8" fillId="0" borderId="10" xfId="2" applyFont="1" applyBorder="1" applyAlignment="1">
      <alignment vertical="center"/>
    </xf>
    <xf numFmtId="0" fontId="8" fillId="0" borderId="8" xfId="2" applyFont="1" applyBorder="1" applyAlignment="1">
      <alignment horizontal="left" vertical="center"/>
    </xf>
    <xf numFmtId="0" fontId="8" fillId="0" borderId="8" xfId="2" applyFont="1" applyBorder="1"/>
    <xf numFmtId="3" fontId="30" fillId="0" borderId="8" xfId="2" applyNumberFormat="1" applyFont="1" applyBorder="1" applyAlignment="1">
      <alignment horizontal="right"/>
    </xf>
    <xf numFmtId="0" fontId="62" fillId="0" borderId="0" xfId="2" applyFont="1"/>
    <xf numFmtId="0" fontId="2" fillId="0" borderId="0" xfId="2" applyBorder="1" applyAlignment="1">
      <alignment horizontal="left"/>
    </xf>
    <xf numFmtId="0" fontId="56" fillId="0" borderId="0" xfId="2" applyFont="1" applyFill="1"/>
    <xf numFmtId="1" fontId="56" fillId="0" borderId="0" xfId="2" applyNumberFormat="1" applyFont="1" applyFill="1"/>
    <xf numFmtId="1" fontId="56" fillId="0" borderId="0" xfId="2" applyNumberFormat="1" applyFont="1"/>
    <xf numFmtId="1" fontId="2" fillId="0" borderId="0" xfId="2" applyNumberFormat="1"/>
    <xf numFmtId="1" fontId="2" fillId="0" borderId="0" xfId="2" applyNumberFormat="1" applyFill="1"/>
    <xf numFmtId="0" fontId="2" fillId="0" borderId="0" xfId="2" applyFill="1" applyAlignment="1">
      <alignment horizontal="left"/>
    </xf>
    <xf numFmtId="0" fontId="2" fillId="0" borderId="0" xfId="2" applyAlignment="1">
      <alignment horizontal="left"/>
    </xf>
    <xf numFmtId="3" fontId="56" fillId="0" borderId="0" xfId="2" applyNumberFormat="1" applyFont="1"/>
    <xf numFmtId="3" fontId="32" fillId="0" borderId="0" xfId="2" applyNumberFormat="1" applyFont="1" applyFill="1" applyAlignment="1">
      <alignment vertical="center"/>
    </xf>
    <xf numFmtId="0" fontId="2" fillId="0" borderId="0" xfId="2" applyBorder="1"/>
    <xf numFmtId="0" fontId="2" fillId="0" borderId="0" xfId="2" quotePrefix="1" applyFill="1"/>
    <xf numFmtId="0" fontId="2" fillId="0" borderId="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0" xfId="4" applyFont="1" applyBorder="1" applyAlignment="1" applyProtection="1">
      <alignment horizontal="left"/>
      <protection locked="0"/>
    </xf>
    <xf numFmtId="2" fontId="34" fillId="0" borderId="7" xfId="4" applyNumberFormat="1" applyFont="1" applyFill="1" applyBorder="1" applyProtection="1">
      <protection locked="0"/>
    </xf>
    <xf numFmtId="1" fontId="34" fillId="0" borderId="16" xfId="4" applyNumberFormat="1" applyFont="1" applyFill="1" applyBorder="1" applyProtection="1">
      <protection locked="0"/>
    </xf>
    <xf numFmtId="4" fontId="3" fillId="0" borderId="0" xfId="4" applyNumberFormat="1" applyFont="1" applyFill="1" applyProtection="1">
      <protection locked="0"/>
    </xf>
    <xf numFmtId="4" fontId="34" fillId="0" borderId="7" xfId="4" applyNumberFormat="1" applyFont="1" applyFill="1" applyBorder="1" applyAlignment="1" applyProtection="1">
      <alignment horizontal="right"/>
    </xf>
    <xf numFmtId="3" fontId="35" fillId="0" borderId="7" xfId="1" applyNumberFormat="1" applyFont="1" applyFill="1" applyBorder="1" applyAlignment="1" applyProtection="1">
      <alignment horizontal="right"/>
    </xf>
    <xf numFmtId="2" fontId="3" fillId="0" borderId="7" xfId="4" applyNumberFormat="1" applyFont="1" applyFill="1" applyBorder="1" applyAlignment="1" applyProtection="1">
      <alignment horizontal="right"/>
      <protection locked="0"/>
    </xf>
    <xf numFmtId="0" fontId="8" fillId="0" borderId="2" xfId="2" applyFont="1" applyBorder="1" applyAlignment="1">
      <alignment horizontal="center" vertical="center"/>
    </xf>
    <xf numFmtId="0" fontId="8" fillId="0" borderId="2" xfId="2" applyFont="1" applyBorder="1" applyAlignment="1">
      <alignment horizontal="right" vertical="center"/>
    </xf>
    <xf numFmtId="0" fontId="8" fillId="0" borderId="0" xfId="2" applyFont="1" applyBorder="1" applyAlignment="1">
      <alignment horizontal="center"/>
    </xf>
    <xf numFmtId="0" fontId="20" fillId="0" borderId="0" xfId="4" applyAlignment="1"/>
    <xf numFmtId="0" fontId="8" fillId="0" borderId="1" xfId="2" applyFont="1" applyBorder="1" applyAlignment="1">
      <alignment horizontal="center"/>
    </xf>
    <xf numFmtId="0" fontId="20" fillId="0" borderId="1" xfId="4" applyBorder="1" applyAlignment="1"/>
    <xf numFmtId="0" fontId="8" fillId="0" borderId="2" xfId="2" applyFont="1" applyBorder="1"/>
    <xf numFmtId="166" fontId="47" fillId="0" borderId="2" xfId="1" applyNumberFormat="1" applyFont="1" applyFill="1" applyBorder="1"/>
    <xf numFmtId="41" fontId="3" fillId="0" borderId="0" xfId="2" applyNumberFormat="1" applyFont="1" applyProtection="1">
      <protection locked="0"/>
    </xf>
    <xf numFmtId="2" fontId="34" fillId="0" borderId="0" xfId="2" applyNumberFormat="1" applyFont="1" applyFill="1"/>
    <xf numFmtId="0" fontId="65" fillId="0" borderId="0" xfId="2" applyFont="1" applyFill="1" applyBorder="1"/>
    <xf numFmtId="0" fontId="65" fillId="0" borderId="0" xfId="2" applyFont="1" applyFill="1" applyBorder="1" applyAlignment="1">
      <alignment horizontal="right"/>
    </xf>
    <xf numFmtId="0" fontId="76" fillId="0" borderId="0" xfId="2" applyFont="1" applyFill="1"/>
    <xf numFmtId="3" fontId="3" fillId="4" borderId="0" xfId="2" applyNumberFormat="1" applyFont="1" applyFill="1"/>
    <xf numFmtId="41" fontId="3" fillId="0" borderId="0" xfId="2" applyNumberFormat="1" applyFont="1" applyFill="1" applyAlignment="1">
      <alignment horizontal="right"/>
    </xf>
    <xf numFmtId="172" fontId="3" fillId="0" borderId="0" xfId="2" applyNumberFormat="1" applyFont="1" applyAlignment="1">
      <alignment horizontal="right"/>
    </xf>
    <xf numFmtId="175" fontId="3" fillId="0" borderId="7" xfId="2" applyNumberFormat="1" applyFont="1" applyBorder="1"/>
    <xf numFmtId="181" fontId="3" fillId="0" borderId="0" xfId="2" applyNumberFormat="1" applyFont="1" applyFill="1"/>
    <xf numFmtId="164" fontId="9" fillId="0" borderId="0" xfId="1" applyNumberFormat="1" applyFont="1" applyFill="1" applyBorder="1"/>
    <xf numFmtId="164" fontId="7" fillId="0" borderId="0" xfId="1" applyNumberFormat="1" applyFont="1" applyFill="1" applyBorder="1"/>
    <xf numFmtId="182" fontId="8" fillId="0" borderId="0" xfId="2" applyNumberFormat="1" applyFont="1"/>
    <xf numFmtId="182" fontId="3" fillId="0" borderId="0" xfId="2" applyNumberFormat="1" applyFont="1"/>
    <xf numFmtId="182" fontId="16" fillId="0" borderId="0" xfId="2" applyNumberFormat="1" applyFont="1" applyProtection="1"/>
    <xf numFmtId="164" fontId="9" fillId="0" borderId="0" xfId="1" applyNumberFormat="1" applyFont="1" applyFill="1" applyBorder="1" applyAlignment="1">
      <alignment horizontal="right"/>
    </xf>
    <xf numFmtId="164" fontId="3" fillId="0" borderId="0" xfId="2" applyNumberFormat="1" applyFont="1"/>
    <xf numFmtId="0" fontId="48" fillId="0" borderId="0" xfId="2" applyFont="1" applyFill="1"/>
    <xf numFmtId="2" fontId="3" fillId="0" borderId="3" xfId="4" applyNumberFormat="1" applyFont="1" applyBorder="1" applyAlignment="1" applyProtection="1">
      <alignment horizontal="right"/>
      <protection locked="0"/>
    </xf>
    <xf numFmtId="183" fontId="3" fillId="0" borderId="0" xfId="2" applyNumberFormat="1" applyFont="1" applyFill="1" applyAlignment="1">
      <alignment horizontal="right"/>
    </xf>
    <xf numFmtId="0" fontId="2" fillId="36" borderId="0" xfId="2" applyFont="1" applyFill="1"/>
    <xf numFmtId="1" fontId="2" fillId="36" borderId="0" xfId="2" applyNumberFormat="1" applyFill="1"/>
    <xf numFmtId="0" fontId="2" fillId="36" borderId="0" xfId="2" applyFill="1"/>
    <xf numFmtId="0" fontId="2" fillId="36" borderId="0" xfId="2" applyFont="1" applyFill="1" applyAlignment="1">
      <alignment horizontal="left"/>
    </xf>
    <xf numFmtId="0" fontId="2" fillId="36" borderId="0" xfId="2" applyFill="1" applyAlignment="1">
      <alignment horizontal="left"/>
    </xf>
    <xf numFmtId="1" fontId="2" fillId="36" borderId="0" xfId="2" applyNumberFormat="1" applyFont="1" applyFill="1"/>
    <xf numFmtId="0" fontId="2" fillId="36" borderId="8" xfId="2" applyFill="1" applyBorder="1"/>
    <xf numFmtId="1" fontId="2" fillId="36" borderId="8" xfId="2" applyNumberFormat="1" applyFill="1" applyBorder="1"/>
    <xf numFmtId="0" fontId="2" fillId="36" borderId="8" xfId="2" applyFill="1" applyBorder="1" applyAlignment="1">
      <alignment horizontal="left"/>
    </xf>
    <xf numFmtId="1" fontId="2" fillId="36" borderId="8" xfId="2" applyNumberFormat="1" applyFont="1" applyFill="1" applyBorder="1"/>
    <xf numFmtId="0" fontId="2" fillId="36" borderId="0" xfId="2" applyFont="1" applyFill="1" applyBorder="1" applyAlignment="1">
      <alignment horizontal="left" indent="1"/>
    </xf>
    <xf numFmtId="175" fontId="2" fillId="36" borderId="0" xfId="2" applyNumberFormat="1" applyFont="1" applyFill="1"/>
    <xf numFmtId="0" fontId="3" fillId="0" borderId="0" xfId="2" applyFont="1"/>
    <xf numFmtId="3" fontId="3" fillId="0" borderId="0" xfId="2" applyNumberFormat="1" applyFont="1" applyFill="1"/>
    <xf numFmtId="175" fontId="3" fillId="0" borderId="0" xfId="2" applyNumberFormat="1" applyFont="1" applyFill="1"/>
    <xf numFmtId="175" fontId="3" fillId="0" borderId="0" xfId="2" applyNumberFormat="1" applyFont="1"/>
    <xf numFmtId="170" fontId="3" fillId="0" borderId="0" xfId="4" applyNumberFormat="1" applyFont="1"/>
    <xf numFmtId="2" fontId="34" fillId="0" borderId="0" xfId="4" applyNumberFormat="1" applyFont="1" applyFill="1" applyBorder="1" applyProtection="1">
      <protection locked="0"/>
    </xf>
    <xf numFmtId="1" fontId="3" fillId="0" borderId="0" xfId="2" applyNumberFormat="1" applyFont="1"/>
    <xf numFmtId="0" fontId="95" fillId="0" borderId="0" xfId="2" applyFont="1"/>
    <xf numFmtId="0" fontId="95" fillId="0" borderId="0" xfId="2" applyFont="1" applyBorder="1"/>
    <xf numFmtId="0" fontId="95" fillId="0" borderId="0" xfId="2" applyFont="1" applyFill="1"/>
    <xf numFmtId="0" fontId="95" fillId="0" borderId="0" xfId="2" applyFont="1" applyAlignment="1">
      <alignment horizontal="left"/>
    </xf>
    <xf numFmtId="0" fontId="96" fillId="0" borderId="0" xfId="2" applyFont="1" applyFill="1"/>
    <xf numFmtId="0" fontId="3" fillId="0" borderId="0" xfId="7" applyFont="1"/>
    <xf numFmtId="167" fontId="9" fillId="0" borderId="0" xfId="4" applyNumberFormat="1" applyFont="1" applyProtection="1">
      <protection locked="0"/>
    </xf>
    <xf numFmtId="41" fontId="3" fillId="0" borderId="0" xfId="1" applyNumberFormat="1" applyFont="1" applyFill="1" applyAlignment="1" applyProtection="1">
      <alignment horizontal="right"/>
    </xf>
    <xf numFmtId="0" fontId="9" fillId="0" borderId="0" xfId="3" applyFont="1" applyFill="1" applyBorder="1" applyAlignment="1">
      <alignment horizontal="left"/>
    </xf>
    <xf numFmtId="165" fontId="3" fillId="0" borderId="0" xfId="2" applyNumberFormat="1" applyFont="1"/>
    <xf numFmtId="164" fontId="2" fillId="0" borderId="0" xfId="2" applyNumberFormat="1" applyFont="1"/>
    <xf numFmtId="1" fontId="3" fillId="0" borderId="0" xfId="4" applyNumberFormat="1" applyFont="1"/>
    <xf numFmtId="175" fontId="3" fillId="0" borderId="0" xfId="2" applyNumberFormat="1" applyFont="1"/>
    <xf numFmtId="175" fontId="3" fillId="0" borderId="0" xfId="2" applyNumberFormat="1" applyFont="1" applyFill="1"/>
    <xf numFmtId="175" fontId="3" fillId="0" borderId="0" xfId="2" applyNumberFormat="1" applyFont="1" applyFill="1" applyAlignment="1">
      <alignment horizontal="right"/>
    </xf>
    <xf numFmtId="175" fontId="2" fillId="0" borderId="0" xfId="2" applyNumberFormat="1" applyFont="1" applyProtection="1">
      <protection locked="0"/>
    </xf>
    <xf numFmtId="171" fontId="2" fillId="0" borderId="0" xfId="2" applyNumberFormat="1" applyFont="1" applyProtection="1">
      <protection locked="0"/>
    </xf>
    <xf numFmtId="41" fontId="3" fillId="0" borderId="0" xfId="2" applyNumberFormat="1" applyFont="1" applyBorder="1"/>
    <xf numFmtId="2" fontId="34" fillId="0" borderId="0" xfId="2" applyNumberFormat="1" applyFont="1" applyFill="1" applyBorder="1"/>
    <xf numFmtId="1" fontId="32" fillId="0" borderId="0" xfId="2" applyNumberFormat="1" applyFont="1" applyBorder="1" applyAlignment="1" applyProtection="1">
      <alignment horizontal="right"/>
      <protection locked="0"/>
    </xf>
    <xf numFmtId="0" fontId="0" fillId="37" borderId="0" xfId="0" applyFill="1" applyAlignment="1" applyProtection="1">
      <alignment horizontal="left" indent="1"/>
    </xf>
    <xf numFmtId="164" fontId="9" fillId="0" borderId="0" xfId="1" applyNumberFormat="1" applyFont="1" applyFill="1" applyBorder="1" applyAlignment="1"/>
    <xf numFmtId="166" fontId="3" fillId="0" borderId="0" xfId="1" applyNumberFormat="1" applyFont="1" applyFill="1" applyAlignment="1" applyProtection="1">
      <alignment horizontal="right"/>
      <protection locked="0"/>
    </xf>
    <xf numFmtId="175" fontId="48" fillId="0" borderId="0" xfId="2" applyNumberFormat="1" applyFont="1"/>
    <xf numFmtId="3" fontId="2" fillId="0" borderId="0" xfId="4" applyNumberFormat="1" applyFont="1" applyFill="1" applyProtection="1">
      <protection locked="0"/>
    </xf>
    <xf numFmtId="167" fontId="3" fillId="0" borderId="6" xfId="1" applyNumberFormat="1" applyFont="1" applyFill="1" applyBorder="1"/>
    <xf numFmtId="184" fontId="3" fillId="0" borderId="0" xfId="4" applyNumberFormat="1" applyFont="1"/>
    <xf numFmtId="0" fontId="8" fillId="0" borderId="8" xfId="4" applyFont="1" applyBorder="1" applyAlignment="1">
      <alignment horizontal="center"/>
    </xf>
    <xf numFmtId="0" fontId="3" fillId="0" borderId="8" xfId="4" applyFont="1" applyBorder="1" applyAlignment="1">
      <alignment horizontal="center"/>
    </xf>
    <xf numFmtId="0" fontId="8" fillId="0" borderId="10" xfId="4" applyFont="1" applyBorder="1" applyAlignment="1">
      <alignment horizontal="center"/>
    </xf>
    <xf numFmtId="0" fontId="3" fillId="0" borderId="10" xfId="4" applyFont="1" applyBorder="1" applyAlignment="1">
      <alignment horizontal="center"/>
    </xf>
    <xf numFmtId="0" fontId="8" fillId="0" borderId="2" xfId="4" applyFont="1" applyBorder="1" applyAlignment="1">
      <alignment horizontal="center" wrapText="1"/>
    </xf>
  </cellXfs>
  <cellStyles count="66">
    <cellStyle name="20% - Accent1" xfId="38" builtinId="30" customBuiltin="1"/>
    <cellStyle name="20% - Accent2" xfId="42" builtinId="34" customBuiltin="1"/>
    <cellStyle name="20% - Accent3" xfId="46" builtinId="38" customBuiltin="1"/>
    <cellStyle name="20% - Accent4" xfId="50" builtinId="42" customBuiltin="1"/>
    <cellStyle name="20% - Accent5" xfId="54" builtinId="46" customBuiltin="1"/>
    <cellStyle name="20% - Accent6" xfId="58" builtinId="50" customBuiltin="1"/>
    <cellStyle name="40% - Accent1" xfId="39" builtinId="31" customBuiltin="1"/>
    <cellStyle name="40% - Accent2" xfId="43" builtinId="35" customBuiltin="1"/>
    <cellStyle name="40% - Accent3" xfId="47" builtinId="39" customBuiltin="1"/>
    <cellStyle name="40% - Accent4" xfId="51" builtinId="43" customBuiltin="1"/>
    <cellStyle name="40% - Accent5" xfId="55" builtinId="47" customBuiltin="1"/>
    <cellStyle name="40% - Accent6" xfId="59" builtinId="51" customBuiltin="1"/>
    <cellStyle name="5x indented GHG Textfiels" xfId="9"/>
    <cellStyle name="60% - Accent1" xfId="40" builtinId="32" customBuiltin="1"/>
    <cellStyle name="60% - Accent2" xfId="44" builtinId="36" customBuiltin="1"/>
    <cellStyle name="60% - Accent3" xfId="48" builtinId="40" customBuiltin="1"/>
    <cellStyle name="60% - Accent4" xfId="52" builtinId="44" customBuiltin="1"/>
    <cellStyle name="60% - Accent5" xfId="56" builtinId="48" customBuiltin="1"/>
    <cellStyle name="60% - Accent6" xfId="60" builtinId="52" customBuiltin="1"/>
    <cellStyle name="Accent1" xfId="37" builtinId="29" customBuiltin="1"/>
    <cellStyle name="Accent2" xfId="41" builtinId="33" customBuiltin="1"/>
    <cellStyle name="Accent3" xfId="45" builtinId="37" customBuiltin="1"/>
    <cellStyle name="Accent4" xfId="49" builtinId="41" customBuiltin="1"/>
    <cellStyle name="Accent5" xfId="53" builtinId="45" customBuiltin="1"/>
    <cellStyle name="Accent6" xfId="57" builtinId="49" customBuiltin="1"/>
    <cellStyle name="AggblueCels_1x" xfId="10"/>
    <cellStyle name="Bad" xfId="26" builtinId="27" customBuiltin="1"/>
    <cellStyle name="Bold GHG Numbers (0.00)" xfId="11"/>
    <cellStyle name="Calculation" xfId="30" builtinId="22" customBuiltin="1"/>
    <cellStyle name="Check Cell" xfId="32" builtinId="23" customBuiltin="1"/>
    <cellStyle name="Comma" xfId="1" builtinId="3"/>
    <cellStyle name="Comma 2" xfId="63"/>
    <cellStyle name="Comma 3" xfId="65"/>
    <cellStyle name="Explanatory Text" xfId="35" builtinId="53" customBuiltin="1"/>
    <cellStyle name="Followed Hyperlink 2" xfId="62"/>
    <cellStyle name="Good" xfId="25" builtinId="26" customBuiltin="1"/>
    <cellStyle name="Heading 1" xfId="21" builtinId="16" customBuiltin="1"/>
    <cellStyle name="Heading 2" xfId="22" builtinId="17" customBuiltin="1"/>
    <cellStyle name="Heading 3" xfId="23" builtinId="18" customBuiltin="1"/>
    <cellStyle name="Heading 4" xfId="24" builtinId="19" customBuiltin="1"/>
    <cellStyle name="Hyperlink" xfId="5" builtinId="8"/>
    <cellStyle name="Hyperlink 2" xfId="61"/>
    <cellStyle name="Input" xfId="28" builtinId="20" customBuiltin="1"/>
    <cellStyle name="InputCells12_BBorder_CRFReport-template" xfId="12"/>
    <cellStyle name="Linked Cell" xfId="31" builtinId="24" customBuiltin="1"/>
    <cellStyle name="Neutral" xfId="27" builtinId="28" customBuiltin="1"/>
    <cellStyle name="Normal" xfId="0" builtinId="0"/>
    <cellStyle name="Normal 2" xfId="2"/>
    <cellStyle name="Normal 3" xfId="4"/>
    <cellStyle name="Normal 3 2" xfId="7"/>
    <cellStyle name="Normal 4" xfId="64"/>
    <cellStyle name="Normal GHG-Shade" xfId="13"/>
    <cellStyle name="Normal_England" xfId="6"/>
    <cellStyle name="Normal_z" xfId="3"/>
    <cellStyle name="Note" xfId="34" builtinId="10" customBuiltin="1"/>
    <cellStyle name="Output" xfId="29" builtinId="21" customBuiltin="1"/>
    <cellStyle name="Percent 2" xfId="8"/>
    <cellStyle name="Refdb standard" xfId="14"/>
    <cellStyle name="Shade" xfId="15"/>
    <cellStyle name="Style 1" xfId="16"/>
    <cellStyle name="Style 1 2" xfId="17"/>
    <cellStyle name="Title" xfId="20" builtinId="15" customBuiltin="1"/>
    <cellStyle name="Title - Style1" xfId="18"/>
    <cellStyle name="Total" xfId="36" builtinId="25" customBuiltin="1"/>
    <cellStyle name="Warning Text" xfId="33" builtinId="11" customBuiltin="1"/>
    <cellStyle name="Обычный_2++_CRFReport-template" xfId="1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theme" Target="theme/theme1.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externalLink" Target="externalLinks/externalLink4.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calcChain" Target="calcChain.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externalLink" Target="externalLinks/externalLink3.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externalLink" Target="externalLinks/externalLink2.xml" Id="rId23" /><Relationship Type="http://schemas.openxmlformats.org/officeDocument/2006/relationships/sharedStrings" Target="sharedStrings.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externalLink" Target="externalLinks/externalLink1.xml" Id="rId22" /><Relationship Type="http://schemas.openxmlformats.org/officeDocument/2006/relationships/styles" Target="styles.xml" Id="rId27" /><Relationship Type="http://schemas.openxmlformats.org/officeDocument/2006/relationships/customXml" Target="/customXML/item2.xml" Id="R4708c948dd004663"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en-GB" sz="1400" b="1" i="0" u="none" strike="noStrike" baseline="0">
                <a:solidFill>
                  <a:srgbClr val="000000"/>
                </a:solidFill>
                <a:latin typeface="Arial"/>
                <a:cs typeface="Arial"/>
              </a:rPr>
              <a:t>Figure 9.7</a:t>
            </a:r>
            <a:r>
              <a:rPr lang="en-GB" sz="1400" b="0" i="0" u="none" strike="noStrike" baseline="0">
                <a:solidFill>
                  <a:srgbClr val="000000"/>
                </a:solidFill>
                <a:latin typeface="Arial"/>
                <a:cs typeface="Arial"/>
              </a:rPr>
              <a:t> Top car ferry routes within and to/from Scotland, 2019</a:t>
            </a: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c:rich>
      </c:tx>
      <c:layout>
        <c:manualLayout>
          <c:xMode val="edge"/>
          <c:yMode val="edge"/>
          <c:x val="0.11512918798819213"/>
          <c:y val="1.8680998208557266E-2"/>
        </c:manualLayout>
      </c:layout>
      <c:overlay val="0"/>
      <c:spPr>
        <a:noFill/>
        <a:ln w="25400">
          <a:noFill/>
        </a:ln>
      </c:spPr>
    </c:title>
    <c:autoTitleDeleted val="0"/>
    <c:plotArea>
      <c:layout>
        <c:manualLayout>
          <c:layoutTarget val="inner"/>
          <c:xMode val="edge"/>
          <c:yMode val="edge"/>
          <c:x val="0.318945217589855"/>
          <c:y val="7.7777898341236273E-2"/>
          <c:w val="0.64747889933654423"/>
          <c:h val="0.72037913125504349"/>
        </c:manualLayout>
      </c:layout>
      <c:barChart>
        <c:barDir val="bar"/>
        <c:grouping val="clustered"/>
        <c:varyColors val="0"/>
        <c:ser>
          <c:idx val="0"/>
          <c:order val="0"/>
          <c:tx>
            <c:v>Cars</c:v>
          </c:tx>
          <c:spPr>
            <a:solidFill>
              <a:srgbClr val="003300"/>
            </a:solidFill>
            <a:ln w="12700">
              <a:solidFill>
                <a:srgbClr val="000000"/>
              </a:solidFill>
              <a:prstDash val="solid"/>
            </a:ln>
          </c:spPr>
          <c:invertIfNegative val="0"/>
          <c:dPt>
            <c:idx val="0"/>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1-5383-4583-858F-6864EDAC6B99}"/>
              </c:ext>
            </c:extLst>
          </c:dPt>
          <c:dPt>
            <c:idx val="1"/>
            <c:invertIfNegative val="0"/>
            <c:bubble3D val="0"/>
            <c:spPr>
              <a:pattFill prst="wdDn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3-5383-4583-858F-6864EDAC6B99}"/>
              </c:ext>
            </c:extLst>
          </c:dPt>
          <c:dPt>
            <c:idx val="2"/>
            <c:invertIfNegative val="0"/>
            <c:bubble3D val="0"/>
            <c:spPr>
              <a:pattFill prst="dkVert">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5-5383-4583-858F-6864EDAC6B99}"/>
              </c:ext>
            </c:extLst>
          </c:dPt>
          <c:dPt>
            <c:idx val="3"/>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7-5383-4583-858F-6864EDAC6B99}"/>
              </c:ext>
            </c:extLst>
          </c:dPt>
          <c:dPt>
            <c:idx val="4"/>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9-5383-4583-858F-6864EDAC6B99}"/>
              </c:ext>
            </c:extLst>
          </c:dPt>
          <c:dPt>
            <c:idx val="5"/>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B-5383-4583-858F-6864EDAC6B99}"/>
              </c:ext>
            </c:extLst>
          </c:dPt>
          <c:dPt>
            <c:idx val="6"/>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D-5383-4583-858F-6864EDAC6B99}"/>
              </c:ext>
            </c:extLst>
          </c:dPt>
          <c:dPt>
            <c:idx val="7"/>
            <c:invertIfNegative val="0"/>
            <c:bubble3D val="0"/>
            <c:spPr>
              <a:pattFill prst="dkVert">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F-5383-4583-858F-6864EDAC6B99}"/>
              </c:ext>
            </c:extLst>
          </c:dPt>
          <c:dPt>
            <c:idx val="8"/>
            <c:invertIfNegative val="0"/>
            <c:bubble3D val="0"/>
            <c:spPr>
              <a:pattFill prst="wdDn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1-5383-4583-858F-6864EDAC6B99}"/>
              </c:ext>
            </c:extLst>
          </c:dPt>
          <c:dPt>
            <c:idx val="9"/>
            <c:invertIfNegative val="0"/>
            <c:bubble3D val="0"/>
            <c:spPr>
              <a:solidFill>
                <a:schemeClr val="bg1">
                  <a:lumMod val="65000"/>
                </a:schemeClr>
              </a:solidFill>
              <a:ln w="12700">
                <a:solidFill>
                  <a:srgbClr val="000000"/>
                </a:solidFill>
                <a:prstDash val="solid"/>
              </a:ln>
            </c:spPr>
            <c:extLst>
              <c:ext xmlns:c16="http://schemas.microsoft.com/office/drawing/2014/chart" uri="{C3380CC4-5D6E-409C-BE32-E72D297353CC}">
                <c16:uniqueId val="{00000013-5383-4583-858F-6864EDAC6B99}"/>
              </c:ext>
            </c:extLst>
          </c:dPt>
          <c:cat>
            <c:strRef>
              <c:f>'fig9.6&amp;9.7'!$F$3:$F$12</c:f>
              <c:strCache>
                <c:ptCount val="10"/>
                <c:pt idx="0">
                  <c:v>Colintraive-Rhubodach</c:v>
                </c:pt>
                <c:pt idx="1">
                  <c:v>Cairnryan - Larne</c:v>
                </c:pt>
                <c:pt idx="2">
                  <c:v>Toft - Ulsta</c:v>
                </c:pt>
                <c:pt idx="3">
                  <c:v>Largs-Cumbrae</c:v>
                </c:pt>
                <c:pt idx="4">
                  <c:v>Oban-Craignure</c:v>
                </c:pt>
                <c:pt idx="5">
                  <c:v>Wemyss Bay-Rothesay</c:v>
                </c:pt>
                <c:pt idx="6">
                  <c:v>Ardrossan-Brodick</c:v>
                </c:pt>
                <c:pt idx="7">
                  <c:v>Ardgour-Nether Lochaber</c:v>
                </c:pt>
                <c:pt idx="8">
                  <c:v>Cairnryan-Belfast</c:v>
                </c:pt>
                <c:pt idx="9">
                  <c:v>Gourock-Dunoon (Western Ferries)</c:v>
                </c:pt>
              </c:strCache>
            </c:strRef>
          </c:cat>
          <c:val>
            <c:numRef>
              <c:f>'fig9.6&amp;9.7'!$G$3:$G$12</c:f>
              <c:numCache>
                <c:formatCode>0</c:formatCode>
                <c:ptCount val="10"/>
                <c:pt idx="0">
                  <c:v>95.2</c:v>
                </c:pt>
                <c:pt idx="1">
                  <c:v>135.01</c:v>
                </c:pt>
                <c:pt idx="2">
                  <c:v>147.28</c:v>
                </c:pt>
                <c:pt idx="3">
                  <c:v>161.30000000000001</c:v>
                </c:pt>
                <c:pt idx="4">
                  <c:v>162.30000000000001</c:v>
                </c:pt>
                <c:pt idx="5">
                  <c:v>172.9</c:v>
                </c:pt>
                <c:pt idx="6">
                  <c:v>202.8</c:v>
                </c:pt>
                <c:pt idx="7">
                  <c:v>251</c:v>
                </c:pt>
                <c:pt idx="8">
                  <c:v>273.142</c:v>
                </c:pt>
                <c:pt idx="9">
                  <c:v>608</c:v>
                </c:pt>
              </c:numCache>
            </c:numRef>
          </c:val>
          <c:extLst>
            <c:ext xmlns:c16="http://schemas.microsoft.com/office/drawing/2014/chart" uri="{C3380CC4-5D6E-409C-BE32-E72D297353CC}">
              <c16:uniqueId val="{00000014-5383-4583-858F-6864EDAC6B99}"/>
            </c:ext>
          </c:extLst>
        </c:ser>
        <c:dLbls>
          <c:showLegendKey val="0"/>
          <c:showVal val="0"/>
          <c:showCatName val="0"/>
          <c:showSerName val="0"/>
          <c:showPercent val="0"/>
          <c:showBubbleSize val="0"/>
        </c:dLbls>
        <c:gapWidth val="150"/>
        <c:axId val="44171264"/>
        <c:axId val="44172800"/>
      </c:barChart>
      <c:catAx>
        <c:axId val="441712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4172800"/>
        <c:crosses val="autoZero"/>
        <c:auto val="1"/>
        <c:lblAlgn val="ctr"/>
        <c:lblOffset val="100"/>
        <c:tickLblSkip val="1"/>
        <c:tickMarkSkip val="1"/>
        <c:noMultiLvlLbl val="0"/>
      </c:catAx>
      <c:valAx>
        <c:axId val="44172800"/>
        <c:scaling>
          <c:orientation val="minMax"/>
          <c:max val="700"/>
          <c:min val="0"/>
        </c:scaling>
        <c:delete val="0"/>
        <c:axPos val="b"/>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cars (000's)</a:t>
                </a:r>
              </a:p>
            </c:rich>
          </c:tx>
          <c:layout>
            <c:manualLayout>
              <c:xMode val="edge"/>
              <c:yMode val="edge"/>
              <c:x val="0.5499649414326806"/>
              <c:y val="0.851461733949922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Arial"/>
                <a:ea typeface="Arial"/>
                <a:cs typeface="Arial"/>
              </a:defRPr>
            </a:pPr>
            <a:endParaRPr lang="en-US"/>
          </a:p>
        </c:txPr>
        <c:crossAx val="44171264"/>
        <c:crosses val="autoZero"/>
        <c:crossBetween val="between"/>
        <c:majorUnit val="100"/>
      </c:valAx>
      <c:spPr>
        <a:solidFill>
          <a:srgbClr val="FFFFFF"/>
        </a:solid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GB" sz="1400" b="1" i="0" u="none" strike="noStrike" baseline="0">
                <a:solidFill>
                  <a:srgbClr val="000000"/>
                </a:solidFill>
                <a:latin typeface="Arial"/>
                <a:cs typeface="Arial"/>
              </a:rPr>
              <a:t>Figure 9.6 </a:t>
            </a:r>
            <a:r>
              <a:rPr lang="en-GB" sz="1400" b="0" i="0" u="none" strike="noStrike" baseline="0">
                <a:solidFill>
                  <a:srgbClr val="000000"/>
                </a:solidFill>
                <a:latin typeface="Arial"/>
                <a:cs typeface="Arial"/>
              </a:rPr>
              <a:t>Top passenger ferry routes within and to/from Scotland, 2019</a:t>
            </a: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c:rich>
      </c:tx>
      <c:layout>
        <c:manualLayout>
          <c:xMode val="edge"/>
          <c:yMode val="edge"/>
          <c:x val="0.11112054255629393"/>
          <c:y val="1.3629249832143076E-2"/>
        </c:manualLayout>
      </c:layout>
      <c:overlay val="0"/>
    </c:title>
    <c:autoTitleDeleted val="0"/>
    <c:plotArea>
      <c:layout>
        <c:manualLayout>
          <c:layoutTarget val="inner"/>
          <c:xMode val="edge"/>
          <c:yMode val="edge"/>
          <c:x val="0.28368827073206487"/>
          <c:y val="9.5826893353941262E-2"/>
          <c:w val="0.6713955740658869"/>
          <c:h val="0.70820294447481946"/>
        </c:manualLayout>
      </c:layout>
      <c:barChart>
        <c:barDir val="bar"/>
        <c:grouping val="clustered"/>
        <c:varyColors val="0"/>
        <c:ser>
          <c:idx val="0"/>
          <c:order val="0"/>
          <c:invertIfNegative val="0"/>
          <c:dPt>
            <c:idx val="0"/>
            <c:invertIfNegative val="0"/>
            <c:bubble3D val="0"/>
            <c:spPr>
              <a:pattFill prst="dkVert">
                <a:fgClr>
                  <a:schemeClr val="tx1"/>
                </a:fgClr>
                <a:bgClr>
                  <a:schemeClr val="bg1"/>
                </a:bgClr>
              </a:pattFill>
            </c:spPr>
            <c:extLst>
              <c:ext xmlns:c16="http://schemas.microsoft.com/office/drawing/2014/chart" uri="{C3380CC4-5D6E-409C-BE32-E72D297353CC}">
                <c16:uniqueId val="{00000001-C7D7-489E-8820-BD1C402CEA10}"/>
              </c:ext>
            </c:extLst>
          </c:dPt>
          <c:dPt>
            <c:idx val="1"/>
            <c:invertIfNegative val="0"/>
            <c:bubble3D val="0"/>
            <c:spPr>
              <a:solidFill>
                <a:schemeClr val="tx1"/>
              </a:solidFill>
            </c:spPr>
            <c:extLst>
              <c:ext xmlns:c16="http://schemas.microsoft.com/office/drawing/2014/chart" uri="{C3380CC4-5D6E-409C-BE32-E72D297353CC}">
                <c16:uniqueId val="{00000003-C7D7-489E-8820-BD1C402CEA10}"/>
              </c:ext>
            </c:extLst>
          </c:dPt>
          <c:dPt>
            <c:idx val="2"/>
            <c:invertIfNegative val="0"/>
            <c:bubble3D val="0"/>
            <c:spPr>
              <a:pattFill prst="wdDnDiag">
                <a:fgClr>
                  <a:schemeClr val="tx1"/>
                </a:fgClr>
                <a:bgClr>
                  <a:schemeClr val="bg1"/>
                </a:bgClr>
              </a:pattFill>
            </c:spPr>
            <c:extLst>
              <c:ext xmlns:c16="http://schemas.microsoft.com/office/drawing/2014/chart" uri="{C3380CC4-5D6E-409C-BE32-E72D297353CC}">
                <c16:uniqueId val="{00000005-C7D7-489E-8820-BD1C402CEA10}"/>
              </c:ext>
            </c:extLst>
          </c:dPt>
          <c:dPt>
            <c:idx val="3"/>
            <c:invertIfNegative val="0"/>
            <c:bubble3D val="0"/>
            <c:spPr>
              <a:pattFill prst="dkVert">
                <a:fgClr>
                  <a:schemeClr val="tx1"/>
                </a:fgClr>
                <a:bgClr>
                  <a:schemeClr val="bg1"/>
                </a:bgClr>
              </a:pattFill>
            </c:spPr>
            <c:extLst>
              <c:ext xmlns:c16="http://schemas.microsoft.com/office/drawing/2014/chart" uri="{C3380CC4-5D6E-409C-BE32-E72D297353CC}">
                <c16:uniqueId val="{00000007-C7D7-489E-8820-BD1C402CEA10}"/>
              </c:ext>
            </c:extLst>
          </c:dPt>
          <c:dPt>
            <c:idx val="4"/>
            <c:invertIfNegative val="0"/>
            <c:bubble3D val="0"/>
            <c:spPr>
              <a:solidFill>
                <a:schemeClr val="tx1"/>
              </a:solidFill>
            </c:spPr>
            <c:extLst>
              <c:ext xmlns:c16="http://schemas.microsoft.com/office/drawing/2014/chart" uri="{C3380CC4-5D6E-409C-BE32-E72D297353CC}">
                <c16:uniqueId val="{00000009-C7D7-489E-8820-BD1C402CEA10}"/>
              </c:ext>
            </c:extLst>
          </c:dPt>
          <c:dPt>
            <c:idx val="5"/>
            <c:invertIfNegative val="0"/>
            <c:bubble3D val="0"/>
            <c:spPr>
              <a:solidFill>
                <a:schemeClr val="tx1"/>
              </a:solidFill>
            </c:spPr>
            <c:extLst>
              <c:ext xmlns:c16="http://schemas.microsoft.com/office/drawing/2014/chart" uri="{C3380CC4-5D6E-409C-BE32-E72D297353CC}">
                <c16:uniqueId val="{0000000B-C7D7-489E-8820-BD1C402CEA10}"/>
              </c:ext>
            </c:extLst>
          </c:dPt>
          <c:dPt>
            <c:idx val="6"/>
            <c:invertIfNegative val="0"/>
            <c:bubble3D val="0"/>
            <c:spPr>
              <a:solidFill>
                <a:schemeClr val="tx1"/>
              </a:solidFill>
            </c:spPr>
            <c:extLst>
              <c:ext xmlns:c16="http://schemas.microsoft.com/office/drawing/2014/chart" uri="{C3380CC4-5D6E-409C-BE32-E72D297353CC}">
                <c16:uniqueId val="{0000000D-C7D7-489E-8820-BD1C402CEA10}"/>
              </c:ext>
            </c:extLst>
          </c:dPt>
          <c:dPt>
            <c:idx val="7"/>
            <c:invertIfNegative val="0"/>
            <c:bubble3D val="0"/>
            <c:spPr>
              <a:solidFill>
                <a:schemeClr val="tx1"/>
              </a:solidFill>
            </c:spPr>
            <c:extLst>
              <c:ext xmlns:c16="http://schemas.microsoft.com/office/drawing/2014/chart" uri="{C3380CC4-5D6E-409C-BE32-E72D297353CC}">
                <c16:uniqueId val="{0000000F-C7D7-489E-8820-BD1C402CEA10}"/>
              </c:ext>
            </c:extLst>
          </c:dPt>
          <c:dPt>
            <c:idx val="8"/>
            <c:invertIfNegative val="0"/>
            <c:bubble3D val="0"/>
            <c:spPr>
              <a:pattFill prst="wdDnDiag">
                <a:fgClr>
                  <a:schemeClr val="tx1"/>
                </a:fgClr>
                <a:bgClr>
                  <a:schemeClr val="bg1"/>
                </a:bgClr>
              </a:pattFill>
            </c:spPr>
            <c:extLst>
              <c:ext xmlns:c16="http://schemas.microsoft.com/office/drawing/2014/chart" uri="{C3380CC4-5D6E-409C-BE32-E72D297353CC}">
                <c16:uniqueId val="{00000011-C7D7-489E-8820-BD1C402CEA10}"/>
              </c:ext>
            </c:extLst>
          </c:dPt>
          <c:dPt>
            <c:idx val="9"/>
            <c:invertIfNegative val="0"/>
            <c:bubble3D val="0"/>
            <c:spPr>
              <a:solidFill>
                <a:schemeClr val="bg1">
                  <a:lumMod val="65000"/>
                </a:schemeClr>
              </a:solidFill>
            </c:spPr>
            <c:extLst>
              <c:ext xmlns:c16="http://schemas.microsoft.com/office/drawing/2014/chart" uri="{C3380CC4-5D6E-409C-BE32-E72D297353CC}">
                <c16:uniqueId val="{00000013-C7D7-489E-8820-BD1C402CEA10}"/>
              </c:ext>
            </c:extLst>
          </c:dPt>
          <c:cat>
            <c:strRef>
              <c:f>'fig9.6&amp;9.7'!$A$3:$A$12</c:f>
              <c:strCache>
                <c:ptCount val="10"/>
                <c:pt idx="0">
                  <c:v>Toft - Ulsta</c:v>
                </c:pt>
                <c:pt idx="1">
                  <c:v>Gourock-Dunoon (Argyll Ferries Ltd)</c:v>
                </c:pt>
                <c:pt idx="2">
                  <c:v>Cairnryan - Larne</c:v>
                </c:pt>
                <c:pt idx="3">
                  <c:v>Ardgour-Nether Lochaber</c:v>
                </c:pt>
                <c:pt idx="4">
                  <c:v>Oban-Craignure</c:v>
                </c:pt>
                <c:pt idx="5">
                  <c:v>Wemyss Bay-Rothesay</c:v>
                </c:pt>
                <c:pt idx="6">
                  <c:v>Largs-Cumbrae</c:v>
                </c:pt>
                <c:pt idx="7">
                  <c:v>Ardrossan-Brodick</c:v>
                </c:pt>
                <c:pt idx="8">
                  <c:v>Cairnryan - Belfast </c:v>
                </c:pt>
                <c:pt idx="9">
                  <c:v>Gourock-Dunoon (Western Ferries)</c:v>
                </c:pt>
              </c:strCache>
            </c:strRef>
          </c:cat>
          <c:val>
            <c:numRef>
              <c:f>'fig9.6&amp;9.7'!$B$3:$B$12</c:f>
              <c:numCache>
                <c:formatCode>0</c:formatCode>
                <c:ptCount val="10"/>
                <c:pt idx="0">
                  <c:v>273.2</c:v>
                </c:pt>
                <c:pt idx="1">
                  <c:v>303.39999999999998</c:v>
                </c:pt>
                <c:pt idx="2">
                  <c:v>536.06500000000005</c:v>
                </c:pt>
                <c:pt idx="3">
                  <c:v>572</c:v>
                </c:pt>
                <c:pt idx="4">
                  <c:v>644.79999999999995</c:v>
                </c:pt>
                <c:pt idx="5">
                  <c:v>675.7</c:v>
                </c:pt>
                <c:pt idx="6">
                  <c:v>738.5</c:v>
                </c:pt>
                <c:pt idx="7">
                  <c:v>828.3</c:v>
                </c:pt>
                <c:pt idx="8">
                  <c:v>1216.6569999999999</c:v>
                </c:pt>
                <c:pt idx="9">
                  <c:v>1341</c:v>
                </c:pt>
              </c:numCache>
            </c:numRef>
          </c:val>
          <c:extLst>
            <c:ext xmlns:c16="http://schemas.microsoft.com/office/drawing/2014/chart" uri="{C3380CC4-5D6E-409C-BE32-E72D297353CC}">
              <c16:uniqueId val="{00000014-C7D7-489E-8820-BD1C402CEA10}"/>
            </c:ext>
          </c:extLst>
        </c:ser>
        <c:dLbls>
          <c:showLegendKey val="0"/>
          <c:showVal val="0"/>
          <c:showCatName val="0"/>
          <c:showSerName val="0"/>
          <c:showPercent val="0"/>
          <c:showBubbleSize val="0"/>
        </c:dLbls>
        <c:gapWidth val="150"/>
        <c:axId val="46146688"/>
        <c:axId val="46148224"/>
      </c:barChart>
      <c:catAx>
        <c:axId val="46146688"/>
        <c:scaling>
          <c:orientation val="minMax"/>
        </c:scaling>
        <c:delete val="0"/>
        <c:axPos val="l"/>
        <c:numFmt formatCode="General" sourceLinked="1"/>
        <c:majorTickMark val="out"/>
        <c:minorTickMark val="none"/>
        <c:tickLblPos val="nextTo"/>
        <c:txPr>
          <a:bodyPr rot="0" vert="horz"/>
          <a:lstStyle/>
          <a:p>
            <a:pPr>
              <a:defRPr sz="1400" b="0" i="0" u="none" strike="noStrike" baseline="0">
                <a:solidFill>
                  <a:srgbClr val="000000"/>
                </a:solidFill>
                <a:latin typeface="Arial"/>
                <a:ea typeface="Arial"/>
                <a:cs typeface="Arial"/>
              </a:defRPr>
            </a:pPr>
            <a:endParaRPr lang="en-US"/>
          </a:p>
        </c:txPr>
        <c:crossAx val="46148224"/>
        <c:crosses val="autoZero"/>
        <c:auto val="1"/>
        <c:lblAlgn val="ctr"/>
        <c:lblOffset val="100"/>
        <c:tickLblSkip val="1"/>
        <c:tickMarkSkip val="1"/>
        <c:noMultiLvlLbl val="0"/>
      </c:catAx>
      <c:valAx>
        <c:axId val="46148224"/>
        <c:scaling>
          <c:orientation val="minMax"/>
          <c:max val="1400"/>
        </c:scaling>
        <c:delete val="0"/>
        <c:axPos val="b"/>
        <c:majorGridlines/>
        <c:title>
          <c:tx>
            <c:rich>
              <a:bodyPr/>
              <a:lstStyle/>
              <a:p>
                <a:pPr>
                  <a:defRPr sz="1200" b="1" i="0" u="none" strike="noStrike" baseline="0">
                    <a:solidFill>
                      <a:srgbClr val="000000"/>
                    </a:solidFill>
                    <a:latin typeface="Calibri"/>
                    <a:ea typeface="Calibri"/>
                    <a:cs typeface="Calibri"/>
                  </a:defRPr>
                </a:pPr>
                <a:r>
                  <a:rPr lang="en-GB"/>
                  <a:t>passengers (000's)</a:t>
                </a:r>
              </a:p>
            </c:rich>
          </c:tx>
          <c:layout>
            <c:manualLayout>
              <c:xMode val="edge"/>
              <c:yMode val="edge"/>
              <c:x val="0.51497924461569966"/>
              <c:y val="0.84750696860566843"/>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14668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676275</xdr:colOff>
      <xdr:row>63</xdr:row>
      <xdr:rowOff>0</xdr:rowOff>
    </xdr:from>
    <xdr:to>
      <xdr:col>9</xdr:col>
      <xdr:colOff>533400</xdr:colOff>
      <xdr:row>100</xdr:row>
      <xdr:rowOff>9525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22</xdr:row>
      <xdr:rowOff>152400</xdr:rowOff>
    </xdr:from>
    <xdr:to>
      <xdr:col>9</xdr:col>
      <xdr:colOff>514350</xdr:colOff>
      <xdr:row>60</xdr:row>
      <xdr:rowOff>142875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0.04954</cdr:x>
      <cdr:y>0.8905</cdr:y>
    </cdr:from>
    <cdr:to>
      <cdr:x>0.98362</cdr:x>
      <cdr:y>0.99201</cdr:y>
    </cdr:to>
    <cdr:grpSp>
      <cdr:nvGrpSpPr>
        <cdr:cNvPr id="17" name="Group 16"/>
        <cdr:cNvGrpSpPr/>
      </cdr:nvGrpSpPr>
      <cdr:grpSpPr>
        <a:xfrm xmlns:a="http://schemas.openxmlformats.org/drawingml/2006/main">
          <a:off x="393696" y="5448279"/>
          <a:ext cx="7423157" cy="621061"/>
          <a:chOff x="0" y="0"/>
          <a:chExt cx="7423150" cy="621041"/>
        </a:xfrm>
      </cdr:grpSpPr>
      <cdr:sp macro="" textlink="">
        <cdr:nvSpPr>
          <cdr:cNvPr id="7" name="TextBox 1"/>
          <cdr:cNvSpPr txBox="1"/>
        </cdr:nvSpPr>
        <cdr:spPr>
          <a:xfrm xmlns:a="http://schemas.openxmlformats.org/drawingml/2006/main">
            <a:off x="279479" y="0"/>
            <a:ext cx="3216066" cy="3145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375489" y="361449"/>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098498" y="0"/>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TextBox 1"/>
          <cdr:cNvSpPr txBox="1"/>
        </cdr:nvSpPr>
        <cdr:spPr>
          <a:xfrm xmlns:a="http://schemas.openxmlformats.org/drawingml/2006/main">
            <a:off x="4152831" y="302628"/>
            <a:ext cx="3270319" cy="3008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1" name="Rectangle 10"/>
          <cdr:cNvSpPr/>
        </cdr:nvSpPr>
        <cdr:spPr bwMode="auto">
          <a:xfrm xmlns:a="http://schemas.openxmlformats.org/drawingml/2006/main">
            <a:off x="0" y="102481"/>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3794125" y="102481"/>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34925" y="419981"/>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4" name="Rectangle 13"/>
          <cdr:cNvSpPr/>
        </cdr:nvSpPr>
        <cdr:spPr bwMode="auto">
          <a:xfrm xmlns:a="http://schemas.openxmlformats.org/drawingml/2006/main">
            <a:off x="3806825" y="394581"/>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drawings/drawing3.xml><?xml version="1.0" encoding="utf-8"?>
<c:userShapes xmlns:c="http://schemas.openxmlformats.org/drawingml/2006/chart">
  <cdr:relSizeAnchor xmlns:cdr="http://schemas.openxmlformats.org/drawingml/2006/chartDrawing">
    <cdr:from>
      <cdr:x>0.03033</cdr:x>
      <cdr:y>0.88379</cdr:y>
    </cdr:from>
    <cdr:to>
      <cdr:x>0.95116</cdr:x>
      <cdr:y>0.98293</cdr:y>
    </cdr:to>
    <cdr:grpSp>
      <cdr:nvGrpSpPr>
        <cdr:cNvPr id="16" name="Group 15"/>
        <cdr:cNvGrpSpPr/>
      </cdr:nvGrpSpPr>
      <cdr:grpSpPr>
        <a:xfrm xmlns:a="http://schemas.openxmlformats.org/drawingml/2006/main">
          <a:off x="244500" y="5536304"/>
          <a:ext cx="7423110" cy="621040"/>
          <a:chOff x="244475" y="5536319"/>
          <a:chExt cx="7423150" cy="621041"/>
        </a:xfrm>
      </cdr:grpSpPr>
      <cdr:sp macro="" textlink="">
        <cdr:nvSpPr>
          <cdr:cNvPr id="6" name="TextBox 1"/>
          <cdr:cNvSpPr txBox="1"/>
        </cdr:nvSpPr>
        <cdr:spPr>
          <a:xfrm xmlns:a="http://schemas.openxmlformats.org/drawingml/2006/main">
            <a:off x="523954" y="5536319"/>
            <a:ext cx="3216066" cy="314592"/>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7" name="TextBox 1"/>
          <cdr:cNvSpPr txBox="1"/>
        </cdr:nvSpPr>
        <cdr:spPr>
          <a:xfrm xmlns:a="http://schemas.openxmlformats.org/drawingml/2006/main">
            <a:off x="619964" y="5897768"/>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4342973" y="5536319"/>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397306" y="5838947"/>
            <a:ext cx="3270319" cy="300873"/>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Rectangle 9"/>
          <cdr:cNvSpPr/>
        </cdr:nvSpPr>
        <cdr:spPr bwMode="auto">
          <a:xfrm xmlns:a="http://schemas.openxmlformats.org/drawingml/2006/main">
            <a:off x="244475" y="5638800"/>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GB"/>
          </a:p>
        </cdr:txBody>
      </cdr:sp>
      <cdr:sp macro="" textlink="">
        <cdr:nvSpPr>
          <cdr:cNvPr id="11" name="Rectangle 10"/>
          <cdr:cNvSpPr/>
        </cdr:nvSpPr>
        <cdr:spPr bwMode="auto">
          <a:xfrm xmlns:a="http://schemas.openxmlformats.org/drawingml/2006/main">
            <a:off x="4038600" y="5638800"/>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279400" y="5956300"/>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4051300" y="5930900"/>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T:\2005Publications\RoRo%20Q2_2005\Bulletin205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IS/ADMIN/TABLETM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SGB\2006%20FINAL%20PROOFS\Chapter%205\DfT%20WEB%20FINAL\TSGB%205_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IRHS\EXCEL\RORO\bulletins\2003\SA%20Changes\SA%20Changes%20to%20bulletin%20-%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1"/>
      <sheetName val="TABLE3"/>
      <sheetName val="TABLE3a"/>
      <sheetName val="TABLE3b"/>
      <sheetName val="TABLE4AL"/>
      <sheetName val="TABLE4a"/>
      <sheetName val="TABLE4b"/>
      <sheetName val="TABLE5"/>
      <sheetName val="Routes"/>
      <sheetName val="FiguresSA_-do_not_print1"/>
      <sheetName val="TABLE2cont__"/>
      <sheetName val="FiguresSA_-do_not_print"/>
      <sheetName val="TABLE2cont__2"/>
      <sheetName val="FiguresSA_-do_not_print2"/>
      <sheetName val="TABLE2cont__3"/>
      <sheetName val="FiguresSA_-do_not_print3"/>
      <sheetName val="TABLE2cont__4"/>
      <sheetName val="FiguresSA_-do_not_print4"/>
      <sheetName val="TABLE2cont__5"/>
      <sheetName val="FiguresSA_-do_not_print5"/>
      <sheetName val="TABLE2cont.."/>
      <sheetName val="FiguresSA -do not print"/>
      <sheetName val="TABLE2cont__6"/>
      <sheetName val="FiguresSA_-do_not_print6"/>
      <sheetName val="TABLE2cont__13"/>
      <sheetName val="FiguresSA_-do_not_print13"/>
      <sheetName val="TABLE2cont__7"/>
      <sheetName val="FiguresSA_-do_not_print7"/>
      <sheetName val="TABLE2cont__8"/>
      <sheetName val="FiguresSA_-do_not_print8"/>
      <sheetName val="TABLE2cont__9"/>
      <sheetName val="FiguresSA_-do_not_print9"/>
      <sheetName val="TABLE2cont__11"/>
      <sheetName val="FiguresSA_-do_not_print11"/>
      <sheetName val="TABLE2cont__10"/>
      <sheetName val="FiguresSA_-do_not_print10"/>
      <sheetName val="TABLE2cont__12"/>
      <sheetName val="FiguresSA_-do_not_print12"/>
    </sheetNames>
    <sheetDataSet>
      <sheetData sheetId="0"/>
      <sheetData sheetId="1">
        <row r="8">
          <cell r="E8">
            <v>338.98700000000002</v>
          </cell>
          <cell r="M8">
            <v>583.88400000000001</v>
          </cell>
        </row>
        <row r="9">
          <cell r="E9">
            <v>360.2</v>
          </cell>
          <cell r="M9">
            <v>601.20000000000005</v>
          </cell>
        </row>
        <row r="10">
          <cell r="E10">
            <v>373.7</v>
          </cell>
          <cell r="M10">
            <v>629.29999999999995</v>
          </cell>
        </row>
        <row r="11">
          <cell r="E11">
            <v>398</v>
          </cell>
          <cell r="M11">
            <v>539.4</v>
          </cell>
        </row>
        <row r="12">
          <cell r="E12">
            <v>453.1</v>
          </cell>
          <cell r="M12">
            <v>701.6</v>
          </cell>
        </row>
        <row r="13">
          <cell r="E13">
            <v>486</v>
          </cell>
          <cell r="M13">
            <v>677.4</v>
          </cell>
        </row>
        <row r="14">
          <cell r="E14">
            <v>531.08299999999997</v>
          </cell>
          <cell r="M14">
            <v>626.40899999999999</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TMP"/>
    </sheetNames>
    <definedNames>
      <definedName name="Dialog"/>
      <definedName name="selxx"/>
    </defined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SH"/>
      <sheetName val="RAWDATA"/>
      <sheetName val="TAB31"/>
      <sheetName val="RAWDATAOLD"/>
      <sheetName val="Selector"/>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I27" sqref="I27"/>
    </sheetView>
  </sheetViews>
  <sheetFormatPr defaultColWidth="9.140625" defaultRowHeight="12.75" x14ac:dyDescent="0.2"/>
  <cols>
    <col min="1" max="16384" width="9.140625" style="45"/>
  </cols>
  <sheetData>
    <row r="1" spans="1:2" ht="13.5" thickBot="1" x14ac:dyDescent="0.25">
      <c r="A1" s="43">
        <v>999</v>
      </c>
      <c r="B1" s="44" t="s">
        <v>82</v>
      </c>
    </row>
    <row r="2" spans="1:2" x14ac:dyDescent="0.2">
      <c r="B2" s="46" t="s">
        <v>83</v>
      </c>
    </row>
    <row r="3" spans="1:2" x14ac:dyDescent="0.2">
      <c r="B3" s="45" t="s">
        <v>84</v>
      </c>
    </row>
    <row r="4" spans="1:2" x14ac:dyDescent="0.2">
      <c r="B4" s="45" t="s">
        <v>85</v>
      </c>
    </row>
  </sheetData>
  <pageMargins left="0.75" right="0.75" top="1" bottom="1" header="0.5" footer="0.5"/>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3"/>
  <sheetViews>
    <sheetView zoomScale="70" zoomScaleNormal="70" workbookViewId="0">
      <pane xSplit="1" ySplit="8" topLeftCell="B9" activePane="bottomRight" state="frozen"/>
      <selection activeCell="B85" sqref="B85:C98"/>
      <selection pane="topRight" activeCell="B85" sqref="B85:C98"/>
      <selection pane="bottomLeft" activeCell="B85" sqref="B85:C98"/>
      <selection pane="bottomRight" activeCell="B9" sqref="B9"/>
    </sheetView>
  </sheetViews>
  <sheetFormatPr defaultColWidth="9.140625" defaultRowHeight="15" x14ac:dyDescent="0.2"/>
  <cols>
    <col min="1" max="1" width="46.85546875" style="1" customWidth="1"/>
    <col min="2" max="2" width="17.7109375" style="1" customWidth="1"/>
    <col min="3" max="3" width="18.5703125" style="1" bestFit="1" customWidth="1"/>
    <col min="4" max="4" width="18" style="1" bestFit="1" customWidth="1"/>
    <col min="5" max="5" width="4.28515625" style="1" customWidth="1"/>
    <col min="6" max="8" width="17" style="1" bestFit="1" customWidth="1"/>
    <col min="9" max="9" width="4.28515625" style="1" customWidth="1"/>
    <col min="10" max="10" width="14.7109375" style="1" bestFit="1" customWidth="1"/>
    <col min="11" max="11" width="15" style="1" customWidth="1"/>
    <col min="12" max="12" width="19.5703125" style="1" bestFit="1" customWidth="1"/>
    <col min="13" max="16384" width="9.140625" style="1"/>
  </cols>
  <sheetData>
    <row r="1" spans="1:14" ht="26.25" x14ac:dyDescent="0.4">
      <c r="K1" s="2" t="s">
        <v>0</v>
      </c>
    </row>
    <row r="2" spans="1:14" ht="20.25" x14ac:dyDescent="0.3">
      <c r="A2" s="3" t="s">
        <v>840</v>
      </c>
      <c r="B2" s="4"/>
    </row>
    <row r="3" spans="1:14" x14ac:dyDescent="0.2">
      <c r="A3" s="4"/>
      <c r="B3" s="4"/>
    </row>
    <row r="4" spans="1:14" x14ac:dyDescent="0.2">
      <c r="A4" s="4"/>
      <c r="B4" s="4"/>
      <c r="C4" s="4"/>
      <c r="D4" s="4"/>
      <c r="E4" s="4"/>
      <c r="F4" s="4"/>
      <c r="G4" s="4"/>
      <c r="H4" s="4"/>
      <c r="I4" s="4"/>
      <c r="J4" s="4"/>
      <c r="K4" s="4"/>
      <c r="L4" s="4"/>
    </row>
    <row r="5" spans="1:14" s="8" customFormat="1" ht="18" x14ac:dyDescent="0.25">
      <c r="A5" s="5"/>
      <c r="B5" s="6"/>
      <c r="C5" s="7" t="s">
        <v>1</v>
      </c>
      <c r="D5" s="6"/>
      <c r="E5" s="5"/>
      <c r="F5" s="6"/>
      <c r="G5" s="7" t="s">
        <v>2</v>
      </c>
      <c r="H5" s="6"/>
      <c r="I5" s="5"/>
      <c r="J5" s="6"/>
      <c r="K5" s="7" t="s">
        <v>3</v>
      </c>
      <c r="L5" s="6"/>
    </row>
    <row r="6" spans="1:14" ht="18" x14ac:dyDescent="0.25">
      <c r="A6" s="9" t="s">
        <v>4</v>
      </c>
      <c r="B6" s="10" t="s">
        <v>5</v>
      </c>
      <c r="C6" s="10" t="s">
        <v>6</v>
      </c>
      <c r="D6" s="10" t="s">
        <v>7</v>
      </c>
      <c r="E6" s="10"/>
      <c r="F6" s="10" t="s">
        <v>5</v>
      </c>
      <c r="G6" s="10" t="s">
        <v>6</v>
      </c>
      <c r="H6" s="10" t="s">
        <v>7</v>
      </c>
      <c r="I6" s="10"/>
      <c r="J6" s="10" t="s">
        <v>5</v>
      </c>
      <c r="K6" s="10" t="s">
        <v>6</v>
      </c>
      <c r="L6" s="10" t="s">
        <v>7</v>
      </c>
    </row>
    <row r="7" spans="1:14" ht="18" x14ac:dyDescent="0.25">
      <c r="A7" s="11" t="s">
        <v>8</v>
      </c>
      <c r="B7" s="12" t="s">
        <v>9</v>
      </c>
      <c r="C7" s="12" t="s">
        <v>10</v>
      </c>
      <c r="D7" s="12" t="s">
        <v>11</v>
      </c>
      <c r="E7" s="12"/>
      <c r="F7" s="12" t="s">
        <v>9</v>
      </c>
      <c r="G7" s="12" t="s">
        <v>10</v>
      </c>
      <c r="H7" s="12" t="s">
        <v>11</v>
      </c>
      <c r="I7" s="12"/>
      <c r="J7" s="12" t="s">
        <v>9</v>
      </c>
      <c r="K7" s="12" t="s">
        <v>10</v>
      </c>
      <c r="L7" s="12" t="s">
        <v>11</v>
      </c>
    </row>
    <row r="8" spans="1:14" ht="18" customHeight="1" x14ac:dyDescent="0.3">
      <c r="A8" s="13"/>
      <c r="B8" s="13"/>
      <c r="C8" s="14"/>
      <c r="D8" s="14"/>
      <c r="E8" s="14"/>
      <c r="F8" s="14"/>
      <c r="G8" s="14"/>
      <c r="H8" s="14"/>
      <c r="I8" s="14"/>
      <c r="J8" s="14"/>
      <c r="K8" s="14"/>
      <c r="L8" s="15" t="s">
        <v>12</v>
      </c>
    </row>
    <row r="9" spans="1:14" ht="18" x14ac:dyDescent="0.25">
      <c r="A9" s="16" t="s">
        <v>852</v>
      </c>
      <c r="B9" s="13"/>
      <c r="C9" s="14"/>
      <c r="D9" s="14"/>
      <c r="E9" s="14"/>
      <c r="F9" s="17"/>
      <c r="G9" s="17"/>
      <c r="H9" s="14"/>
      <c r="I9" s="14"/>
      <c r="J9" s="14"/>
      <c r="K9" s="14"/>
      <c r="L9" s="14"/>
    </row>
    <row r="10" spans="1:14" ht="18" x14ac:dyDescent="0.25">
      <c r="A10" s="786" t="s">
        <v>13</v>
      </c>
      <c r="B10" s="19">
        <v>548</v>
      </c>
      <c r="C10" s="19">
        <v>1249</v>
      </c>
      <c r="D10" s="754">
        <v>1797</v>
      </c>
      <c r="E10" s="754"/>
      <c r="F10" s="19">
        <v>11</v>
      </c>
      <c r="G10" s="19">
        <v>384</v>
      </c>
      <c r="H10" s="754">
        <v>395</v>
      </c>
      <c r="I10" s="754"/>
      <c r="J10" s="19">
        <v>5</v>
      </c>
      <c r="K10" s="19">
        <v>0</v>
      </c>
      <c r="L10" s="754">
        <v>6</v>
      </c>
      <c r="N10"/>
    </row>
    <row r="11" spans="1:14" s="771" customFormat="1" ht="18" x14ac:dyDescent="0.25">
      <c r="A11" s="786" t="s">
        <v>851</v>
      </c>
      <c r="B11" s="19">
        <v>0</v>
      </c>
      <c r="C11" s="19">
        <v>0</v>
      </c>
      <c r="D11" s="754">
        <v>0</v>
      </c>
      <c r="E11" s="754"/>
      <c r="F11" s="19">
        <v>38</v>
      </c>
      <c r="G11" s="19">
        <v>0</v>
      </c>
      <c r="H11" s="754">
        <v>38</v>
      </c>
      <c r="I11" s="754"/>
      <c r="J11" s="19">
        <v>0</v>
      </c>
      <c r="K11" s="19">
        <v>0</v>
      </c>
      <c r="L11" s="754">
        <v>0</v>
      </c>
      <c r="N11"/>
    </row>
    <row r="12" spans="1:14" ht="18" x14ac:dyDescent="0.25">
      <c r="A12" s="786" t="s">
        <v>14</v>
      </c>
      <c r="B12" s="19">
        <v>0</v>
      </c>
      <c r="C12" s="19">
        <v>0</v>
      </c>
      <c r="D12" s="754">
        <v>0</v>
      </c>
      <c r="E12" s="754"/>
      <c r="F12" s="19">
        <v>0</v>
      </c>
      <c r="G12" s="19">
        <v>0</v>
      </c>
      <c r="H12" s="754">
        <v>0</v>
      </c>
      <c r="I12" s="754"/>
      <c r="J12" s="19">
        <v>0</v>
      </c>
      <c r="K12" s="19">
        <v>0</v>
      </c>
      <c r="L12" s="754">
        <v>0</v>
      </c>
      <c r="N12"/>
    </row>
    <row r="13" spans="1:14" ht="18" x14ac:dyDescent="0.25">
      <c r="A13" s="786" t="s">
        <v>15</v>
      </c>
      <c r="B13" s="19">
        <v>206</v>
      </c>
      <c r="C13" s="19">
        <v>112</v>
      </c>
      <c r="D13" s="754">
        <v>317</v>
      </c>
      <c r="E13" s="754"/>
      <c r="F13" s="19">
        <v>17</v>
      </c>
      <c r="G13" s="19">
        <v>88</v>
      </c>
      <c r="H13" s="754">
        <v>105</v>
      </c>
      <c r="I13" s="754"/>
      <c r="J13" s="19">
        <v>14</v>
      </c>
      <c r="K13" s="19">
        <v>7</v>
      </c>
      <c r="L13" s="754">
        <v>22</v>
      </c>
      <c r="N13"/>
    </row>
    <row r="14" spans="1:14" ht="18" x14ac:dyDescent="0.25">
      <c r="A14" s="786" t="s">
        <v>16</v>
      </c>
      <c r="B14" s="19">
        <v>18</v>
      </c>
      <c r="C14" s="19">
        <v>17</v>
      </c>
      <c r="D14" s="754">
        <v>35</v>
      </c>
      <c r="E14" s="754"/>
      <c r="F14" s="19">
        <v>4</v>
      </c>
      <c r="G14" s="19">
        <v>0</v>
      </c>
      <c r="H14" s="754">
        <v>4</v>
      </c>
      <c r="I14" s="754"/>
      <c r="J14" s="19">
        <v>0</v>
      </c>
      <c r="K14" s="19">
        <v>0</v>
      </c>
      <c r="L14" s="754">
        <v>0</v>
      </c>
      <c r="N14"/>
    </row>
    <row r="15" spans="1:14" ht="18" x14ac:dyDescent="0.25">
      <c r="A15" s="786" t="s">
        <v>17</v>
      </c>
      <c r="B15" s="19">
        <v>23</v>
      </c>
      <c r="C15" s="19">
        <v>2</v>
      </c>
      <c r="D15" s="754">
        <v>25</v>
      </c>
      <c r="E15" s="754"/>
      <c r="F15" s="19">
        <v>43</v>
      </c>
      <c r="G15" s="19">
        <v>0</v>
      </c>
      <c r="H15" s="754">
        <v>43</v>
      </c>
      <c r="I15" s="754"/>
      <c r="J15" s="19">
        <v>46</v>
      </c>
      <c r="K15" s="19">
        <v>0</v>
      </c>
      <c r="L15" s="754">
        <v>46</v>
      </c>
      <c r="N15"/>
    </row>
    <row r="16" spans="1:14" ht="18" x14ac:dyDescent="0.25">
      <c r="A16" s="786" t="s">
        <v>18</v>
      </c>
      <c r="B16" s="19">
        <v>46</v>
      </c>
      <c r="C16" s="19">
        <v>570</v>
      </c>
      <c r="D16" s="754">
        <v>615</v>
      </c>
      <c r="E16" s="754"/>
      <c r="F16" s="19">
        <v>30</v>
      </c>
      <c r="G16" s="19">
        <v>34</v>
      </c>
      <c r="H16" s="754">
        <v>64</v>
      </c>
      <c r="I16" s="754"/>
      <c r="J16" s="19">
        <v>6</v>
      </c>
      <c r="K16" s="19">
        <v>5</v>
      </c>
      <c r="L16" s="754">
        <v>11</v>
      </c>
      <c r="N16"/>
    </row>
    <row r="17" spans="1:15" ht="18" x14ac:dyDescent="0.25">
      <c r="A17" s="786" t="s">
        <v>19</v>
      </c>
      <c r="B17" s="19">
        <v>117</v>
      </c>
      <c r="C17" s="19">
        <v>3976</v>
      </c>
      <c r="D17" s="754">
        <v>4093</v>
      </c>
      <c r="E17" s="754"/>
      <c r="F17" s="19">
        <v>137</v>
      </c>
      <c r="G17" s="19">
        <v>1569</v>
      </c>
      <c r="H17" s="754">
        <v>1706</v>
      </c>
      <c r="I17" s="754"/>
      <c r="J17" s="19">
        <v>39</v>
      </c>
      <c r="K17" s="19">
        <v>0</v>
      </c>
      <c r="L17" s="754">
        <v>39</v>
      </c>
      <c r="N17"/>
    </row>
    <row r="18" spans="1:15" ht="18" x14ac:dyDescent="0.25">
      <c r="A18" s="786" t="s">
        <v>20</v>
      </c>
      <c r="B18" s="19">
        <v>60</v>
      </c>
      <c r="C18" s="19">
        <v>79</v>
      </c>
      <c r="D18" s="754">
        <v>138</v>
      </c>
      <c r="E18" s="754"/>
      <c r="F18" s="19">
        <v>24</v>
      </c>
      <c r="G18" s="19">
        <v>0</v>
      </c>
      <c r="H18" s="754">
        <v>24</v>
      </c>
      <c r="I18" s="754"/>
      <c r="J18" s="19">
        <v>7</v>
      </c>
      <c r="K18" s="19">
        <v>0</v>
      </c>
      <c r="L18" s="754">
        <v>7</v>
      </c>
      <c r="N18"/>
    </row>
    <row r="19" spans="1:15" ht="18" x14ac:dyDescent="0.25">
      <c r="A19" s="786" t="s">
        <v>824</v>
      </c>
      <c r="B19" s="19">
        <v>0</v>
      </c>
      <c r="C19" s="19">
        <v>553</v>
      </c>
      <c r="D19" s="754">
        <v>553</v>
      </c>
      <c r="E19" s="754"/>
      <c r="F19" s="19">
        <v>206</v>
      </c>
      <c r="G19" s="19">
        <v>12</v>
      </c>
      <c r="H19" s="754">
        <v>218</v>
      </c>
      <c r="I19" s="754"/>
      <c r="J19" s="19">
        <v>47</v>
      </c>
      <c r="K19" s="19">
        <v>0</v>
      </c>
      <c r="L19" s="754">
        <v>47</v>
      </c>
      <c r="N19"/>
    </row>
    <row r="20" spans="1:15" ht="18" x14ac:dyDescent="0.25">
      <c r="A20" s="786" t="s">
        <v>21</v>
      </c>
      <c r="B20" s="19">
        <v>13</v>
      </c>
      <c r="C20" s="19">
        <v>585</v>
      </c>
      <c r="D20" s="754">
        <v>598</v>
      </c>
      <c r="E20" s="754"/>
      <c r="F20" s="19">
        <v>6</v>
      </c>
      <c r="G20" s="19">
        <v>0</v>
      </c>
      <c r="H20" s="754">
        <v>6</v>
      </c>
      <c r="I20" s="754"/>
      <c r="J20" s="19">
        <v>10</v>
      </c>
      <c r="K20" s="19">
        <v>0</v>
      </c>
      <c r="L20" s="754">
        <v>10</v>
      </c>
      <c r="N20"/>
    </row>
    <row r="21" spans="1:15" ht="18" x14ac:dyDescent="0.25">
      <c r="A21" s="786" t="s">
        <v>22</v>
      </c>
      <c r="B21" s="19">
        <v>0</v>
      </c>
      <c r="C21" s="19">
        <v>0</v>
      </c>
      <c r="D21" s="754">
        <v>0</v>
      </c>
      <c r="E21" s="754"/>
      <c r="F21" s="19">
        <v>29</v>
      </c>
      <c r="G21" s="19">
        <v>5</v>
      </c>
      <c r="H21" s="754">
        <v>35</v>
      </c>
      <c r="I21" s="754"/>
      <c r="J21" s="19">
        <v>17</v>
      </c>
      <c r="K21" s="19">
        <v>0</v>
      </c>
      <c r="L21" s="754">
        <v>17</v>
      </c>
      <c r="N21"/>
    </row>
    <row r="22" spans="1:15" ht="18" x14ac:dyDescent="0.25">
      <c r="A22" s="786" t="s">
        <v>23</v>
      </c>
      <c r="B22" s="19">
        <v>10</v>
      </c>
      <c r="C22" s="19">
        <v>145</v>
      </c>
      <c r="D22" s="754">
        <v>155</v>
      </c>
      <c r="E22" s="754"/>
      <c r="F22" s="19">
        <v>3</v>
      </c>
      <c r="G22" s="19">
        <v>0</v>
      </c>
      <c r="H22" s="754">
        <v>3</v>
      </c>
      <c r="I22" s="754"/>
      <c r="J22" s="19">
        <v>1</v>
      </c>
      <c r="K22" s="19">
        <v>0</v>
      </c>
      <c r="L22" s="754">
        <v>1</v>
      </c>
      <c r="N22"/>
    </row>
    <row r="23" spans="1:15" ht="18" x14ac:dyDescent="0.25">
      <c r="A23" s="786" t="s">
        <v>788</v>
      </c>
      <c r="B23" s="19">
        <v>0</v>
      </c>
      <c r="C23" s="19">
        <v>0</v>
      </c>
      <c r="D23" s="754">
        <v>0</v>
      </c>
      <c r="E23" s="754"/>
      <c r="F23" s="19">
        <v>0</v>
      </c>
      <c r="G23" s="19">
        <v>0</v>
      </c>
      <c r="H23" s="754">
        <v>0</v>
      </c>
      <c r="I23" s="754"/>
      <c r="J23" s="19">
        <v>0</v>
      </c>
      <c r="K23" s="19">
        <v>0</v>
      </c>
      <c r="L23" s="754">
        <v>0</v>
      </c>
      <c r="N23"/>
    </row>
    <row r="24" spans="1:15" ht="18" x14ac:dyDescent="0.25">
      <c r="A24" s="786" t="s">
        <v>24</v>
      </c>
      <c r="B24" s="19">
        <v>863</v>
      </c>
      <c r="C24" s="19">
        <v>5989</v>
      </c>
      <c r="D24" s="754">
        <v>6851</v>
      </c>
      <c r="E24" s="754"/>
      <c r="F24" s="19">
        <v>99</v>
      </c>
      <c r="G24" s="19">
        <v>1418</v>
      </c>
      <c r="H24" s="754">
        <v>1517</v>
      </c>
      <c r="I24" s="754"/>
      <c r="J24" s="19">
        <v>21</v>
      </c>
      <c r="K24" s="19">
        <v>2</v>
      </c>
      <c r="L24" s="754">
        <v>23</v>
      </c>
      <c r="N24"/>
    </row>
    <row r="25" spans="1:15" ht="18" x14ac:dyDescent="0.25">
      <c r="A25" s="786" t="s">
        <v>25</v>
      </c>
      <c r="B25" s="19">
        <v>82</v>
      </c>
      <c r="C25" s="19">
        <v>170</v>
      </c>
      <c r="D25" s="754">
        <v>253</v>
      </c>
      <c r="E25" s="754"/>
      <c r="F25" s="19">
        <v>61</v>
      </c>
      <c r="G25" s="19">
        <v>327</v>
      </c>
      <c r="H25" s="754">
        <v>388</v>
      </c>
      <c r="I25" s="754"/>
      <c r="J25" s="19">
        <v>8</v>
      </c>
      <c r="K25" s="19">
        <v>0</v>
      </c>
      <c r="L25" s="754">
        <v>8</v>
      </c>
      <c r="N25"/>
    </row>
    <row r="26" spans="1:15" ht="18" x14ac:dyDescent="0.25">
      <c r="A26" s="786" t="s">
        <v>26</v>
      </c>
      <c r="B26" s="19">
        <v>16</v>
      </c>
      <c r="C26" s="19">
        <v>82</v>
      </c>
      <c r="D26" s="754">
        <v>98</v>
      </c>
      <c r="E26" s="754"/>
      <c r="F26" s="19">
        <v>10</v>
      </c>
      <c r="G26" s="19">
        <v>23</v>
      </c>
      <c r="H26" s="754">
        <v>33</v>
      </c>
      <c r="I26" s="754"/>
      <c r="J26" s="19">
        <v>0</v>
      </c>
      <c r="K26" s="19">
        <v>0</v>
      </c>
      <c r="L26" s="754">
        <v>0</v>
      </c>
      <c r="N26"/>
    </row>
    <row r="27" spans="1:15" ht="18" x14ac:dyDescent="0.25">
      <c r="A27" s="786" t="s">
        <v>27</v>
      </c>
      <c r="B27" s="19">
        <v>0</v>
      </c>
      <c r="C27" s="19">
        <v>0</v>
      </c>
      <c r="D27" s="754">
        <v>0</v>
      </c>
      <c r="E27" s="754"/>
      <c r="F27" s="19">
        <v>0</v>
      </c>
      <c r="G27" s="19">
        <v>0</v>
      </c>
      <c r="H27" s="754">
        <v>0</v>
      </c>
      <c r="I27" s="754"/>
      <c r="J27" s="19">
        <v>0</v>
      </c>
      <c r="K27" s="19">
        <v>1</v>
      </c>
      <c r="L27" s="754">
        <v>1</v>
      </c>
      <c r="N27"/>
    </row>
    <row r="28" spans="1:15" ht="18" x14ac:dyDescent="0.25">
      <c r="A28" s="786" t="s">
        <v>28</v>
      </c>
      <c r="B28" s="19">
        <v>3</v>
      </c>
      <c r="C28" s="19">
        <v>992</v>
      </c>
      <c r="D28" s="754">
        <v>995</v>
      </c>
      <c r="E28" s="754"/>
      <c r="F28" s="19">
        <v>471</v>
      </c>
      <c r="G28" s="19">
        <v>304</v>
      </c>
      <c r="H28" s="754">
        <v>775</v>
      </c>
      <c r="I28" s="754"/>
      <c r="J28" s="19">
        <v>7</v>
      </c>
      <c r="K28" s="19">
        <v>12</v>
      </c>
      <c r="L28" s="754">
        <v>19</v>
      </c>
      <c r="N28"/>
      <c r="O28"/>
    </row>
    <row r="29" spans="1:15" s="771" customFormat="1" ht="18" x14ac:dyDescent="0.25">
      <c r="A29" s="786" t="s">
        <v>29</v>
      </c>
      <c r="B29" s="19">
        <v>313</v>
      </c>
      <c r="C29" s="19">
        <v>333</v>
      </c>
      <c r="D29" s="754">
        <v>646</v>
      </c>
      <c r="E29" s="754"/>
      <c r="F29" s="19">
        <v>12</v>
      </c>
      <c r="G29" s="19">
        <v>0</v>
      </c>
      <c r="H29" s="754">
        <v>12</v>
      </c>
      <c r="I29" s="754"/>
      <c r="J29" s="19">
        <v>47</v>
      </c>
      <c r="K29" s="19">
        <v>32</v>
      </c>
      <c r="L29" s="754">
        <v>79</v>
      </c>
      <c r="N29"/>
    </row>
    <row r="30" spans="1:15" ht="6" customHeight="1" x14ac:dyDescent="0.25">
      <c r="A30" s="21"/>
      <c r="B30" s="19"/>
      <c r="C30" s="19"/>
      <c r="D30" s="20"/>
      <c r="E30" s="20"/>
      <c r="F30" s="19"/>
      <c r="G30" s="19"/>
      <c r="H30" s="20"/>
      <c r="I30" s="20"/>
      <c r="J30" s="19"/>
      <c r="K30" s="19"/>
      <c r="L30" s="20"/>
    </row>
    <row r="31" spans="1:15" ht="18" x14ac:dyDescent="0.25">
      <c r="A31" s="16" t="s">
        <v>853</v>
      </c>
      <c r="B31" s="20">
        <f>SUM(B10:B30)</f>
        <v>2318</v>
      </c>
      <c r="C31" s="20">
        <f>SUM(C10:C30)</f>
        <v>14854</v>
      </c>
      <c r="D31" s="20">
        <f>SUM(D10:D30)</f>
        <v>17169</v>
      </c>
      <c r="E31" s="20"/>
      <c r="F31" s="20">
        <f>SUM(F10:F30)</f>
        <v>1201</v>
      </c>
      <c r="G31" s="20">
        <f>SUM(G10:G30)</f>
        <v>4164</v>
      </c>
      <c r="H31" s="20">
        <f>SUM(H10:H30)</f>
        <v>5366</v>
      </c>
      <c r="I31" s="20"/>
      <c r="J31" s="20">
        <f>SUM(J10:J30)</f>
        <v>275</v>
      </c>
      <c r="K31" s="20">
        <f>SUM(K10:K30)</f>
        <v>59</v>
      </c>
      <c r="L31" s="20">
        <f>SUM(L10:L30)</f>
        <v>336</v>
      </c>
    </row>
    <row r="32" spans="1:15" ht="6" customHeight="1" x14ac:dyDescent="0.25">
      <c r="A32" s="13"/>
      <c r="B32" s="20"/>
      <c r="C32" s="20"/>
      <c r="D32" s="20"/>
      <c r="E32" s="20"/>
      <c r="F32" s="20"/>
      <c r="G32" s="20"/>
      <c r="H32" s="20"/>
      <c r="I32" s="20"/>
      <c r="J32" s="20"/>
      <c r="K32" s="20"/>
      <c r="L32" s="20"/>
    </row>
    <row r="33" spans="1:17" ht="18" x14ac:dyDescent="0.25">
      <c r="A33" s="16" t="s">
        <v>30</v>
      </c>
      <c r="B33" s="20"/>
      <c r="C33" s="20"/>
      <c r="D33" s="20"/>
      <c r="E33" s="20"/>
      <c r="F33" s="20"/>
      <c r="G33" s="20"/>
      <c r="H33" s="20"/>
      <c r="I33" s="20"/>
      <c r="J33" s="20"/>
      <c r="K33" s="20"/>
      <c r="L33" s="20"/>
    </row>
    <row r="34" spans="1:17" ht="18" x14ac:dyDescent="0.25">
      <c r="A34" s="18" t="s">
        <v>31</v>
      </c>
      <c r="B34" s="19">
        <v>140</v>
      </c>
      <c r="C34" s="19">
        <v>0</v>
      </c>
      <c r="D34" s="754">
        <v>140</v>
      </c>
      <c r="E34" s="754"/>
      <c r="F34" s="19">
        <v>0</v>
      </c>
      <c r="G34" s="19">
        <v>0</v>
      </c>
      <c r="H34" s="754">
        <v>0</v>
      </c>
      <c r="I34" s="754"/>
      <c r="J34" s="19">
        <v>0</v>
      </c>
      <c r="K34" s="19">
        <v>1</v>
      </c>
      <c r="L34" s="754">
        <v>1</v>
      </c>
      <c r="N34" s="771"/>
    </row>
    <row r="35" spans="1:17" ht="18" x14ac:dyDescent="0.25">
      <c r="A35" s="18" t="s">
        <v>32</v>
      </c>
      <c r="B35" s="19">
        <v>0</v>
      </c>
      <c r="C35" s="19">
        <v>0</v>
      </c>
      <c r="D35" s="754">
        <v>0</v>
      </c>
      <c r="E35" s="754"/>
      <c r="F35" s="19">
        <v>0</v>
      </c>
      <c r="G35" s="19">
        <v>0</v>
      </c>
      <c r="H35" s="754">
        <v>0</v>
      </c>
      <c r="I35" s="754"/>
      <c r="J35" s="19">
        <v>0</v>
      </c>
      <c r="K35" s="19">
        <v>0</v>
      </c>
      <c r="L35" s="754">
        <v>0</v>
      </c>
      <c r="N35" s="798"/>
    </row>
    <row r="36" spans="1:17" ht="18" x14ac:dyDescent="0.25">
      <c r="A36" s="18" t="s">
        <v>825</v>
      </c>
      <c r="B36" s="19">
        <v>0</v>
      </c>
      <c r="C36" s="19">
        <v>91</v>
      </c>
      <c r="D36" s="754">
        <v>91</v>
      </c>
      <c r="E36" s="754"/>
      <c r="F36" s="19">
        <v>0</v>
      </c>
      <c r="G36" s="19">
        <v>0</v>
      </c>
      <c r="H36" s="754">
        <v>0</v>
      </c>
      <c r="I36" s="754"/>
      <c r="J36" s="19">
        <v>0</v>
      </c>
      <c r="K36" s="19">
        <v>0</v>
      </c>
      <c r="L36" s="754">
        <v>0</v>
      </c>
      <c r="N36" s="798"/>
    </row>
    <row r="37" spans="1:17" ht="18" x14ac:dyDescent="0.25">
      <c r="A37" s="18" t="s">
        <v>33</v>
      </c>
      <c r="B37" s="19">
        <v>4</v>
      </c>
      <c r="C37" s="19">
        <v>0</v>
      </c>
      <c r="D37" s="754">
        <v>4</v>
      </c>
      <c r="E37" s="754"/>
      <c r="F37" s="19">
        <v>18</v>
      </c>
      <c r="G37" s="19">
        <v>0</v>
      </c>
      <c r="H37" s="754">
        <v>18</v>
      </c>
      <c r="I37" s="754"/>
      <c r="J37" s="19">
        <v>0</v>
      </c>
      <c r="K37" s="19">
        <v>0</v>
      </c>
      <c r="L37" s="754">
        <v>0</v>
      </c>
      <c r="N37" s="798"/>
      <c r="Q37"/>
    </row>
    <row r="38" spans="1:17" ht="18" x14ac:dyDescent="0.25">
      <c r="A38" s="18" t="s">
        <v>34</v>
      </c>
      <c r="B38" s="19">
        <v>0</v>
      </c>
      <c r="C38" s="19">
        <v>0</v>
      </c>
      <c r="D38" s="754">
        <v>0</v>
      </c>
      <c r="E38" s="754"/>
      <c r="F38" s="19">
        <v>0</v>
      </c>
      <c r="G38" s="19">
        <v>0</v>
      </c>
      <c r="H38" s="754">
        <v>0</v>
      </c>
      <c r="I38" s="754"/>
      <c r="J38" s="19">
        <v>1</v>
      </c>
      <c r="K38" s="19">
        <v>2</v>
      </c>
      <c r="L38" s="754">
        <v>3</v>
      </c>
      <c r="N38" s="798"/>
      <c r="Q38"/>
    </row>
    <row r="39" spans="1:17" ht="18" x14ac:dyDescent="0.25">
      <c r="A39" s="18" t="s">
        <v>35</v>
      </c>
      <c r="B39" s="19">
        <v>5</v>
      </c>
      <c r="C39" s="19">
        <v>42</v>
      </c>
      <c r="D39" s="754">
        <v>47</v>
      </c>
      <c r="E39" s="754"/>
      <c r="F39" s="19">
        <v>22</v>
      </c>
      <c r="G39" s="19">
        <v>0</v>
      </c>
      <c r="H39" s="754">
        <v>22</v>
      </c>
      <c r="I39" s="754"/>
      <c r="J39" s="19">
        <v>0</v>
      </c>
      <c r="K39" s="19">
        <v>0</v>
      </c>
      <c r="L39" s="754">
        <v>0</v>
      </c>
      <c r="N39" s="798"/>
    </row>
    <row r="40" spans="1:17" ht="18" x14ac:dyDescent="0.25">
      <c r="A40" s="18" t="s">
        <v>36</v>
      </c>
      <c r="B40" s="19">
        <v>1540</v>
      </c>
      <c r="C40" s="19">
        <v>459</v>
      </c>
      <c r="D40" s="754">
        <v>1999</v>
      </c>
      <c r="E40" s="754"/>
      <c r="F40" s="19">
        <v>474</v>
      </c>
      <c r="G40" s="19">
        <v>6</v>
      </c>
      <c r="H40" s="754">
        <v>480</v>
      </c>
      <c r="I40" s="754"/>
      <c r="J40" s="19">
        <v>100</v>
      </c>
      <c r="K40" s="19">
        <v>135</v>
      </c>
      <c r="L40" s="754">
        <v>235</v>
      </c>
      <c r="N40" s="798"/>
    </row>
    <row r="41" spans="1:17" ht="18" x14ac:dyDescent="0.25">
      <c r="A41" s="18" t="s">
        <v>37</v>
      </c>
      <c r="B41" s="19">
        <v>1094</v>
      </c>
      <c r="C41" s="19">
        <v>0</v>
      </c>
      <c r="D41" s="754">
        <v>1094</v>
      </c>
      <c r="E41" s="754"/>
      <c r="F41" s="19">
        <v>23</v>
      </c>
      <c r="G41" s="19">
        <v>38</v>
      </c>
      <c r="H41" s="754">
        <v>60</v>
      </c>
      <c r="I41" s="754"/>
      <c r="J41" s="19">
        <v>5</v>
      </c>
      <c r="K41" s="19">
        <v>0</v>
      </c>
      <c r="L41" s="754">
        <v>6</v>
      </c>
      <c r="N41" s="798"/>
    </row>
    <row r="42" spans="1:17" ht="18" x14ac:dyDescent="0.25">
      <c r="A42" s="18" t="s">
        <v>826</v>
      </c>
      <c r="B42" s="19">
        <v>0</v>
      </c>
      <c r="C42" s="19">
        <v>0</v>
      </c>
      <c r="D42" s="754">
        <v>0</v>
      </c>
      <c r="E42" s="754"/>
      <c r="F42" s="19">
        <v>31</v>
      </c>
      <c r="G42" s="19">
        <v>0</v>
      </c>
      <c r="H42" s="754">
        <v>31</v>
      </c>
      <c r="I42" s="754"/>
      <c r="J42" s="19">
        <v>0</v>
      </c>
      <c r="K42" s="19">
        <v>0</v>
      </c>
      <c r="L42" s="754">
        <v>0</v>
      </c>
      <c r="N42" s="798"/>
    </row>
    <row r="43" spans="1:17" ht="18" x14ac:dyDescent="0.25">
      <c r="A43" s="18" t="s">
        <v>38</v>
      </c>
      <c r="B43" s="19">
        <v>0</v>
      </c>
      <c r="C43" s="19">
        <v>0</v>
      </c>
      <c r="D43" s="754">
        <v>0</v>
      </c>
      <c r="E43" s="754"/>
      <c r="F43" s="19">
        <v>0</v>
      </c>
      <c r="G43" s="19">
        <v>0</v>
      </c>
      <c r="H43" s="754">
        <v>0</v>
      </c>
      <c r="I43" s="754"/>
      <c r="J43" s="19">
        <v>0</v>
      </c>
      <c r="K43" s="19">
        <v>0</v>
      </c>
      <c r="L43" s="754">
        <v>0</v>
      </c>
      <c r="N43" s="798"/>
    </row>
    <row r="44" spans="1:17" ht="18" x14ac:dyDescent="0.25">
      <c r="A44" s="18" t="s">
        <v>39</v>
      </c>
      <c r="B44" s="19">
        <v>0</v>
      </c>
      <c r="C44" s="19">
        <v>0</v>
      </c>
      <c r="D44" s="754">
        <v>0</v>
      </c>
      <c r="E44" s="754"/>
      <c r="F44" s="19">
        <v>185</v>
      </c>
      <c r="G44" s="19">
        <v>0</v>
      </c>
      <c r="H44" s="754">
        <v>185</v>
      </c>
      <c r="I44" s="754"/>
      <c r="J44" s="19">
        <v>0</v>
      </c>
      <c r="K44" s="19">
        <v>0</v>
      </c>
      <c r="L44" s="754">
        <v>0</v>
      </c>
    </row>
    <row r="45" spans="1:17" ht="3.75" customHeight="1" x14ac:dyDescent="0.25">
      <c r="A45" s="18"/>
      <c r="B45" s="23"/>
      <c r="C45" s="23"/>
      <c r="D45" s="23"/>
      <c r="E45" s="23"/>
      <c r="F45" s="23"/>
      <c r="G45" s="23"/>
      <c r="H45" s="23"/>
      <c r="I45" s="23"/>
      <c r="J45" s="23"/>
      <c r="K45" s="23"/>
      <c r="L45" s="20"/>
    </row>
    <row r="46" spans="1:17" ht="18" x14ac:dyDescent="0.25">
      <c r="A46" s="16" t="s">
        <v>40</v>
      </c>
      <c r="B46" s="20">
        <f>SUM(B34:B44)</f>
        <v>2783</v>
      </c>
      <c r="C46" s="20">
        <f t="shared" ref="C46:L46" si="0">SUM(C34:C44)</f>
        <v>592</v>
      </c>
      <c r="D46" s="20">
        <f t="shared" si="0"/>
        <v>3375</v>
      </c>
      <c r="E46" s="20"/>
      <c r="F46" s="20">
        <f t="shared" si="0"/>
        <v>753</v>
      </c>
      <c r="G46" s="20">
        <f t="shared" si="0"/>
        <v>44</v>
      </c>
      <c r="H46" s="20">
        <f t="shared" si="0"/>
        <v>796</v>
      </c>
      <c r="I46" s="20"/>
      <c r="J46" s="20">
        <f t="shared" si="0"/>
        <v>106</v>
      </c>
      <c r="K46" s="20">
        <f t="shared" si="0"/>
        <v>138</v>
      </c>
      <c r="L46" s="20">
        <f t="shared" si="0"/>
        <v>245</v>
      </c>
      <c r="O46" s="755"/>
      <c r="P46" s="755"/>
    </row>
    <row r="47" spans="1:17" s="8" customFormat="1" ht="6" customHeight="1" x14ac:dyDescent="0.25">
      <c r="A47" s="16"/>
      <c r="B47" s="20"/>
      <c r="C47" s="20"/>
      <c r="D47" s="20"/>
      <c r="E47" s="20"/>
      <c r="F47" s="20"/>
      <c r="G47" s="20"/>
      <c r="H47" s="20"/>
      <c r="I47" s="20"/>
      <c r="J47" s="20"/>
      <c r="K47" s="20"/>
      <c r="L47" s="20"/>
    </row>
    <row r="48" spans="1:17" ht="18" x14ac:dyDescent="0.25">
      <c r="A48" s="16" t="s">
        <v>41</v>
      </c>
      <c r="B48" s="20"/>
      <c r="C48" s="20"/>
      <c r="D48" s="20"/>
      <c r="E48" s="20"/>
      <c r="F48" s="20"/>
      <c r="G48" s="20"/>
      <c r="H48" s="20"/>
      <c r="I48" s="20"/>
      <c r="J48" s="20"/>
      <c r="K48" s="20"/>
      <c r="L48" s="20"/>
    </row>
    <row r="49" spans="1:14" ht="18" x14ac:dyDescent="0.25">
      <c r="A49" s="13" t="s">
        <v>42</v>
      </c>
      <c r="B49" s="19">
        <v>3</v>
      </c>
      <c r="C49" s="19">
        <v>0</v>
      </c>
      <c r="D49" s="754">
        <v>3</v>
      </c>
      <c r="E49" s="754"/>
      <c r="F49" s="19">
        <v>0</v>
      </c>
      <c r="G49" s="19">
        <v>0</v>
      </c>
      <c r="H49" s="754">
        <v>0</v>
      </c>
      <c r="I49" s="754"/>
      <c r="J49" s="19">
        <v>0</v>
      </c>
      <c r="K49" s="19">
        <v>0</v>
      </c>
      <c r="L49" s="754">
        <v>0</v>
      </c>
    </row>
    <row r="50" spans="1:14" ht="18" x14ac:dyDescent="0.25">
      <c r="A50" s="13" t="s">
        <v>757</v>
      </c>
      <c r="B50" s="19">
        <v>0</v>
      </c>
      <c r="C50" s="19">
        <v>0</v>
      </c>
      <c r="D50" s="754">
        <v>0</v>
      </c>
      <c r="E50" s="754"/>
      <c r="F50" s="19">
        <v>0</v>
      </c>
      <c r="G50" s="19">
        <v>0</v>
      </c>
      <c r="H50" s="754">
        <v>0</v>
      </c>
      <c r="I50" s="754"/>
      <c r="J50" s="19">
        <v>0</v>
      </c>
      <c r="K50" s="19">
        <v>0</v>
      </c>
      <c r="L50" s="754">
        <v>0</v>
      </c>
    </row>
    <row r="51" spans="1:14" ht="18" x14ac:dyDescent="0.25">
      <c r="A51" s="13" t="s">
        <v>43</v>
      </c>
      <c r="B51" s="19">
        <v>0</v>
      </c>
      <c r="C51" s="19">
        <v>0</v>
      </c>
      <c r="D51" s="754">
        <v>0</v>
      </c>
      <c r="E51" s="754"/>
      <c r="F51" s="19">
        <v>0</v>
      </c>
      <c r="G51" s="19">
        <v>0</v>
      </c>
      <c r="H51" s="754">
        <v>0</v>
      </c>
      <c r="I51" s="754"/>
      <c r="J51" s="19">
        <v>0</v>
      </c>
      <c r="K51" s="19">
        <v>0</v>
      </c>
      <c r="L51" s="754">
        <v>0</v>
      </c>
      <c r="N51" s="771"/>
    </row>
    <row r="52" spans="1:14" ht="18" x14ac:dyDescent="0.25">
      <c r="A52" s="18" t="s">
        <v>44</v>
      </c>
      <c r="B52" s="19">
        <v>0</v>
      </c>
      <c r="C52" s="19">
        <v>0</v>
      </c>
      <c r="D52" s="754">
        <v>0</v>
      </c>
      <c r="E52" s="754"/>
      <c r="F52" s="19">
        <v>0</v>
      </c>
      <c r="G52" s="19">
        <v>0</v>
      </c>
      <c r="H52" s="754">
        <v>0</v>
      </c>
      <c r="I52" s="754"/>
      <c r="J52" s="19">
        <v>0</v>
      </c>
      <c r="K52" s="19">
        <v>1</v>
      </c>
      <c r="L52" s="754">
        <v>1</v>
      </c>
    </row>
    <row r="53" spans="1:14" ht="18" x14ac:dyDescent="0.25">
      <c r="A53" s="18" t="s">
        <v>827</v>
      </c>
      <c r="B53" s="19">
        <v>0</v>
      </c>
      <c r="C53" s="19">
        <v>12</v>
      </c>
      <c r="D53" s="754">
        <v>12</v>
      </c>
      <c r="E53" s="754"/>
      <c r="F53" s="19">
        <v>0</v>
      </c>
      <c r="G53" s="19">
        <v>0</v>
      </c>
      <c r="H53" s="754">
        <v>0</v>
      </c>
      <c r="I53" s="754"/>
      <c r="J53" s="19">
        <v>0</v>
      </c>
      <c r="K53" s="19">
        <v>0</v>
      </c>
      <c r="L53" s="754">
        <v>0</v>
      </c>
    </row>
    <row r="54" spans="1:14" s="771" customFormat="1" ht="18" x14ac:dyDescent="0.25">
      <c r="A54" s="18" t="s">
        <v>860</v>
      </c>
      <c r="B54" s="19">
        <v>0</v>
      </c>
      <c r="C54" s="19">
        <v>0</v>
      </c>
      <c r="D54" s="754">
        <v>0</v>
      </c>
      <c r="E54" s="754"/>
      <c r="F54" s="19">
        <v>0</v>
      </c>
      <c r="G54" s="19">
        <v>0</v>
      </c>
      <c r="H54" s="754">
        <v>0</v>
      </c>
      <c r="I54" s="754"/>
      <c r="J54" s="19">
        <v>0</v>
      </c>
      <c r="K54" s="19">
        <v>0</v>
      </c>
      <c r="L54" s="754">
        <v>0</v>
      </c>
      <c r="N54" s="1"/>
    </row>
    <row r="55" spans="1:14" ht="18" x14ac:dyDescent="0.25">
      <c r="A55" s="18" t="s">
        <v>45</v>
      </c>
      <c r="B55" s="19">
        <v>1935</v>
      </c>
      <c r="C55" s="19">
        <v>0</v>
      </c>
      <c r="D55" s="754">
        <v>1935</v>
      </c>
      <c r="E55" s="754"/>
      <c r="F55" s="19">
        <v>0</v>
      </c>
      <c r="G55" s="19">
        <v>0</v>
      </c>
      <c r="H55" s="754">
        <v>0</v>
      </c>
      <c r="I55" s="754"/>
      <c r="J55" s="19">
        <v>0</v>
      </c>
      <c r="K55" s="19">
        <v>0</v>
      </c>
      <c r="L55" s="754">
        <v>0</v>
      </c>
      <c r="N55" s="771"/>
    </row>
    <row r="56" spans="1:14" s="771" customFormat="1" ht="18" x14ac:dyDescent="0.25">
      <c r="A56" s="18" t="s">
        <v>854</v>
      </c>
      <c r="B56" s="19">
        <v>0</v>
      </c>
      <c r="C56" s="19">
        <v>2</v>
      </c>
      <c r="D56" s="754">
        <v>2</v>
      </c>
      <c r="E56" s="754"/>
      <c r="F56" s="19">
        <v>0</v>
      </c>
      <c r="G56" s="19">
        <v>0</v>
      </c>
      <c r="H56" s="754">
        <v>0</v>
      </c>
      <c r="I56" s="754"/>
      <c r="J56" s="19">
        <v>0</v>
      </c>
      <c r="K56" s="19">
        <v>0</v>
      </c>
      <c r="L56" s="754">
        <v>0</v>
      </c>
      <c r="N56" s="1"/>
    </row>
    <row r="57" spans="1:14" ht="18" x14ac:dyDescent="0.25">
      <c r="A57" s="18" t="s">
        <v>46</v>
      </c>
      <c r="B57" s="19">
        <v>6</v>
      </c>
      <c r="C57" s="19">
        <v>0</v>
      </c>
      <c r="D57" s="754">
        <v>6</v>
      </c>
      <c r="E57" s="754"/>
      <c r="F57" s="19">
        <v>0</v>
      </c>
      <c r="G57" s="19">
        <v>0</v>
      </c>
      <c r="H57" s="754">
        <v>0</v>
      </c>
      <c r="I57" s="754"/>
      <c r="J57" s="19">
        <v>4</v>
      </c>
      <c r="K57" s="19">
        <v>15</v>
      </c>
      <c r="L57" s="754">
        <v>19</v>
      </c>
    </row>
    <row r="58" spans="1:14" ht="18" x14ac:dyDescent="0.25">
      <c r="A58" s="18" t="s">
        <v>47</v>
      </c>
      <c r="B58" s="19">
        <v>0</v>
      </c>
      <c r="C58" s="19">
        <v>0</v>
      </c>
      <c r="D58" s="754">
        <v>0</v>
      </c>
      <c r="E58" s="754"/>
      <c r="F58" s="19">
        <v>11</v>
      </c>
      <c r="G58" s="19">
        <v>0</v>
      </c>
      <c r="H58" s="754">
        <v>11</v>
      </c>
      <c r="I58" s="754"/>
      <c r="J58" s="19">
        <v>0</v>
      </c>
      <c r="K58" s="19">
        <v>0</v>
      </c>
      <c r="L58" s="754">
        <v>0</v>
      </c>
    </row>
    <row r="59" spans="1:14" s="771" customFormat="1" ht="18" x14ac:dyDescent="0.25">
      <c r="A59" s="18" t="s">
        <v>855</v>
      </c>
      <c r="B59" s="19">
        <v>120</v>
      </c>
      <c r="C59" s="19">
        <v>0</v>
      </c>
      <c r="D59" s="754">
        <v>120</v>
      </c>
      <c r="E59" s="754"/>
      <c r="F59" s="19">
        <v>0</v>
      </c>
      <c r="G59" s="19">
        <v>0</v>
      </c>
      <c r="H59" s="754">
        <v>0</v>
      </c>
      <c r="I59" s="754"/>
      <c r="J59" s="19">
        <v>0</v>
      </c>
      <c r="K59" s="19">
        <v>0</v>
      </c>
      <c r="L59" s="754">
        <v>0</v>
      </c>
    </row>
    <row r="60" spans="1:14" ht="6" customHeight="1" x14ac:dyDescent="0.25">
      <c r="A60" s="18"/>
      <c r="B60" s="20"/>
      <c r="C60" s="20"/>
      <c r="D60" s="20"/>
      <c r="E60" s="20"/>
      <c r="F60" s="20"/>
      <c r="G60" s="20"/>
      <c r="H60" s="20"/>
      <c r="I60" s="20"/>
      <c r="J60" s="20"/>
      <c r="K60" s="20"/>
      <c r="L60" s="20"/>
    </row>
    <row r="61" spans="1:14" ht="18" x14ac:dyDescent="0.25">
      <c r="A61" s="21" t="s">
        <v>48</v>
      </c>
      <c r="B61" s="20">
        <f>SUM(B49:B60)</f>
        <v>2064</v>
      </c>
      <c r="C61" s="20">
        <f>SUM(C49:C60)</f>
        <v>14</v>
      </c>
      <c r="D61" s="20">
        <f>SUM(D49:D60)</f>
        <v>2078</v>
      </c>
      <c r="E61" s="20"/>
      <c r="F61" s="20">
        <f>SUM(F49:F60)</f>
        <v>11</v>
      </c>
      <c r="G61" s="20">
        <f>SUM(G49:G60)</f>
        <v>0</v>
      </c>
      <c r="H61" s="20">
        <f>SUM(H49:H60)</f>
        <v>11</v>
      </c>
      <c r="I61" s="20"/>
      <c r="J61" s="20">
        <f>SUM(J49:J60)</f>
        <v>4</v>
      </c>
      <c r="K61" s="20">
        <f>SUM(K49:K60)</f>
        <v>16</v>
      </c>
      <c r="L61" s="20">
        <f>SUM(L49:L60)</f>
        <v>20</v>
      </c>
    </row>
    <row r="62" spans="1:14" ht="6" customHeight="1" x14ac:dyDescent="0.25">
      <c r="A62" s="24"/>
      <c r="B62" s="20"/>
      <c r="C62" s="20"/>
      <c r="D62" s="20"/>
      <c r="E62" s="20"/>
      <c r="F62" s="20"/>
      <c r="G62" s="20"/>
      <c r="H62" s="20"/>
      <c r="I62" s="20"/>
      <c r="J62" s="20"/>
      <c r="K62" s="20"/>
      <c r="L62" s="20"/>
    </row>
    <row r="63" spans="1:14" ht="18" x14ac:dyDescent="0.25">
      <c r="A63" s="21" t="s">
        <v>49</v>
      </c>
      <c r="B63" s="19"/>
      <c r="C63" s="19"/>
      <c r="D63" s="20"/>
      <c r="E63" s="20"/>
      <c r="F63" s="19"/>
      <c r="G63" s="19"/>
      <c r="H63" s="20"/>
      <c r="I63" s="20"/>
      <c r="J63" s="20"/>
      <c r="K63" s="20"/>
      <c r="L63" s="20"/>
    </row>
    <row r="64" spans="1:14" ht="18" x14ac:dyDescent="0.25">
      <c r="A64" s="14" t="s">
        <v>50</v>
      </c>
      <c r="B64" s="19">
        <v>0</v>
      </c>
      <c r="C64" s="19">
        <v>0</v>
      </c>
      <c r="D64" s="754">
        <v>0</v>
      </c>
      <c r="E64" s="754"/>
      <c r="F64" s="19">
        <v>112</v>
      </c>
      <c r="G64" s="19">
        <v>0</v>
      </c>
      <c r="H64" s="754">
        <v>112</v>
      </c>
      <c r="I64" s="754"/>
      <c r="J64" s="19">
        <v>7</v>
      </c>
      <c r="K64" s="19">
        <v>0</v>
      </c>
      <c r="L64" s="799">
        <v>7</v>
      </c>
    </row>
    <row r="65" spans="1:14" s="771" customFormat="1" ht="18" x14ac:dyDescent="0.25">
      <c r="A65" s="14" t="s">
        <v>861</v>
      </c>
      <c r="B65" s="19">
        <v>0</v>
      </c>
      <c r="C65" s="19">
        <v>0</v>
      </c>
      <c r="D65" s="754">
        <v>0</v>
      </c>
      <c r="E65" s="754"/>
      <c r="F65" s="19">
        <v>0</v>
      </c>
      <c r="G65" s="19">
        <v>0</v>
      </c>
      <c r="H65" s="754">
        <v>0</v>
      </c>
      <c r="I65" s="754"/>
      <c r="J65" s="19">
        <v>0</v>
      </c>
      <c r="K65" s="19">
        <v>1</v>
      </c>
      <c r="L65" s="799">
        <v>1</v>
      </c>
      <c r="N65" s="1"/>
    </row>
    <row r="66" spans="1:14" ht="18" x14ac:dyDescent="0.25">
      <c r="A66" s="14" t="s">
        <v>51</v>
      </c>
      <c r="B66" s="19">
        <v>0</v>
      </c>
      <c r="C66" s="19">
        <v>0</v>
      </c>
      <c r="D66" s="754">
        <v>0</v>
      </c>
      <c r="E66" s="754"/>
      <c r="F66" s="19">
        <v>0</v>
      </c>
      <c r="G66" s="19">
        <v>0</v>
      </c>
      <c r="H66" s="754">
        <v>0</v>
      </c>
      <c r="I66" s="754"/>
      <c r="J66" s="19">
        <v>9</v>
      </c>
      <c r="K66" s="19">
        <v>0</v>
      </c>
      <c r="L66" s="799">
        <v>9</v>
      </c>
    </row>
    <row r="67" spans="1:14" ht="18" x14ac:dyDescent="0.25">
      <c r="A67" s="14" t="s">
        <v>52</v>
      </c>
      <c r="B67" s="19">
        <v>0</v>
      </c>
      <c r="C67" s="19">
        <v>101</v>
      </c>
      <c r="D67" s="754">
        <v>101</v>
      </c>
      <c r="E67" s="754"/>
      <c r="F67" s="19">
        <v>0</v>
      </c>
      <c r="G67" s="19">
        <v>0</v>
      </c>
      <c r="H67" s="754">
        <v>0</v>
      </c>
      <c r="I67" s="754"/>
      <c r="J67" s="19">
        <v>0</v>
      </c>
      <c r="K67" s="19">
        <v>0</v>
      </c>
      <c r="L67" s="799">
        <v>0</v>
      </c>
    </row>
    <row r="68" spans="1:14" ht="18" x14ac:dyDescent="0.25">
      <c r="A68" s="14" t="s">
        <v>856</v>
      </c>
      <c r="B68" s="19">
        <v>0</v>
      </c>
      <c r="C68" s="19">
        <v>13</v>
      </c>
      <c r="D68" s="754">
        <v>13</v>
      </c>
      <c r="E68" s="754"/>
      <c r="F68" s="19">
        <v>0</v>
      </c>
      <c r="G68" s="19">
        <v>0</v>
      </c>
      <c r="H68" s="754">
        <v>0</v>
      </c>
      <c r="I68" s="754"/>
      <c r="J68" s="19">
        <v>0</v>
      </c>
      <c r="K68" s="19">
        <v>0</v>
      </c>
      <c r="L68" s="799">
        <v>0</v>
      </c>
    </row>
    <row r="69" spans="1:14" s="771" customFormat="1" ht="18" x14ac:dyDescent="0.25">
      <c r="A69" s="14" t="s">
        <v>862</v>
      </c>
      <c r="B69" s="19">
        <v>0</v>
      </c>
      <c r="C69" s="19">
        <v>0</v>
      </c>
      <c r="D69" s="754">
        <v>0</v>
      </c>
      <c r="E69" s="754"/>
      <c r="F69" s="19">
        <v>0</v>
      </c>
      <c r="G69" s="19">
        <v>0</v>
      </c>
      <c r="H69" s="754">
        <v>0</v>
      </c>
      <c r="I69" s="754"/>
      <c r="J69" s="19">
        <v>0</v>
      </c>
      <c r="K69" s="19">
        <v>0</v>
      </c>
      <c r="L69" s="799">
        <v>0</v>
      </c>
      <c r="N69" s="1"/>
    </row>
    <row r="70" spans="1:14" ht="18" x14ac:dyDescent="0.25">
      <c r="A70" s="14" t="s">
        <v>53</v>
      </c>
      <c r="B70" s="19">
        <v>0</v>
      </c>
      <c r="C70" s="19">
        <v>4</v>
      </c>
      <c r="D70" s="754">
        <v>4</v>
      </c>
      <c r="E70" s="754"/>
      <c r="F70" s="19">
        <v>0</v>
      </c>
      <c r="G70" s="19">
        <v>0</v>
      </c>
      <c r="H70" s="754">
        <v>0</v>
      </c>
      <c r="I70" s="754"/>
      <c r="J70" s="19">
        <v>2</v>
      </c>
      <c r="K70" s="19">
        <v>0</v>
      </c>
      <c r="L70" s="799">
        <v>2</v>
      </c>
    </row>
    <row r="71" spans="1:14" s="771" customFormat="1" ht="18" x14ac:dyDescent="0.25">
      <c r="A71" s="14" t="s">
        <v>857</v>
      </c>
      <c r="B71" s="19">
        <v>0</v>
      </c>
      <c r="C71" s="19">
        <v>0</v>
      </c>
      <c r="D71" s="754">
        <v>0</v>
      </c>
      <c r="E71" s="754"/>
      <c r="F71" s="19">
        <v>0</v>
      </c>
      <c r="G71" s="19">
        <v>0</v>
      </c>
      <c r="H71" s="754">
        <v>0</v>
      </c>
      <c r="I71" s="754"/>
      <c r="J71" s="19">
        <v>0</v>
      </c>
      <c r="K71" s="19">
        <v>0</v>
      </c>
      <c r="L71" s="799">
        <v>0</v>
      </c>
      <c r="N71" s="1"/>
    </row>
    <row r="72" spans="1:14" s="771" customFormat="1" ht="18" x14ac:dyDescent="0.25">
      <c r="A72" s="14" t="s">
        <v>54</v>
      </c>
      <c r="B72" s="19">
        <v>1184</v>
      </c>
      <c r="C72" s="19">
        <v>1158</v>
      </c>
      <c r="D72" s="754">
        <v>2342</v>
      </c>
      <c r="E72" s="754"/>
      <c r="F72" s="19">
        <v>0</v>
      </c>
      <c r="G72" s="19">
        <v>0</v>
      </c>
      <c r="H72" s="754">
        <v>0</v>
      </c>
      <c r="I72" s="754"/>
      <c r="J72" s="19">
        <v>15</v>
      </c>
      <c r="K72" s="19">
        <v>13</v>
      </c>
      <c r="L72" s="799">
        <v>28</v>
      </c>
      <c r="N72" s="1"/>
    </row>
    <row r="73" spans="1:14" s="771" customFormat="1" ht="18" x14ac:dyDescent="0.25">
      <c r="A73" s="14" t="s">
        <v>828</v>
      </c>
      <c r="B73" s="19">
        <v>0</v>
      </c>
      <c r="C73" s="19">
        <v>0</v>
      </c>
      <c r="D73" s="754">
        <v>0</v>
      </c>
      <c r="E73" s="754"/>
      <c r="F73" s="19">
        <v>0</v>
      </c>
      <c r="G73" s="19">
        <v>0</v>
      </c>
      <c r="H73" s="754">
        <v>0</v>
      </c>
      <c r="I73" s="754"/>
      <c r="J73" s="19">
        <v>0</v>
      </c>
      <c r="K73" s="19">
        <v>0</v>
      </c>
      <c r="L73" s="799">
        <v>0</v>
      </c>
    </row>
    <row r="74" spans="1:14" ht="6" customHeight="1" x14ac:dyDescent="0.25">
      <c r="A74" s="14"/>
      <c r="B74" s="19"/>
      <c r="C74" s="19"/>
      <c r="D74" s="19"/>
      <c r="E74" s="19"/>
      <c r="F74" s="19"/>
      <c r="G74" s="19"/>
      <c r="H74" s="19"/>
      <c r="I74" s="19"/>
      <c r="J74" s="19"/>
      <c r="K74" s="19"/>
      <c r="L74" s="22"/>
    </row>
    <row r="75" spans="1:14" ht="18" x14ac:dyDescent="0.25">
      <c r="A75" s="21" t="s">
        <v>55</v>
      </c>
      <c r="B75" s="20">
        <f>SUM(B64:B74)</f>
        <v>1184</v>
      </c>
      <c r="C75" s="20">
        <f>SUM(C64:C74)</f>
        <v>1276</v>
      </c>
      <c r="D75" s="20">
        <f>SUM(D64:D74)</f>
        <v>2460</v>
      </c>
      <c r="E75" s="20"/>
      <c r="F75" s="20">
        <f>SUM(F64:F74)</f>
        <v>112</v>
      </c>
      <c r="G75" s="20">
        <f>SUM(G64:G74)</f>
        <v>0</v>
      </c>
      <c r="H75" s="20">
        <f>SUM(H64:H74)</f>
        <v>112</v>
      </c>
      <c r="I75" s="20"/>
      <c r="J75" s="20">
        <f>SUM(J64:J74)</f>
        <v>33</v>
      </c>
      <c r="K75" s="20">
        <f>SUM(K64:K74)</f>
        <v>14</v>
      </c>
      <c r="L75" s="20">
        <f>SUM(L64:L74)</f>
        <v>47</v>
      </c>
    </row>
    <row r="76" spans="1:14" ht="6" customHeight="1" x14ac:dyDescent="0.25">
      <c r="A76" s="13"/>
      <c r="B76" s="20"/>
      <c r="C76" s="20"/>
      <c r="D76" s="20"/>
      <c r="E76" s="20"/>
      <c r="F76" s="20"/>
      <c r="G76" s="20"/>
      <c r="H76" s="20"/>
      <c r="I76" s="20"/>
      <c r="J76" s="20"/>
      <c r="K76" s="20"/>
      <c r="L76" s="20"/>
    </row>
    <row r="77" spans="1:14" ht="18" x14ac:dyDescent="0.25">
      <c r="A77" s="25" t="s">
        <v>57</v>
      </c>
      <c r="B77" s="20"/>
      <c r="C77" s="20"/>
      <c r="D77" s="20"/>
      <c r="E77" s="20"/>
      <c r="F77" s="20"/>
      <c r="G77" s="20"/>
      <c r="H77" s="20"/>
      <c r="I77" s="20"/>
      <c r="J77" s="20"/>
      <c r="K77" s="20"/>
      <c r="L77" s="20"/>
    </row>
    <row r="78" spans="1:14" ht="18" x14ac:dyDescent="0.25">
      <c r="A78" s="14" t="s">
        <v>58</v>
      </c>
      <c r="B78" s="19">
        <v>0</v>
      </c>
      <c r="C78" s="19">
        <v>0</v>
      </c>
      <c r="D78" s="754">
        <v>0</v>
      </c>
      <c r="E78" s="754"/>
      <c r="F78" s="19">
        <v>0</v>
      </c>
      <c r="G78" s="19">
        <v>0</v>
      </c>
      <c r="H78" s="754">
        <v>0</v>
      </c>
      <c r="I78" s="754"/>
      <c r="J78" s="19">
        <v>0</v>
      </c>
      <c r="K78" s="19">
        <v>0</v>
      </c>
      <c r="L78" s="754">
        <v>0</v>
      </c>
      <c r="N78"/>
    </row>
    <row r="79" spans="1:14" ht="18" x14ac:dyDescent="0.25">
      <c r="A79" s="14" t="s">
        <v>829</v>
      </c>
      <c r="B79" s="19">
        <v>0</v>
      </c>
      <c r="C79" s="19">
        <v>0</v>
      </c>
      <c r="D79" s="754">
        <v>0</v>
      </c>
      <c r="E79" s="754"/>
      <c r="F79" s="19">
        <v>0</v>
      </c>
      <c r="G79" s="19">
        <v>0</v>
      </c>
      <c r="H79" s="754">
        <v>0</v>
      </c>
      <c r="I79" s="754"/>
      <c r="J79" s="19">
        <v>0</v>
      </c>
      <c r="K79" s="19">
        <v>0</v>
      </c>
      <c r="L79" s="754">
        <v>0</v>
      </c>
      <c r="N79"/>
    </row>
    <row r="80" spans="1:14" ht="18" x14ac:dyDescent="0.25">
      <c r="A80" s="14" t="s">
        <v>59</v>
      </c>
      <c r="B80" s="19">
        <v>0</v>
      </c>
      <c r="C80" s="19">
        <v>9101</v>
      </c>
      <c r="D80" s="754">
        <v>9101</v>
      </c>
      <c r="E80" s="754"/>
      <c r="F80" s="19">
        <v>0</v>
      </c>
      <c r="G80" s="19">
        <v>0</v>
      </c>
      <c r="H80" s="754">
        <v>0</v>
      </c>
      <c r="I80" s="754"/>
      <c r="J80" s="19">
        <v>0</v>
      </c>
      <c r="K80" s="19">
        <v>0</v>
      </c>
      <c r="L80" s="754">
        <v>0</v>
      </c>
      <c r="N80"/>
    </row>
    <row r="81" spans="1:14" ht="18" x14ac:dyDescent="0.25">
      <c r="A81" s="14" t="s">
        <v>60</v>
      </c>
      <c r="B81" s="19">
        <v>0</v>
      </c>
      <c r="C81" s="19">
        <v>0</v>
      </c>
      <c r="D81" s="754">
        <v>0</v>
      </c>
      <c r="E81" s="754"/>
      <c r="F81" s="19">
        <v>0</v>
      </c>
      <c r="G81" s="19">
        <v>0</v>
      </c>
      <c r="H81" s="754">
        <v>0</v>
      </c>
      <c r="I81" s="754"/>
      <c r="J81" s="19">
        <v>0</v>
      </c>
      <c r="K81" s="19">
        <v>0</v>
      </c>
      <c r="L81" s="754">
        <v>0</v>
      </c>
      <c r="N81"/>
    </row>
    <row r="82" spans="1:14" ht="18" x14ac:dyDescent="0.25">
      <c r="A82" s="14" t="s">
        <v>61</v>
      </c>
      <c r="B82" s="19">
        <v>0</v>
      </c>
      <c r="C82" s="19">
        <v>25</v>
      </c>
      <c r="D82" s="754">
        <v>25</v>
      </c>
      <c r="E82" s="754"/>
      <c r="F82" s="19">
        <v>0</v>
      </c>
      <c r="G82" s="19">
        <v>0</v>
      </c>
      <c r="H82" s="754">
        <v>0</v>
      </c>
      <c r="I82" s="754"/>
      <c r="J82" s="19">
        <v>0</v>
      </c>
      <c r="K82" s="19">
        <v>0</v>
      </c>
      <c r="L82" s="754">
        <v>0</v>
      </c>
      <c r="N82"/>
    </row>
    <row r="83" spans="1:14" ht="18" x14ac:dyDescent="0.25">
      <c r="A83" s="14" t="s">
        <v>62</v>
      </c>
      <c r="B83" s="19">
        <v>0</v>
      </c>
      <c r="C83" s="19">
        <v>0</v>
      </c>
      <c r="D83" s="754">
        <v>0</v>
      </c>
      <c r="E83" s="754"/>
      <c r="F83" s="19">
        <v>0</v>
      </c>
      <c r="G83" s="19">
        <v>0</v>
      </c>
      <c r="H83" s="754">
        <v>0</v>
      </c>
      <c r="I83" s="754"/>
      <c r="J83" s="19">
        <v>24</v>
      </c>
      <c r="K83" s="19">
        <v>0</v>
      </c>
      <c r="L83" s="754">
        <v>24</v>
      </c>
      <c r="N83"/>
    </row>
    <row r="84" spans="1:14" ht="18" x14ac:dyDescent="0.25">
      <c r="A84" s="14" t="s">
        <v>63</v>
      </c>
      <c r="B84" s="19">
        <v>0</v>
      </c>
      <c r="C84" s="19">
        <v>0</v>
      </c>
      <c r="D84" s="754">
        <v>0</v>
      </c>
      <c r="E84" s="754"/>
      <c r="F84" s="19">
        <v>0</v>
      </c>
      <c r="G84" s="19">
        <v>0</v>
      </c>
      <c r="H84" s="754">
        <v>0</v>
      </c>
      <c r="I84" s="754"/>
      <c r="J84" s="19">
        <v>8</v>
      </c>
      <c r="K84" s="19">
        <v>0</v>
      </c>
      <c r="L84" s="754">
        <v>8</v>
      </c>
      <c r="N84"/>
    </row>
    <row r="85" spans="1:14" ht="18" x14ac:dyDescent="0.25">
      <c r="A85" s="14" t="s">
        <v>64</v>
      </c>
      <c r="B85" s="19">
        <v>0</v>
      </c>
      <c r="C85" s="19">
        <v>0</v>
      </c>
      <c r="D85" s="754">
        <v>0</v>
      </c>
      <c r="E85" s="754"/>
      <c r="F85" s="19">
        <v>0</v>
      </c>
      <c r="G85" s="19">
        <v>0</v>
      </c>
      <c r="H85" s="754">
        <v>0</v>
      </c>
      <c r="I85" s="754"/>
      <c r="J85" s="19">
        <v>10</v>
      </c>
      <c r="K85" s="19">
        <v>2</v>
      </c>
      <c r="L85" s="754">
        <v>12</v>
      </c>
      <c r="N85"/>
    </row>
    <row r="86" spans="1:14" s="771" customFormat="1" ht="18" x14ac:dyDescent="0.25">
      <c r="A86" s="14" t="s">
        <v>863</v>
      </c>
      <c r="B86" s="19">
        <v>0</v>
      </c>
      <c r="C86" s="19">
        <v>6</v>
      </c>
      <c r="D86" s="754">
        <v>6</v>
      </c>
      <c r="E86" s="754"/>
      <c r="F86" s="19">
        <v>0</v>
      </c>
      <c r="G86" s="19">
        <v>0</v>
      </c>
      <c r="H86" s="754">
        <v>0</v>
      </c>
      <c r="I86" s="754"/>
      <c r="J86" s="19">
        <v>0</v>
      </c>
      <c r="K86" s="19">
        <v>0</v>
      </c>
      <c r="L86" s="754">
        <v>0</v>
      </c>
      <c r="N86"/>
    </row>
    <row r="87" spans="1:14" ht="18" x14ac:dyDescent="0.25">
      <c r="A87" s="14" t="s">
        <v>830</v>
      </c>
      <c r="B87" s="19">
        <v>0</v>
      </c>
      <c r="C87" s="19">
        <v>0</v>
      </c>
      <c r="D87" s="754">
        <v>0</v>
      </c>
      <c r="E87" s="754"/>
      <c r="F87" s="19">
        <v>0</v>
      </c>
      <c r="G87" s="19">
        <v>0</v>
      </c>
      <c r="H87" s="754">
        <v>0</v>
      </c>
      <c r="I87" s="754"/>
      <c r="J87" s="19">
        <v>0</v>
      </c>
      <c r="K87" s="19">
        <v>0</v>
      </c>
      <c r="L87" s="754">
        <v>0</v>
      </c>
      <c r="N87"/>
    </row>
    <row r="88" spans="1:14" ht="18" x14ac:dyDescent="0.25">
      <c r="A88" s="14" t="s">
        <v>831</v>
      </c>
      <c r="B88" s="19">
        <v>0</v>
      </c>
      <c r="C88" s="19">
        <v>0</v>
      </c>
      <c r="D88" s="754">
        <v>0</v>
      </c>
      <c r="E88" s="754"/>
      <c r="F88" s="19">
        <v>0</v>
      </c>
      <c r="G88" s="19">
        <v>0</v>
      </c>
      <c r="H88" s="754">
        <v>0</v>
      </c>
      <c r="I88" s="754"/>
      <c r="J88" s="19">
        <v>0</v>
      </c>
      <c r="K88" s="19">
        <v>0</v>
      </c>
      <c r="L88" s="754">
        <v>0</v>
      </c>
      <c r="N88"/>
    </row>
    <row r="89" spans="1:14" s="771" customFormat="1" ht="18" x14ac:dyDescent="0.25">
      <c r="A89" s="14" t="s">
        <v>864</v>
      </c>
      <c r="B89" s="19">
        <v>0</v>
      </c>
      <c r="C89" s="19">
        <v>0</v>
      </c>
      <c r="D89" s="754">
        <v>0</v>
      </c>
      <c r="E89" s="754"/>
      <c r="F89" s="19">
        <v>0</v>
      </c>
      <c r="G89" s="19">
        <v>0</v>
      </c>
      <c r="H89" s="754">
        <v>0</v>
      </c>
      <c r="I89" s="754"/>
      <c r="J89" s="19">
        <v>0</v>
      </c>
      <c r="K89" s="19">
        <v>0</v>
      </c>
      <c r="L89" s="754">
        <v>0</v>
      </c>
      <c r="N89"/>
    </row>
    <row r="90" spans="1:14" ht="18" x14ac:dyDescent="0.25">
      <c r="A90" s="14" t="s">
        <v>832</v>
      </c>
      <c r="B90" s="19">
        <v>0</v>
      </c>
      <c r="C90" s="19">
        <v>0</v>
      </c>
      <c r="D90" s="754">
        <v>0</v>
      </c>
      <c r="E90" s="754"/>
      <c r="F90" s="19">
        <v>0</v>
      </c>
      <c r="G90" s="19">
        <v>0</v>
      </c>
      <c r="H90" s="754">
        <v>0</v>
      </c>
      <c r="I90" s="754"/>
      <c r="J90" s="19">
        <v>0</v>
      </c>
      <c r="K90" s="19">
        <v>0</v>
      </c>
      <c r="L90" s="754">
        <v>0</v>
      </c>
      <c r="N90"/>
    </row>
    <row r="91" spans="1:14" ht="18" x14ac:dyDescent="0.25">
      <c r="A91" s="14" t="s">
        <v>858</v>
      </c>
      <c r="B91" s="19">
        <v>0</v>
      </c>
      <c r="C91" s="19">
        <v>0</v>
      </c>
      <c r="D91" s="754">
        <v>0</v>
      </c>
      <c r="E91" s="754"/>
      <c r="F91" s="19">
        <v>0</v>
      </c>
      <c r="G91" s="19">
        <v>0</v>
      </c>
      <c r="H91" s="754">
        <v>0</v>
      </c>
      <c r="I91" s="754"/>
      <c r="J91" s="19">
        <v>0</v>
      </c>
      <c r="K91" s="19">
        <v>0</v>
      </c>
      <c r="L91" s="754">
        <v>0</v>
      </c>
      <c r="N91"/>
    </row>
    <row r="92" spans="1:14" s="771" customFormat="1" ht="18" x14ac:dyDescent="0.25">
      <c r="A92" s="14" t="s">
        <v>65</v>
      </c>
      <c r="B92" s="19">
        <v>0</v>
      </c>
      <c r="C92" s="19">
        <v>1053</v>
      </c>
      <c r="D92" s="754">
        <v>1053</v>
      </c>
      <c r="E92" s="754"/>
      <c r="F92" s="19">
        <v>0</v>
      </c>
      <c r="G92" s="19">
        <v>0</v>
      </c>
      <c r="H92" s="754">
        <v>0</v>
      </c>
      <c r="I92" s="754"/>
      <c r="J92" s="19">
        <v>4</v>
      </c>
      <c r="K92" s="19">
        <v>0</v>
      </c>
      <c r="L92" s="754">
        <v>4</v>
      </c>
      <c r="N92"/>
    </row>
    <row r="93" spans="1:14" s="771" customFormat="1" ht="18" x14ac:dyDescent="0.25">
      <c r="A93" s="14" t="s">
        <v>833</v>
      </c>
      <c r="B93" s="19">
        <v>0</v>
      </c>
      <c r="C93" s="19">
        <v>266</v>
      </c>
      <c r="D93" s="754">
        <v>266</v>
      </c>
      <c r="E93" s="754"/>
      <c r="F93" s="19">
        <v>0</v>
      </c>
      <c r="G93" s="19">
        <v>0</v>
      </c>
      <c r="H93" s="754">
        <v>0</v>
      </c>
      <c r="I93" s="754"/>
      <c r="J93" s="19">
        <v>0</v>
      </c>
      <c r="K93" s="19">
        <v>1</v>
      </c>
      <c r="L93" s="754">
        <v>1</v>
      </c>
      <c r="N93"/>
    </row>
    <row r="94" spans="1:14" s="771" customFormat="1" ht="18" x14ac:dyDescent="0.25">
      <c r="A94" s="14" t="s">
        <v>66</v>
      </c>
      <c r="B94" s="19">
        <v>0</v>
      </c>
      <c r="C94" s="19">
        <v>0</v>
      </c>
      <c r="D94" s="754">
        <v>0</v>
      </c>
      <c r="E94" s="754"/>
      <c r="F94" s="19">
        <v>0</v>
      </c>
      <c r="G94" s="19">
        <v>0</v>
      </c>
      <c r="H94" s="754">
        <v>0</v>
      </c>
      <c r="I94" s="754"/>
      <c r="J94" s="19">
        <v>0</v>
      </c>
      <c r="K94" s="19">
        <v>0</v>
      </c>
      <c r="L94" s="754">
        <v>0</v>
      </c>
      <c r="N94"/>
    </row>
    <row r="95" spans="1:14" s="771" customFormat="1" ht="18" x14ac:dyDescent="0.25">
      <c r="A95" s="14" t="s">
        <v>859</v>
      </c>
      <c r="B95" s="19">
        <v>0</v>
      </c>
      <c r="C95" s="19">
        <v>0</v>
      </c>
      <c r="D95" s="754">
        <v>0</v>
      </c>
      <c r="E95" s="754"/>
      <c r="F95" s="19">
        <v>0</v>
      </c>
      <c r="G95" s="19">
        <v>0</v>
      </c>
      <c r="H95" s="754">
        <v>0</v>
      </c>
      <c r="I95" s="754"/>
      <c r="J95" s="19">
        <v>0</v>
      </c>
      <c r="K95" s="19">
        <v>0</v>
      </c>
      <c r="L95" s="754">
        <v>0</v>
      </c>
      <c r="N95"/>
    </row>
    <row r="96" spans="1:14" s="771" customFormat="1" ht="18" x14ac:dyDescent="0.25">
      <c r="A96" s="14" t="s">
        <v>834</v>
      </c>
      <c r="B96" s="19">
        <v>0</v>
      </c>
      <c r="C96" s="19">
        <v>0</v>
      </c>
      <c r="D96" s="754">
        <v>0</v>
      </c>
      <c r="E96" s="754"/>
      <c r="F96" s="19">
        <v>0</v>
      </c>
      <c r="G96" s="19">
        <v>0</v>
      </c>
      <c r="H96" s="754">
        <v>0</v>
      </c>
      <c r="I96" s="754"/>
      <c r="J96" s="19">
        <v>0</v>
      </c>
      <c r="K96" s="19">
        <v>0</v>
      </c>
      <c r="L96" s="754">
        <v>0</v>
      </c>
      <c r="N96"/>
    </row>
    <row r="97" spans="1:14" s="771" customFormat="1" ht="18" x14ac:dyDescent="0.25">
      <c r="A97" s="14" t="s">
        <v>835</v>
      </c>
      <c r="B97" s="19">
        <v>0</v>
      </c>
      <c r="C97" s="19">
        <v>0</v>
      </c>
      <c r="D97" s="754">
        <v>0</v>
      </c>
      <c r="E97" s="754"/>
      <c r="F97" s="19">
        <v>0</v>
      </c>
      <c r="G97" s="19">
        <v>0</v>
      </c>
      <c r="H97" s="754">
        <v>0</v>
      </c>
      <c r="I97" s="754"/>
      <c r="J97" s="19">
        <v>0</v>
      </c>
      <c r="K97" s="19">
        <v>0</v>
      </c>
      <c r="L97" s="754">
        <v>0</v>
      </c>
      <c r="N97"/>
    </row>
    <row r="98" spans="1:14" s="771" customFormat="1" ht="18" x14ac:dyDescent="0.25">
      <c r="A98" s="14" t="s">
        <v>67</v>
      </c>
      <c r="B98" s="19">
        <v>0</v>
      </c>
      <c r="C98" s="19">
        <v>0</v>
      </c>
      <c r="D98" s="754">
        <v>0</v>
      </c>
      <c r="E98" s="754"/>
      <c r="F98" s="19">
        <v>0</v>
      </c>
      <c r="G98" s="19">
        <v>0</v>
      </c>
      <c r="H98" s="754">
        <v>0</v>
      </c>
      <c r="I98" s="754"/>
      <c r="J98" s="19">
        <v>0</v>
      </c>
      <c r="K98" s="19">
        <v>0</v>
      </c>
      <c r="L98" s="754">
        <v>0</v>
      </c>
      <c r="N98"/>
    </row>
    <row r="99" spans="1:14" ht="4.5" customHeight="1" x14ac:dyDescent="0.25">
      <c r="A99" s="14"/>
      <c r="B99" s="22"/>
      <c r="C99" s="22"/>
      <c r="D99" s="22"/>
      <c r="E99" s="22"/>
      <c r="F99" s="22"/>
      <c r="G99" s="22"/>
      <c r="H99" s="22"/>
      <c r="I99" s="22"/>
      <c r="J99" s="22"/>
      <c r="K99" s="22"/>
      <c r="L99" s="22"/>
      <c r="N99"/>
    </row>
    <row r="100" spans="1:14" s="8" customFormat="1" ht="18" x14ac:dyDescent="0.25">
      <c r="A100" s="21" t="s">
        <v>68</v>
      </c>
      <c r="B100" s="20">
        <f>SUM(B78:B98)</f>
        <v>0</v>
      </c>
      <c r="C100" s="20">
        <f>SUM(C78:C98)</f>
        <v>10451</v>
      </c>
      <c r="D100" s="20">
        <f>SUM(D78:D98)</f>
        <v>10451</v>
      </c>
      <c r="E100" s="20"/>
      <c r="F100" s="20">
        <f>SUM(F78:F98)</f>
        <v>0</v>
      </c>
      <c r="G100" s="20">
        <f>SUM(G78:G98)</f>
        <v>0</v>
      </c>
      <c r="H100" s="20">
        <f>SUM(H78:H98)</f>
        <v>0</v>
      </c>
      <c r="I100" s="20"/>
      <c r="J100" s="20">
        <f>SUM(J78:J98)</f>
        <v>46</v>
      </c>
      <c r="K100" s="20">
        <f>SUM(K78:K98)</f>
        <v>3</v>
      </c>
      <c r="L100" s="20">
        <f>SUM(L78:L98)</f>
        <v>49</v>
      </c>
      <c r="N100"/>
    </row>
    <row r="101" spans="1:14" s="8" customFormat="1" ht="6" customHeight="1" x14ac:dyDescent="0.25">
      <c r="A101" s="24"/>
      <c r="B101" s="20" t="s">
        <v>69</v>
      </c>
      <c r="C101" s="20" t="s">
        <v>56</v>
      </c>
      <c r="D101" s="20" t="s">
        <v>56</v>
      </c>
      <c r="E101" s="20"/>
      <c r="F101" s="20"/>
      <c r="G101" s="20"/>
      <c r="H101" s="20" t="s">
        <v>56</v>
      </c>
      <c r="I101" s="20"/>
      <c r="J101" s="20" t="s">
        <v>56</v>
      </c>
      <c r="K101" s="20" t="s">
        <v>56</v>
      </c>
      <c r="L101" s="20" t="s">
        <v>56</v>
      </c>
      <c r="N101"/>
    </row>
    <row r="102" spans="1:14" ht="18" x14ac:dyDescent="0.25">
      <c r="A102" s="16" t="s">
        <v>70</v>
      </c>
      <c r="B102" s="754">
        <v>0</v>
      </c>
      <c r="C102" s="754">
        <v>0</v>
      </c>
      <c r="D102" s="20">
        <v>0</v>
      </c>
      <c r="E102" s="754"/>
      <c r="F102" s="754">
        <v>0</v>
      </c>
      <c r="G102" s="754">
        <v>48</v>
      </c>
      <c r="H102" s="754">
        <v>48</v>
      </c>
      <c r="I102" s="754"/>
      <c r="J102" s="754">
        <v>0</v>
      </c>
      <c r="K102" s="754">
        <v>4</v>
      </c>
      <c r="L102" s="754">
        <v>4</v>
      </c>
      <c r="N102"/>
    </row>
    <row r="103" spans="1:14" ht="6" customHeight="1" x14ac:dyDescent="0.25">
      <c r="A103" s="13"/>
      <c r="B103" s="20"/>
      <c r="C103" s="20"/>
      <c r="D103" s="20" t="s">
        <v>56</v>
      </c>
      <c r="E103" s="20"/>
      <c r="F103" s="20" t="s">
        <v>56</v>
      </c>
      <c r="G103" s="20" t="s">
        <v>56</v>
      </c>
      <c r="H103" s="20" t="s">
        <v>56</v>
      </c>
      <c r="I103" s="20"/>
      <c r="J103" s="20" t="s">
        <v>56</v>
      </c>
      <c r="K103" s="20" t="s">
        <v>56</v>
      </c>
      <c r="L103" s="20" t="s">
        <v>56</v>
      </c>
      <c r="N103"/>
    </row>
    <row r="104" spans="1:14" ht="18" x14ac:dyDescent="0.25">
      <c r="A104" s="16" t="s">
        <v>71</v>
      </c>
      <c r="B104" s="20">
        <f>B31+B46+B61+B75+B100</f>
        <v>8349</v>
      </c>
      <c r="C104" s="20">
        <f>C31+C46+C61+C75+C100</f>
        <v>27187</v>
      </c>
      <c r="D104" s="20">
        <f>D31+D46+D61+D75+D100</f>
        <v>35533</v>
      </c>
      <c r="E104" s="20"/>
      <c r="F104" s="20">
        <f>F31+F46+F61+F75+F100</f>
        <v>2077</v>
      </c>
      <c r="G104" s="20">
        <f>G31+G46+G61+G75+G100</f>
        <v>4208</v>
      </c>
      <c r="H104" s="20">
        <f>H31+H46+H61+H75+H100</f>
        <v>6285</v>
      </c>
      <c r="I104" s="20"/>
      <c r="J104" s="20">
        <f>J31+J46+J61+J75+J100</f>
        <v>464</v>
      </c>
      <c r="K104" s="20">
        <f>K31+K46+K61+K75+K100</f>
        <v>230</v>
      </c>
      <c r="L104" s="20">
        <f>L31+L46+L61+L75+L100</f>
        <v>697</v>
      </c>
      <c r="N104"/>
    </row>
    <row r="105" spans="1:14" ht="6" customHeight="1" x14ac:dyDescent="0.25">
      <c r="A105" s="13"/>
      <c r="B105" s="20" t="s">
        <v>69</v>
      </c>
      <c r="C105" s="20" t="s">
        <v>56</v>
      </c>
      <c r="D105" s="20" t="s">
        <v>56</v>
      </c>
      <c r="E105" s="20"/>
      <c r="F105" s="20" t="s">
        <v>56</v>
      </c>
      <c r="G105" s="20" t="s">
        <v>56</v>
      </c>
      <c r="H105" s="20" t="s">
        <v>56</v>
      </c>
      <c r="I105" s="20"/>
      <c r="J105" s="20" t="s">
        <v>56</v>
      </c>
      <c r="K105" s="20" t="s">
        <v>56</v>
      </c>
      <c r="L105" s="20" t="s">
        <v>56</v>
      </c>
    </row>
    <row r="106" spans="1:14" ht="18" x14ac:dyDescent="0.25">
      <c r="A106" s="16" t="s">
        <v>72</v>
      </c>
      <c r="B106" s="20">
        <f>'T9.7'!E11</f>
        <v>2049.2623382677452</v>
      </c>
      <c r="C106" s="20">
        <f>'T9.7'!F11</f>
        <v>3938.4309339383904</v>
      </c>
      <c r="D106" s="20">
        <f>SUM(B106:C106)</f>
        <v>5987.6932722061356</v>
      </c>
      <c r="E106" s="20"/>
      <c r="F106" s="20">
        <f>'T9.7'!E18</f>
        <v>965.94827704168131</v>
      </c>
      <c r="G106" s="20">
        <f>'T9.7'!F18</f>
        <v>3128.2292587985467</v>
      </c>
      <c r="H106" s="20">
        <f>SUM(F106:G106)</f>
        <v>4094.1775358402278</v>
      </c>
      <c r="I106" s="20"/>
      <c r="J106" s="20">
        <f>'T9.7'!E43</f>
        <v>627.7095768001135</v>
      </c>
      <c r="K106" s="20">
        <f>'T9.7'!F43</f>
        <v>850.37709440761864</v>
      </c>
      <c r="L106" s="20">
        <f>SUM(J106:K106)</f>
        <v>1478.0866712077323</v>
      </c>
    </row>
    <row r="107" spans="1:14" ht="6" customHeight="1" x14ac:dyDescent="0.25">
      <c r="A107" s="13"/>
      <c r="B107" s="20"/>
      <c r="C107" s="20"/>
      <c r="D107" s="20"/>
      <c r="E107" s="20"/>
      <c r="F107" s="20"/>
      <c r="G107" s="20"/>
      <c r="H107" s="20"/>
      <c r="I107" s="20"/>
      <c r="J107" s="20"/>
      <c r="K107" s="20"/>
      <c r="L107" s="20"/>
    </row>
    <row r="108" spans="1:14" ht="18" x14ac:dyDescent="0.25">
      <c r="A108" s="26" t="s">
        <v>73</v>
      </c>
      <c r="B108" s="27">
        <f>B104+B106+B102</f>
        <v>10398.262338267745</v>
      </c>
      <c r="C108" s="27">
        <f t="shared" ref="C108:L108" si="1">C104+C106+C102</f>
        <v>31125.430933938391</v>
      </c>
      <c r="D108" s="27">
        <f t="shared" si="1"/>
        <v>41520.693272206132</v>
      </c>
      <c r="E108" s="27"/>
      <c r="F108" s="27">
        <f t="shared" si="1"/>
        <v>3042.9482770416812</v>
      </c>
      <c r="G108" s="27">
        <f t="shared" si="1"/>
        <v>7384.2292587985467</v>
      </c>
      <c r="H108" s="27">
        <f t="shared" si="1"/>
        <v>10427.177535840228</v>
      </c>
      <c r="I108" s="27"/>
      <c r="J108" s="27">
        <f t="shared" si="1"/>
        <v>1091.7095768001136</v>
      </c>
      <c r="K108" s="27">
        <f t="shared" si="1"/>
        <v>1084.3770944076186</v>
      </c>
      <c r="L108" s="27">
        <f t="shared" si="1"/>
        <v>2179.0866712077323</v>
      </c>
    </row>
    <row r="109" spans="1:14" ht="9.75" customHeight="1" x14ac:dyDescent="0.25">
      <c r="A109" s="28"/>
      <c r="B109" s="29"/>
      <c r="C109" s="29"/>
      <c r="D109" s="29"/>
      <c r="E109" s="29"/>
      <c r="F109" s="29"/>
      <c r="G109" s="29"/>
      <c r="H109" s="29"/>
      <c r="I109" s="29"/>
      <c r="J109" s="29"/>
      <c r="K109" s="29"/>
      <c r="L109" s="29"/>
    </row>
    <row r="110" spans="1:14" s="32" customFormat="1" x14ac:dyDescent="0.2">
      <c r="A110" s="30" t="s">
        <v>74</v>
      </c>
      <c r="B110" s="31"/>
      <c r="C110" s="31"/>
      <c r="D110" s="31"/>
      <c r="E110" s="31"/>
      <c r="F110" s="31"/>
      <c r="G110" s="31"/>
      <c r="H110" s="31"/>
      <c r="I110" s="31"/>
      <c r="J110" s="31"/>
      <c r="K110" s="31"/>
      <c r="L110" s="31"/>
    </row>
    <row r="111" spans="1:14" ht="6.75" customHeight="1" x14ac:dyDescent="0.2"/>
    <row r="112" spans="1:14" ht="87.75" customHeight="1" x14ac:dyDescent="0.2"/>
    <row r="113" spans="2:12" x14ac:dyDescent="0.2">
      <c r="B113" s="755"/>
      <c r="C113" s="755"/>
      <c r="D113" s="755"/>
      <c r="E113" s="755"/>
      <c r="F113" s="755"/>
      <c r="G113" s="755"/>
      <c r="H113" s="755"/>
      <c r="I113" s="755"/>
      <c r="J113" s="755"/>
      <c r="K113" s="755"/>
      <c r="L113" s="755"/>
    </row>
  </sheetData>
  <pageMargins left="0.55118110236220474" right="0.19685039370078741" top="0.98425196850393704" bottom="0.98425196850393704" header="0.51181102362204722" footer="0.51181102362204722"/>
  <pageSetup paperSize="9" scale="4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2"/>
  <sheetViews>
    <sheetView zoomScale="70" zoomScaleNormal="70" workbookViewId="0">
      <pane xSplit="1" ySplit="8" topLeftCell="B9" activePane="bottomRight" state="frozen"/>
      <selection activeCell="B85" sqref="B85:C98"/>
      <selection pane="topRight" activeCell="B85" sqref="B85:C98"/>
      <selection pane="bottomLeft" activeCell="B85" sqref="B85:C98"/>
      <selection pane="bottomRight" activeCell="J40" sqref="J40"/>
    </sheetView>
  </sheetViews>
  <sheetFormatPr defaultColWidth="9.140625" defaultRowHeight="15" x14ac:dyDescent="0.2"/>
  <cols>
    <col min="1" max="1" width="46.7109375" style="1" customWidth="1"/>
    <col min="2" max="2" width="20.42578125" style="1" bestFit="1" customWidth="1"/>
    <col min="3" max="3" width="25.5703125" style="1" bestFit="1" customWidth="1"/>
    <col min="4" max="4" width="13.140625" style="1" bestFit="1" customWidth="1"/>
    <col min="5" max="5" width="3.5703125" style="1" customWidth="1"/>
    <col min="6" max="6" width="20.42578125" style="1" bestFit="1" customWidth="1"/>
    <col min="7" max="7" width="24" style="1" bestFit="1" customWidth="1"/>
    <col min="8" max="8" width="13.140625" style="1" bestFit="1" customWidth="1"/>
    <col min="9" max="9" width="3.7109375" style="1" customWidth="1"/>
    <col min="10" max="10" width="13.5703125" style="1" customWidth="1"/>
    <col min="11" max="11" width="15.42578125" style="1" customWidth="1"/>
    <col min="12" max="12" width="17.85546875" style="1" bestFit="1" customWidth="1"/>
    <col min="13" max="13" width="7" style="1" customWidth="1"/>
    <col min="14" max="14" width="34.7109375" style="1" customWidth="1"/>
    <col min="15" max="16384" width="9.140625" style="1"/>
  </cols>
  <sheetData>
    <row r="1" spans="1:20" ht="26.25" x14ac:dyDescent="0.4">
      <c r="K1" s="2" t="s">
        <v>0</v>
      </c>
    </row>
    <row r="2" spans="1:20" ht="20.25" x14ac:dyDescent="0.3">
      <c r="A2" s="33" t="s">
        <v>841</v>
      </c>
    </row>
    <row r="3" spans="1:20" ht="15.75" x14ac:dyDescent="0.25">
      <c r="A3" s="8"/>
      <c r="B3" s="8"/>
    </row>
    <row r="4" spans="1:20" x14ac:dyDescent="0.2">
      <c r="A4" s="4"/>
      <c r="B4" s="4"/>
      <c r="C4" s="4"/>
      <c r="D4" s="4"/>
      <c r="E4" s="4"/>
      <c r="F4" s="4"/>
      <c r="G4" s="4"/>
      <c r="H4" s="4"/>
      <c r="I4" s="4"/>
      <c r="J4" s="4"/>
      <c r="K4" s="4"/>
      <c r="L4" s="4"/>
    </row>
    <row r="5" spans="1:20" s="8" customFormat="1" ht="18" x14ac:dyDescent="0.25">
      <c r="A5" s="5"/>
      <c r="B5" s="6"/>
      <c r="C5" s="7" t="s">
        <v>75</v>
      </c>
      <c r="D5" s="6"/>
      <c r="E5" s="5"/>
      <c r="F5" s="6"/>
      <c r="G5" s="7" t="s">
        <v>76</v>
      </c>
      <c r="H5" s="6"/>
      <c r="I5" s="5"/>
      <c r="J5" s="6"/>
      <c r="K5" s="7" t="s">
        <v>77</v>
      </c>
      <c r="L5" s="6"/>
    </row>
    <row r="6" spans="1:20" ht="18" x14ac:dyDescent="0.25">
      <c r="A6" s="9" t="s">
        <v>4</v>
      </c>
      <c r="B6" s="10" t="s">
        <v>5</v>
      </c>
      <c r="C6" s="10" t="s">
        <v>6</v>
      </c>
      <c r="D6" s="10" t="s">
        <v>7</v>
      </c>
      <c r="E6" s="10"/>
      <c r="F6" s="10" t="s">
        <v>5</v>
      </c>
      <c r="G6" s="10" t="s">
        <v>6</v>
      </c>
      <c r="H6" s="10" t="s">
        <v>7</v>
      </c>
      <c r="I6" s="10"/>
      <c r="J6" s="10" t="s">
        <v>5</v>
      </c>
      <c r="K6" s="10" t="s">
        <v>6</v>
      </c>
      <c r="L6" s="10" t="s">
        <v>7</v>
      </c>
    </row>
    <row r="7" spans="1:20" ht="18" x14ac:dyDescent="0.25">
      <c r="A7" s="11" t="s">
        <v>8</v>
      </c>
      <c r="B7" s="12" t="s">
        <v>78</v>
      </c>
      <c r="C7" s="12" t="s">
        <v>79</v>
      </c>
      <c r="D7" s="12" t="s">
        <v>80</v>
      </c>
      <c r="E7" s="12"/>
      <c r="F7" s="12" t="s">
        <v>78</v>
      </c>
      <c r="G7" s="12" t="s">
        <v>81</v>
      </c>
      <c r="H7" s="12" t="s">
        <v>80</v>
      </c>
      <c r="I7" s="12"/>
      <c r="J7" s="12" t="s">
        <v>78</v>
      </c>
      <c r="K7" s="12" t="s">
        <v>79</v>
      </c>
      <c r="L7" s="12" t="s">
        <v>80</v>
      </c>
    </row>
    <row r="8" spans="1:20" ht="18.75" x14ac:dyDescent="0.3">
      <c r="A8" s="14"/>
      <c r="B8" s="14"/>
      <c r="C8" s="14"/>
      <c r="D8" s="14"/>
      <c r="E8" s="14"/>
      <c r="F8" s="14"/>
      <c r="G8" s="14"/>
      <c r="H8" s="14"/>
      <c r="I8" s="14"/>
      <c r="J8" s="14"/>
      <c r="K8" s="14"/>
      <c r="L8" s="15" t="s">
        <v>12</v>
      </c>
    </row>
    <row r="9" spans="1:20" ht="18" x14ac:dyDescent="0.25">
      <c r="A9" s="16" t="s">
        <v>852</v>
      </c>
      <c r="B9" s="14"/>
      <c r="C9" s="14"/>
      <c r="D9" s="14"/>
      <c r="E9" s="14"/>
      <c r="F9" s="14"/>
      <c r="G9" s="14"/>
      <c r="H9" s="14"/>
      <c r="I9" s="14"/>
      <c r="J9" s="14"/>
      <c r="K9" s="14"/>
      <c r="L9" s="14"/>
    </row>
    <row r="10" spans="1:20" ht="18" x14ac:dyDescent="0.25">
      <c r="A10" s="18" t="s">
        <v>13</v>
      </c>
      <c r="B10" s="19">
        <v>150</v>
      </c>
      <c r="C10" s="19">
        <v>551</v>
      </c>
      <c r="D10" s="754">
        <v>701</v>
      </c>
      <c r="E10" s="20"/>
      <c r="F10" s="19">
        <v>0</v>
      </c>
      <c r="G10" s="19">
        <v>0</v>
      </c>
      <c r="H10" s="754">
        <v>0</v>
      </c>
      <c r="I10" s="20"/>
      <c r="J10" s="34">
        <f>'T9.8'!B10+'T9.8'!F10+'T9.8'!J10+'T9.8 (continued)'!B10+'T9.8 (continued)'!F10</f>
        <v>714</v>
      </c>
      <c r="K10" s="34">
        <f>'T9.8'!C10+'T9.8'!G10+'T9.8'!K10+'T9.8 (continued)'!C10+'T9.8 (continued)'!G10</f>
        <v>2184</v>
      </c>
      <c r="L10" s="34">
        <f>J10+K10</f>
        <v>2898</v>
      </c>
      <c r="M10" s="35"/>
      <c r="N10" s="751"/>
      <c r="O10" s="36"/>
      <c r="Q10" s="35"/>
      <c r="R10" s="787"/>
      <c r="S10" s="787"/>
      <c r="T10" s="787"/>
    </row>
    <row r="11" spans="1:20" s="771" customFormat="1" ht="18" x14ac:dyDescent="0.25">
      <c r="A11" s="18" t="s">
        <v>851</v>
      </c>
      <c r="B11" s="19">
        <v>0</v>
      </c>
      <c r="C11" s="19">
        <v>0</v>
      </c>
      <c r="D11" s="754">
        <v>0</v>
      </c>
      <c r="E11" s="20"/>
      <c r="F11" s="19">
        <v>0</v>
      </c>
      <c r="G11" s="19">
        <v>0</v>
      </c>
      <c r="H11" s="754">
        <v>0</v>
      </c>
      <c r="I11" s="20"/>
      <c r="J11" s="34">
        <f>'T9.8'!B11+'T9.8'!F11+'T9.8'!J11+'T9.8 (continued)'!B11+'T9.8 (continued)'!F11</f>
        <v>38</v>
      </c>
      <c r="K11" s="34">
        <f>'T9.8'!C11+'T9.8'!G11+'T9.8'!K11+'T9.8 (continued)'!C11+'T9.8 (continued)'!G11</f>
        <v>0</v>
      </c>
      <c r="L11" s="34">
        <f t="shared" ref="L11:L29" si="0">J11+K11</f>
        <v>38</v>
      </c>
      <c r="M11" s="35"/>
      <c r="N11" s="751"/>
      <c r="O11" s="36"/>
      <c r="Q11" s="35"/>
      <c r="R11" s="787"/>
      <c r="S11" s="787"/>
      <c r="T11" s="787"/>
    </row>
    <row r="12" spans="1:20" ht="18" x14ac:dyDescent="0.25">
      <c r="A12" s="18" t="s">
        <v>14</v>
      </c>
      <c r="B12" s="19">
        <v>2</v>
      </c>
      <c r="C12" s="19">
        <v>0</v>
      </c>
      <c r="D12" s="754">
        <v>2</v>
      </c>
      <c r="E12" s="20"/>
      <c r="F12" s="19">
        <v>0</v>
      </c>
      <c r="G12" s="19">
        <v>0</v>
      </c>
      <c r="H12" s="754">
        <v>0</v>
      </c>
      <c r="I12" s="20"/>
      <c r="J12" s="34">
        <f>'T9.8'!B12+'T9.8'!F12+'T9.8'!J12+'T9.8 (continued)'!B12+'T9.8 (continued)'!F12</f>
        <v>2</v>
      </c>
      <c r="K12" s="34">
        <f>'T9.8'!C12+'T9.8'!G12+'T9.8'!K12+'T9.8 (continued)'!C12+'T9.8 (continued)'!G12</f>
        <v>0</v>
      </c>
      <c r="L12" s="34">
        <f t="shared" si="0"/>
        <v>2</v>
      </c>
      <c r="M12" s="35"/>
      <c r="N12" s="752"/>
      <c r="O12" s="36"/>
      <c r="Q12" s="35"/>
      <c r="R12" s="787"/>
      <c r="S12" s="787"/>
      <c r="T12" s="787"/>
    </row>
    <row r="13" spans="1:20" ht="18" x14ac:dyDescent="0.25">
      <c r="A13" s="18" t="s">
        <v>15</v>
      </c>
      <c r="B13" s="19">
        <v>0</v>
      </c>
      <c r="C13" s="19">
        <v>0</v>
      </c>
      <c r="D13" s="754">
        <v>0</v>
      </c>
      <c r="E13" s="20"/>
      <c r="F13" s="19">
        <v>0</v>
      </c>
      <c r="G13" s="19">
        <v>0</v>
      </c>
      <c r="H13" s="754">
        <v>0</v>
      </c>
      <c r="I13" s="20"/>
      <c r="J13" s="34">
        <f>'T9.8'!B13+'T9.8'!F13+'T9.8'!J13+'T9.8 (continued)'!B13+'T9.8 (continued)'!F13</f>
        <v>237</v>
      </c>
      <c r="K13" s="34">
        <f>'T9.8'!C13+'T9.8'!G13+'T9.8'!K13+'T9.8 (continued)'!C13+'T9.8 (continued)'!G13</f>
        <v>207</v>
      </c>
      <c r="L13" s="34">
        <f t="shared" si="0"/>
        <v>444</v>
      </c>
      <c r="M13" s="35"/>
      <c r="N13" s="752"/>
      <c r="O13" s="36"/>
      <c r="Q13" s="35"/>
      <c r="R13" s="787"/>
      <c r="S13" s="787"/>
      <c r="T13" s="787"/>
    </row>
    <row r="14" spans="1:20" ht="18" x14ac:dyDescent="0.25">
      <c r="A14" s="18" t="s">
        <v>16</v>
      </c>
      <c r="B14" s="19">
        <v>0</v>
      </c>
      <c r="C14" s="19">
        <v>0</v>
      </c>
      <c r="D14" s="754">
        <v>0</v>
      </c>
      <c r="E14" s="20"/>
      <c r="F14" s="19">
        <v>0</v>
      </c>
      <c r="G14" s="19">
        <v>0</v>
      </c>
      <c r="H14" s="754">
        <v>0</v>
      </c>
      <c r="I14" s="20"/>
      <c r="J14" s="34">
        <f>'T9.8'!B14+'T9.8'!F14+'T9.8'!J14+'T9.8 (continued)'!B14+'T9.8 (continued)'!F14</f>
        <v>22</v>
      </c>
      <c r="K14" s="34">
        <f>'T9.8'!C14+'T9.8'!G14+'T9.8'!K14+'T9.8 (continued)'!C14+'T9.8 (continued)'!G14</f>
        <v>17</v>
      </c>
      <c r="L14" s="34">
        <f t="shared" si="0"/>
        <v>39</v>
      </c>
      <c r="M14" s="35"/>
      <c r="N14" s="752"/>
      <c r="O14" s="36"/>
      <c r="Q14" s="35"/>
      <c r="R14" s="787"/>
      <c r="S14" s="787"/>
      <c r="T14" s="787"/>
    </row>
    <row r="15" spans="1:20" ht="18" x14ac:dyDescent="0.25">
      <c r="A15" s="18" t="s">
        <v>17</v>
      </c>
      <c r="B15" s="19">
        <v>0</v>
      </c>
      <c r="C15" s="19">
        <v>0</v>
      </c>
      <c r="D15" s="754">
        <v>0</v>
      </c>
      <c r="E15" s="20"/>
      <c r="F15" s="19">
        <v>0</v>
      </c>
      <c r="G15" s="19">
        <v>0</v>
      </c>
      <c r="H15" s="754">
        <v>0</v>
      </c>
      <c r="I15" s="20"/>
      <c r="J15" s="34">
        <f>'T9.8'!B15+'T9.8'!F15+'T9.8'!J15+'T9.8 (continued)'!B15+'T9.8 (continued)'!F15</f>
        <v>112</v>
      </c>
      <c r="K15" s="34">
        <f>'T9.8'!C15+'T9.8'!G15+'T9.8'!K15+'T9.8 (continued)'!C15+'T9.8 (continued)'!G15</f>
        <v>2</v>
      </c>
      <c r="L15" s="34">
        <f t="shared" si="0"/>
        <v>114</v>
      </c>
      <c r="M15" s="35"/>
      <c r="N15" s="752"/>
      <c r="O15" s="36"/>
      <c r="Q15" s="35"/>
      <c r="R15" s="787"/>
      <c r="S15" s="787"/>
      <c r="T15" s="787"/>
    </row>
    <row r="16" spans="1:20" ht="18" x14ac:dyDescent="0.25">
      <c r="A16" s="18" t="s">
        <v>18</v>
      </c>
      <c r="B16" s="19">
        <v>18</v>
      </c>
      <c r="C16" s="19">
        <v>139</v>
      </c>
      <c r="D16" s="754">
        <v>157</v>
      </c>
      <c r="E16" s="20"/>
      <c r="F16" s="19">
        <v>0</v>
      </c>
      <c r="G16" s="19">
        <v>0</v>
      </c>
      <c r="H16" s="754">
        <v>0</v>
      </c>
      <c r="I16" s="20"/>
      <c r="J16" s="34">
        <f>'T9.8'!B16+'T9.8'!F16+'T9.8'!J16+'T9.8 (continued)'!B16+'T9.8 (continued)'!F16</f>
        <v>100</v>
      </c>
      <c r="K16" s="34">
        <f>'T9.8'!C16+'T9.8'!G16+'T9.8'!K16+'T9.8 (continued)'!C16+'T9.8 (continued)'!G16</f>
        <v>748</v>
      </c>
      <c r="L16" s="34">
        <f t="shared" si="0"/>
        <v>848</v>
      </c>
      <c r="M16" s="35"/>
      <c r="N16" s="752"/>
      <c r="O16" s="36"/>
      <c r="Q16" s="35"/>
      <c r="R16" s="787"/>
      <c r="S16" s="787"/>
      <c r="T16" s="787"/>
    </row>
    <row r="17" spans="1:20" ht="18" x14ac:dyDescent="0.25">
      <c r="A17" s="18" t="s">
        <v>19</v>
      </c>
      <c r="B17" s="19">
        <v>1</v>
      </c>
      <c r="C17" s="19">
        <v>0</v>
      </c>
      <c r="D17" s="754">
        <v>1</v>
      </c>
      <c r="E17" s="20"/>
      <c r="F17" s="19">
        <v>0</v>
      </c>
      <c r="G17" s="19">
        <v>0</v>
      </c>
      <c r="H17" s="754">
        <v>0</v>
      </c>
      <c r="I17" s="20"/>
      <c r="J17" s="34">
        <f>'T9.8'!B17+'T9.8'!F17+'T9.8'!J17+'T9.8 (continued)'!B17+'T9.8 (continued)'!F17</f>
        <v>294</v>
      </c>
      <c r="K17" s="34">
        <f>'T9.8'!C17+'T9.8'!G17+'T9.8'!K17+'T9.8 (continued)'!C17+'T9.8 (continued)'!G17</f>
        <v>5545</v>
      </c>
      <c r="L17" s="34">
        <f t="shared" si="0"/>
        <v>5839</v>
      </c>
      <c r="M17" s="35"/>
      <c r="N17" s="752"/>
      <c r="O17" s="36"/>
      <c r="Q17" s="35"/>
      <c r="R17" s="787"/>
      <c r="S17" s="787"/>
      <c r="T17" s="787"/>
    </row>
    <row r="18" spans="1:20" ht="18" x14ac:dyDescent="0.25">
      <c r="A18" s="18" t="s">
        <v>20</v>
      </c>
      <c r="B18" s="19">
        <v>1</v>
      </c>
      <c r="C18" s="19">
        <v>0</v>
      </c>
      <c r="D18" s="754">
        <v>1</v>
      </c>
      <c r="E18" s="20"/>
      <c r="F18" s="19">
        <v>0</v>
      </c>
      <c r="G18" s="19">
        <v>0</v>
      </c>
      <c r="H18" s="754">
        <v>0</v>
      </c>
      <c r="I18" s="20"/>
      <c r="J18" s="34">
        <f>'T9.8'!B18+'T9.8'!F18+'T9.8'!J18+'T9.8 (continued)'!B18+'T9.8 (continued)'!F18</f>
        <v>92</v>
      </c>
      <c r="K18" s="34">
        <f>'T9.8'!C18+'T9.8'!G18+'T9.8'!K18+'T9.8 (continued)'!C18+'T9.8 (continued)'!G18</f>
        <v>79</v>
      </c>
      <c r="L18" s="34">
        <f t="shared" si="0"/>
        <v>171</v>
      </c>
      <c r="M18" s="35"/>
      <c r="N18" s="752"/>
      <c r="O18" s="36"/>
      <c r="Q18" s="35"/>
      <c r="R18" s="787"/>
      <c r="S18" s="787"/>
      <c r="T18" s="787"/>
    </row>
    <row r="19" spans="1:20" ht="18" x14ac:dyDescent="0.25">
      <c r="A19" s="18" t="s">
        <v>824</v>
      </c>
      <c r="B19" s="19">
        <v>0</v>
      </c>
      <c r="C19" s="19">
        <v>0</v>
      </c>
      <c r="D19" s="754">
        <v>0</v>
      </c>
      <c r="E19" s="20"/>
      <c r="F19" s="19">
        <v>0</v>
      </c>
      <c r="G19" s="19">
        <v>0</v>
      </c>
      <c r="H19" s="754">
        <v>0</v>
      </c>
      <c r="I19" s="20"/>
      <c r="J19" s="34">
        <f>'T9.8'!B19+'T9.8'!F19+'T9.8'!J19+'T9.8 (continued)'!B19+'T9.8 (continued)'!F19</f>
        <v>253</v>
      </c>
      <c r="K19" s="34">
        <f>'T9.8'!C19+'T9.8'!G19+'T9.8'!K19+'T9.8 (continued)'!C19+'T9.8 (continued)'!G19</f>
        <v>565</v>
      </c>
      <c r="L19" s="34">
        <f t="shared" si="0"/>
        <v>818</v>
      </c>
      <c r="M19" s="35"/>
      <c r="N19" s="752"/>
      <c r="O19" s="36"/>
      <c r="Q19" s="35"/>
      <c r="R19" s="787"/>
      <c r="S19" s="787"/>
      <c r="T19" s="787"/>
    </row>
    <row r="20" spans="1:20" ht="18" x14ac:dyDescent="0.25">
      <c r="A20" s="18" t="s">
        <v>21</v>
      </c>
      <c r="B20" s="19">
        <v>63</v>
      </c>
      <c r="C20" s="19">
        <v>0</v>
      </c>
      <c r="D20" s="754">
        <v>63</v>
      </c>
      <c r="E20" s="20"/>
      <c r="F20" s="19">
        <v>0</v>
      </c>
      <c r="G20" s="19">
        <v>0</v>
      </c>
      <c r="H20" s="754">
        <v>0</v>
      </c>
      <c r="I20" s="20"/>
      <c r="J20" s="34">
        <f>'T9.8'!B20+'T9.8'!F20+'T9.8'!J20+'T9.8 (continued)'!B20+'T9.8 (continued)'!F20</f>
        <v>92</v>
      </c>
      <c r="K20" s="34">
        <f>'T9.8'!C20+'T9.8'!G20+'T9.8'!K20+'T9.8 (continued)'!C20+'T9.8 (continued)'!G20</f>
        <v>585</v>
      </c>
      <c r="L20" s="34">
        <f t="shared" si="0"/>
        <v>677</v>
      </c>
      <c r="M20" s="35"/>
      <c r="N20" s="752"/>
      <c r="O20" s="36"/>
      <c r="Q20" s="35"/>
      <c r="R20" s="787"/>
      <c r="S20" s="787"/>
      <c r="T20" s="787"/>
    </row>
    <row r="21" spans="1:20" ht="18" x14ac:dyDescent="0.25">
      <c r="A21" s="18" t="s">
        <v>22</v>
      </c>
      <c r="B21" s="19">
        <v>0</v>
      </c>
      <c r="C21" s="19">
        <v>0</v>
      </c>
      <c r="D21" s="754">
        <v>0</v>
      </c>
      <c r="E21" s="20"/>
      <c r="F21" s="19">
        <v>0</v>
      </c>
      <c r="G21" s="19">
        <v>0</v>
      </c>
      <c r="H21" s="754">
        <v>0</v>
      </c>
      <c r="I21" s="20"/>
      <c r="J21" s="34">
        <f>'T9.8'!B21+'T9.8'!F21+'T9.8'!J21+'T9.8 (continued)'!B21+'T9.8 (continued)'!F21</f>
        <v>46</v>
      </c>
      <c r="K21" s="34">
        <f>'T9.8'!C21+'T9.8'!G21+'T9.8'!K21+'T9.8 (continued)'!C21+'T9.8 (continued)'!G21</f>
        <v>5</v>
      </c>
      <c r="L21" s="34">
        <f t="shared" si="0"/>
        <v>51</v>
      </c>
      <c r="M21" s="35"/>
      <c r="N21" s="752"/>
      <c r="O21" s="36"/>
      <c r="Q21" s="35"/>
      <c r="R21" s="787"/>
      <c r="S21" s="787"/>
      <c r="T21" s="787"/>
    </row>
    <row r="22" spans="1:20" ht="18" x14ac:dyDescent="0.25">
      <c r="A22" s="18" t="s">
        <v>23</v>
      </c>
      <c r="B22" s="19">
        <v>0</v>
      </c>
      <c r="C22" s="19">
        <v>0</v>
      </c>
      <c r="D22" s="754">
        <v>0</v>
      </c>
      <c r="E22" s="20"/>
      <c r="F22" s="19">
        <v>0</v>
      </c>
      <c r="G22" s="19">
        <v>0</v>
      </c>
      <c r="H22" s="754">
        <v>0</v>
      </c>
      <c r="I22" s="20"/>
      <c r="J22" s="34">
        <f>'T9.8'!B22+'T9.8'!F22+'T9.8'!J22+'T9.8 (continued)'!B22+'T9.8 (continued)'!F22</f>
        <v>14</v>
      </c>
      <c r="K22" s="34">
        <f>'T9.8'!C22+'T9.8'!G22+'T9.8'!K22+'T9.8 (continued)'!C22+'T9.8 (continued)'!G22</f>
        <v>145</v>
      </c>
      <c r="L22" s="34">
        <f t="shared" si="0"/>
        <v>159</v>
      </c>
      <c r="M22" s="35"/>
      <c r="N22" s="753"/>
      <c r="O22" s="36"/>
      <c r="Q22" s="35"/>
      <c r="R22" s="787"/>
      <c r="S22" s="787"/>
      <c r="T22" s="787"/>
    </row>
    <row r="23" spans="1:20" ht="18" x14ac:dyDescent="0.25">
      <c r="A23" s="18" t="s">
        <v>788</v>
      </c>
      <c r="B23" s="19">
        <v>0</v>
      </c>
      <c r="C23" s="19">
        <v>0</v>
      </c>
      <c r="D23" s="754">
        <v>0</v>
      </c>
      <c r="E23" s="20"/>
      <c r="F23" s="19">
        <v>0</v>
      </c>
      <c r="G23" s="19">
        <v>0</v>
      </c>
      <c r="H23" s="754">
        <v>0</v>
      </c>
      <c r="I23" s="20"/>
      <c r="J23" s="34">
        <f>'T9.8'!B23+'T9.8'!F23+'T9.8'!J23+'T9.8 (continued)'!B23+'T9.8 (continued)'!F23</f>
        <v>0</v>
      </c>
      <c r="K23" s="34">
        <f>'T9.8'!C23+'T9.8'!G23+'T9.8'!K23+'T9.8 (continued)'!C23+'T9.8 (continued)'!G23</f>
        <v>0</v>
      </c>
      <c r="L23" s="34">
        <f t="shared" si="0"/>
        <v>0</v>
      </c>
      <c r="M23" s="35"/>
      <c r="N23" s="753"/>
      <c r="O23" s="36"/>
      <c r="Q23" s="35"/>
      <c r="R23" s="787"/>
      <c r="S23" s="787"/>
      <c r="T23" s="787"/>
    </row>
    <row r="24" spans="1:20" ht="18" x14ac:dyDescent="0.25">
      <c r="A24" s="18" t="s">
        <v>24</v>
      </c>
      <c r="B24" s="19">
        <v>615</v>
      </c>
      <c r="C24" s="19">
        <v>925</v>
      </c>
      <c r="D24" s="754">
        <v>1540</v>
      </c>
      <c r="E24" s="20"/>
      <c r="F24" s="19">
        <v>0</v>
      </c>
      <c r="G24" s="19">
        <v>0</v>
      </c>
      <c r="H24" s="754">
        <v>0</v>
      </c>
      <c r="I24" s="20"/>
      <c r="J24" s="34">
        <f>'T9.8'!B24+'T9.8'!F24+'T9.8'!J24+'T9.8 (continued)'!B24+'T9.8 (continued)'!F24</f>
        <v>1598</v>
      </c>
      <c r="K24" s="34">
        <f>'T9.8'!C24+'T9.8'!G24+'T9.8'!K24+'T9.8 (continued)'!C24+'T9.8 (continued)'!G24</f>
        <v>8334</v>
      </c>
      <c r="L24" s="34">
        <f t="shared" si="0"/>
        <v>9932</v>
      </c>
      <c r="M24" s="35"/>
      <c r="N24" s="753"/>
      <c r="O24" s="36"/>
      <c r="Q24" s="35"/>
      <c r="R24" s="787"/>
      <c r="S24" s="787"/>
      <c r="T24" s="787"/>
    </row>
    <row r="25" spans="1:20" ht="18" x14ac:dyDescent="0.25">
      <c r="A25" s="18" t="s">
        <v>25</v>
      </c>
      <c r="B25" s="19">
        <v>0</v>
      </c>
      <c r="C25" s="19">
        <v>0</v>
      </c>
      <c r="D25" s="754">
        <v>0</v>
      </c>
      <c r="E25" s="20"/>
      <c r="F25" s="19">
        <v>0</v>
      </c>
      <c r="G25" s="19">
        <v>0</v>
      </c>
      <c r="H25" s="754">
        <v>0</v>
      </c>
      <c r="I25" s="20"/>
      <c r="J25" s="34">
        <f>'T9.8'!B25+'T9.8'!F25+'T9.8'!J25+'T9.8 (continued)'!B25+'T9.8 (continued)'!F25</f>
        <v>151</v>
      </c>
      <c r="K25" s="34">
        <f>'T9.8'!C25+'T9.8'!G25+'T9.8'!K25+'T9.8 (continued)'!C25+'T9.8 (continued)'!G25</f>
        <v>497</v>
      </c>
      <c r="L25" s="34">
        <f t="shared" si="0"/>
        <v>648</v>
      </c>
      <c r="M25" s="35"/>
      <c r="N25" s="753"/>
      <c r="O25" s="36"/>
      <c r="Q25" s="35"/>
      <c r="R25" s="787"/>
      <c r="S25" s="787"/>
      <c r="T25" s="787"/>
    </row>
    <row r="26" spans="1:20" ht="18" x14ac:dyDescent="0.25">
      <c r="A26" s="18" t="s">
        <v>26</v>
      </c>
      <c r="B26" s="19">
        <v>1</v>
      </c>
      <c r="C26" s="19">
        <v>0</v>
      </c>
      <c r="D26" s="754">
        <v>1</v>
      </c>
      <c r="E26" s="20"/>
      <c r="F26" s="19">
        <v>0</v>
      </c>
      <c r="G26" s="19">
        <v>0</v>
      </c>
      <c r="H26" s="754">
        <v>0</v>
      </c>
      <c r="I26" s="20"/>
      <c r="J26" s="34">
        <f>'T9.8'!B26+'T9.8'!F26+'T9.8'!J26+'T9.8 (continued)'!B26+'T9.8 (continued)'!F26</f>
        <v>27</v>
      </c>
      <c r="K26" s="34">
        <f>'T9.8'!C26+'T9.8'!G26+'T9.8'!K26+'T9.8 (continued)'!C26+'T9.8 (continued)'!G26</f>
        <v>105</v>
      </c>
      <c r="L26" s="34">
        <f t="shared" si="0"/>
        <v>132</v>
      </c>
      <c r="M26" s="35"/>
      <c r="N26" s="753"/>
      <c r="O26" s="36"/>
      <c r="Q26" s="35"/>
      <c r="R26" s="787"/>
      <c r="S26" s="787"/>
      <c r="T26" s="787"/>
    </row>
    <row r="27" spans="1:20" ht="18" x14ac:dyDescent="0.25">
      <c r="A27" s="18" t="s">
        <v>27</v>
      </c>
      <c r="B27" s="19">
        <v>0</v>
      </c>
      <c r="C27" s="19">
        <v>0</v>
      </c>
      <c r="D27" s="754">
        <v>0</v>
      </c>
      <c r="E27" s="20"/>
      <c r="F27" s="19">
        <v>0</v>
      </c>
      <c r="G27" s="19">
        <v>0</v>
      </c>
      <c r="H27" s="754">
        <v>0</v>
      </c>
      <c r="I27" s="20"/>
      <c r="J27" s="34">
        <f>'T9.8'!B27+'T9.8'!F27+'T9.8'!J27+'T9.8 (continued)'!B27+'T9.8 (continued)'!F27</f>
        <v>0</v>
      </c>
      <c r="K27" s="34">
        <f>'T9.8'!C27+'T9.8'!G27+'T9.8'!K27+'T9.8 (continued)'!C27+'T9.8 (continued)'!G27</f>
        <v>1</v>
      </c>
      <c r="L27" s="34">
        <f t="shared" si="0"/>
        <v>1</v>
      </c>
      <c r="M27" s="35"/>
      <c r="N27" s="753"/>
      <c r="O27" s="36"/>
      <c r="Q27" s="35"/>
      <c r="R27" s="787"/>
      <c r="S27" s="787"/>
      <c r="T27" s="787"/>
    </row>
    <row r="28" spans="1:20" ht="18" x14ac:dyDescent="0.25">
      <c r="A28" s="18" t="s">
        <v>28</v>
      </c>
      <c r="B28" s="19">
        <v>111</v>
      </c>
      <c r="C28" s="19">
        <v>104</v>
      </c>
      <c r="D28" s="754">
        <v>215</v>
      </c>
      <c r="E28" s="20"/>
      <c r="F28" s="19">
        <v>0</v>
      </c>
      <c r="G28" s="19">
        <v>0</v>
      </c>
      <c r="H28" s="754">
        <v>0</v>
      </c>
      <c r="I28" s="20"/>
      <c r="J28" s="34">
        <f>'T9.8'!B28+'T9.8'!F28+'T9.8'!J28+'T9.8 (continued)'!B28+'T9.8 (continued)'!F28</f>
        <v>592</v>
      </c>
      <c r="K28" s="34">
        <f>'T9.8'!C28+'T9.8'!G28+'T9.8'!K28+'T9.8 (continued)'!C28+'T9.8 (continued)'!G28</f>
        <v>1412</v>
      </c>
      <c r="L28" s="34">
        <f t="shared" si="0"/>
        <v>2004</v>
      </c>
      <c r="M28" s="35"/>
      <c r="N28" s="753"/>
      <c r="O28" s="36"/>
      <c r="Q28" s="35"/>
      <c r="R28" s="787"/>
      <c r="S28" s="787"/>
      <c r="T28" s="787"/>
    </row>
    <row r="29" spans="1:20" s="771" customFormat="1" ht="18" x14ac:dyDescent="0.25">
      <c r="A29" s="18" t="s">
        <v>29</v>
      </c>
      <c r="B29" s="19">
        <v>0</v>
      </c>
      <c r="C29" s="19">
        <v>0</v>
      </c>
      <c r="D29" s="754">
        <v>0</v>
      </c>
      <c r="E29" s="20"/>
      <c r="F29" s="19">
        <v>0</v>
      </c>
      <c r="G29" s="19">
        <v>0</v>
      </c>
      <c r="H29" s="754">
        <v>0</v>
      </c>
      <c r="I29" s="20"/>
      <c r="J29" s="34">
        <f>'T9.8'!B29+'T9.8'!F29+'T9.8'!J29+'T9.8 (continued)'!B29+'T9.8 (continued)'!F29</f>
        <v>372</v>
      </c>
      <c r="K29" s="34">
        <f>'T9.8'!C29+'T9.8'!G29+'T9.8'!K29+'T9.8 (continued)'!C29+'T9.8 (continued)'!G29</f>
        <v>365</v>
      </c>
      <c r="L29" s="34">
        <f t="shared" si="0"/>
        <v>737</v>
      </c>
      <c r="M29" s="35"/>
      <c r="N29" s="753"/>
      <c r="O29" s="36"/>
      <c r="Q29" s="35"/>
      <c r="R29" s="787"/>
      <c r="S29" s="787"/>
      <c r="T29" s="787"/>
    </row>
    <row r="30" spans="1:20" ht="6" customHeight="1" x14ac:dyDescent="0.25">
      <c r="A30" s="21"/>
      <c r="B30" s="20"/>
      <c r="C30" s="20"/>
      <c r="D30" s="20"/>
      <c r="E30" s="20"/>
      <c r="F30" s="20"/>
      <c r="G30" s="20"/>
      <c r="H30" s="20"/>
      <c r="I30" s="20"/>
      <c r="J30" s="34"/>
      <c r="K30" s="34"/>
      <c r="L30" s="34"/>
      <c r="R30" s="787"/>
      <c r="S30" s="787"/>
      <c r="T30" s="787"/>
    </row>
    <row r="31" spans="1:20" ht="18" x14ac:dyDescent="0.25">
      <c r="A31" s="16" t="s">
        <v>853</v>
      </c>
      <c r="B31" s="20">
        <f>SUM(B10:B30)</f>
        <v>962</v>
      </c>
      <c r="C31" s="20">
        <f>SUM(C10:C30)</f>
        <v>1719</v>
      </c>
      <c r="D31" s="20">
        <f>SUM(D10:D30)</f>
        <v>2681</v>
      </c>
      <c r="E31" s="20"/>
      <c r="F31" s="20">
        <f>SUM(F10:F30)</f>
        <v>0</v>
      </c>
      <c r="G31" s="20">
        <f>SUM(G10:G30)</f>
        <v>0</v>
      </c>
      <c r="H31" s="20">
        <f>SUM(H10:H30)</f>
        <v>0</v>
      </c>
      <c r="I31" s="20"/>
      <c r="J31" s="20">
        <f>SUM(J10:J29)</f>
        <v>4756</v>
      </c>
      <c r="K31" s="20">
        <f>SUM(K10:K29)</f>
        <v>20796</v>
      </c>
      <c r="L31" s="20">
        <f>SUM(L10:L29)</f>
        <v>25552</v>
      </c>
      <c r="N31" s="752"/>
      <c r="R31" s="787"/>
      <c r="S31" s="787"/>
      <c r="T31" s="787"/>
    </row>
    <row r="32" spans="1:20" ht="4.5" customHeight="1" x14ac:dyDescent="0.25">
      <c r="A32" s="13"/>
      <c r="B32" s="749"/>
      <c r="C32" s="749"/>
      <c r="D32" s="749"/>
      <c r="E32" s="749"/>
      <c r="F32" s="749"/>
      <c r="G32" s="749"/>
      <c r="H32" s="37"/>
      <c r="I32" s="37"/>
      <c r="J32" s="34"/>
      <c r="K32" s="34"/>
      <c r="L32" s="34"/>
      <c r="R32" s="787"/>
      <c r="S32" s="787"/>
      <c r="T32" s="787"/>
    </row>
    <row r="33" spans="1:20" ht="18" x14ac:dyDescent="0.25">
      <c r="A33" s="16" t="s">
        <v>30</v>
      </c>
      <c r="B33" s="750"/>
      <c r="C33" s="750"/>
      <c r="D33" s="750"/>
      <c r="E33" s="750"/>
      <c r="F33" s="750"/>
      <c r="G33" s="750"/>
      <c r="H33" s="38"/>
      <c r="I33" s="38"/>
      <c r="J33" s="34"/>
      <c r="K33" s="34"/>
      <c r="L33" s="34"/>
      <c r="R33" s="787"/>
      <c r="S33" s="787"/>
      <c r="T33" s="787"/>
    </row>
    <row r="34" spans="1:20" ht="18" x14ac:dyDescent="0.25">
      <c r="A34" s="18" t="s">
        <v>31</v>
      </c>
      <c r="B34" s="19">
        <v>1</v>
      </c>
      <c r="C34" s="19">
        <v>0</v>
      </c>
      <c r="D34" s="754">
        <v>1</v>
      </c>
      <c r="E34" s="754"/>
      <c r="F34" s="19">
        <v>0</v>
      </c>
      <c r="G34" s="19">
        <v>0</v>
      </c>
      <c r="H34" s="754">
        <v>0</v>
      </c>
      <c r="I34" s="20"/>
      <c r="J34" s="34">
        <f>'T9.8'!B34+'T9.8'!F34+'T9.8'!J34+'T9.8 (continued)'!B34+'T9.8 (continued)'!F34</f>
        <v>141</v>
      </c>
      <c r="K34" s="34">
        <f>'T9.8'!C34+'T9.8'!G34+'T9.8'!K34+'T9.8 (continued)'!C34+'T9.8 (continued)'!G34</f>
        <v>1</v>
      </c>
      <c r="L34" s="34">
        <f t="shared" ref="L34:L44" si="1">J34+K34</f>
        <v>142</v>
      </c>
      <c r="M34" s="35"/>
      <c r="O34" s="36"/>
      <c r="Q34" s="35"/>
      <c r="R34" s="787"/>
      <c r="S34" s="787"/>
      <c r="T34" s="787"/>
    </row>
    <row r="35" spans="1:20" ht="18" x14ac:dyDescent="0.25">
      <c r="A35" s="18" t="s">
        <v>32</v>
      </c>
      <c r="B35" s="19">
        <v>0</v>
      </c>
      <c r="C35" s="19">
        <v>0</v>
      </c>
      <c r="D35" s="754">
        <v>0</v>
      </c>
      <c r="E35" s="754"/>
      <c r="F35" s="19">
        <v>0</v>
      </c>
      <c r="G35" s="19">
        <v>0</v>
      </c>
      <c r="H35" s="754">
        <v>0</v>
      </c>
      <c r="I35" s="20"/>
      <c r="J35" s="34">
        <f>'T9.8'!B35+'T9.8'!F35+'T9.8'!J35+'T9.8 (continued)'!B35+'T9.8 (continued)'!F35</f>
        <v>0</v>
      </c>
      <c r="K35" s="34">
        <f>'T9.8'!C35+'T9.8'!G35+'T9.8'!K35+'T9.8 (continued)'!C35+'T9.8 (continued)'!G35</f>
        <v>0</v>
      </c>
      <c r="L35" s="34">
        <f t="shared" si="1"/>
        <v>0</v>
      </c>
      <c r="M35" s="35"/>
      <c r="O35" s="36"/>
      <c r="Q35" s="35"/>
      <c r="R35" s="787"/>
      <c r="S35" s="787"/>
      <c r="T35" s="787"/>
    </row>
    <row r="36" spans="1:20" ht="18" x14ac:dyDescent="0.25">
      <c r="A36" s="18" t="s">
        <v>825</v>
      </c>
      <c r="B36" s="19">
        <v>0</v>
      </c>
      <c r="C36" s="19">
        <v>0</v>
      </c>
      <c r="D36" s="754">
        <v>0</v>
      </c>
      <c r="E36" s="754"/>
      <c r="F36" s="19">
        <v>0</v>
      </c>
      <c r="G36" s="19">
        <v>0</v>
      </c>
      <c r="H36" s="754">
        <v>0</v>
      </c>
      <c r="I36" s="20"/>
      <c r="J36" s="34">
        <f>'T9.8'!B36+'T9.8'!F36+'T9.8'!J36+'T9.8 (continued)'!B36+'T9.8 (continued)'!F36</f>
        <v>0</v>
      </c>
      <c r="K36" s="34">
        <f>'T9.8'!C36+'T9.8'!G36+'T9.8'!K36+'T9.8 (continued)'!C36+'T9.8 (continued)'!G36</f>
        <v>91</v>
      </c>
      <c r="L36" s="34">
        <f t="shared" si="1"/>
        <v>91</v>
      </c>
      <c r="M36" s="35"/>
      <c r="O36" s="36"/>
      <c r="Q36" s="35"/>
      <c r="R36" s="787"/>
      <c r="S36" s="787"/>
      <c r="T36" s="787"/>
    </row>
    <row r="37" spans="1:20" ht="17.25" customHeight="1" x14ac:dyDescent="0.25">
      <c r="A37" s="18" t="s">
        <v>33</v>
      </c>
      <c r="B37" s="19">
        <v>0</v>
      </c>
      <c r="C37" s="19">
        <v>0</v>
      </c>
      <c r="D37" s="754">
        <v>0</v>
      </c>
      <c r="E37" s="754"/>
      <c r="F37" s="19">
        <v>0</v>
      </c>
      <c r="G37" s="19">
        <v>0</v>
      </c>
      <c r="H37" s="754">
        <v>0</v>
      </c>
      <c r="I37" s="20"/>
      <c r="J37" s="34">
        <f>'T9.8'!B37+'T9.8'!F37+'T9.8'!J37+'T9.8 (continued)'!B37+'T9.8 (continued)'!F37</f>
        <v>22</v>
      </c>
      <c r="K37" s="34">
        <f>'T9.8'!C37+'T9.8'!G37+'T9.8'!K37+'T9.8 (continued)'!C37+'T9.8 (continued)'!G37</f>
        <v>0</v>
      </c>
      <c r="L37" s="34">
        <f t="shared" si="1"/>
        <v>22</v>
      </c>
      <c r="M37" s="35"/>
      <c r="O37" s="36"/>
      <c r="Q37" s="35"/>
      <c r="R37" s="787"/>
      <c r="S37" s="787"/>
      <c r="T37" s="787"/>
    </row>
    <row r="38" spans="1:20" s="8" customFormat="1" ht="18" x14ac:dyDescent="0.25">
      <c r="A38" s="18" t="s">
        <v>34</v>
      </c>
      <c r="B38" s="19">
        <v>2</v>
      </c>
      <c r="C38" s="19">
        <v>0</v>
      </c>
      <c r="D38" s="754">
        <v>2</v>
      </c>
      <c r="E38" s="754"/>
      <c r="F38" s="19">
        <v>0</v>
      </c>
      <c r="G38" s="19">
        <v>0</v>
      </c>
      <c r="H38" s="754">
        <v>0</v>
      </c>
      <c r="I38" s="20"/>
      <c r="J38" s="34">
        <f>'T9.8'!B38+'T9.8'!F38+'T9.8'!J38+'T9.8 (continued)'!B38+'T9.8 (continued)'!F38</f>
        <v>3</v>
      </c>
      <c r="K38" s="34">
        <f>'T9.8'!C38+'T9.8'!G38+'T9.8'!K38+'T9.8 (continued)'!C38+'T9.8 (continued)'!G38</f>
        <v>2</v>
      </c>
      <c r="L38" s="34">
        <f t="shared" si="1"/>
        <v>5</v>
      </c>
      <c r="M38" s="35"/>
      <c r="O38" s="36"/>
      <c r="Q38" s="35"/>
      <c r="R38" s="787"/>
      <c r="S38" s="787"/>
      <c r="T38" s="787"/>
    </row>
    <row r="39" spans="1:20" ht="18" x14ac:dyDescent="0.25">
      <c r="A39" s="18" t="s">
        <v>35</v>
      </c>
      <c r="B39" s="19">
        <v>0</v>
      </c>
      <c r="C39" s="19">
        <v>0</v>
      </c>
      <c r="D39" s="754">
        <v>0</v>
      </c>
      <c r="E39" s="754"/>
      <c r="F39" s="19">
        <v>0</v>
      </c>
      <c r="G39" s="19">
        <v>0</v>
      </c>
      <c r="H39" s="754">
        <v>0</v>
      </c>
      <c r="I39" s="20"/>
      <c r="J39" s="34">
        <f>'T9.8'!B39+'T9.8'!F39+'T9.8'!J39+'T9.8 (continued)'!B39+'T9.8 (continued)'!F39</f>
        <v>27</v>
      </c>
      <c r="K39" s="34">
        <f>'T9.8'!C39+'T9.8'!G39+'T9.8'!K39+'T9.8 (continued)'!C39+'T9.8 (continued)'!G39</f>
        <v>42</v>
      </c>
      <c r="L39" s="34">
        <f t="shared" si="1"/>
        <v>69</v>
      </c>
      <c r="M39" s="35"/>
      <c r="O39" s="36"/>
      <c r="Q39" s="35"/>
      <c r="R39" s="787"/>
      <c r="S39" s="787"/>
      <c r="T39" s="787"/>
    </row>
    <row r="40" spans="1:20" ht="18" x14ac:dyDescent="0.25">
      <c r="A40" s="18" t="s">
        <v>36</v>
      </c>
      <c r="B40" s="19">
        <v>4</v>
      </c>
      <c r="C40" s="19">
        <v>7</v>
      </c>
      <c r="D40" s="754">
        <v>11</v>
      </c>
      <c r="E40" s="754"/>
      <c r="F40" s="19">
        <v>16</v>
      </c>
      <c r="G40" s="19">
        <v>24</v>
      </c>
      <c r="H40" s="754">
        <v>39</v>
      </c>
      <c r="I40" s="20"/>
      <c r="J40" s="34">
        <f>'T9.8'!B40+'T9.8'!F40+'T9.8'!J40+'T9.8 (continued)'!B40+'T9.8 (continued)'!F40</f>
        <v>2134</v>
      </c>
      <c r="K40" s="34">
        <f>'T9.8'!C40+'T9.8'!G40+'T9.8'!K40+'T9.8 (continued)'!C40+'T9.8 (continued)'!G40</f>
        <v>631</v>
      </c>
      <c r="L40" s="34">
        <f t="shared" si="1"/>
        <v>2765</v>
      </c>
      <c r="M40" s="35"/>
      <c r="O40" s="36"/>
      <c r="Q40" s="35"/>
      <c r="R40" s="787"/>
      <c r="S40" s="787"/>
      <c r="T40" s="787"/>
    </row>
    <row r="41" spans="1:20" ht="18" x14ac:dyDescent="0.25">
      <c r="A41" s="18" t="s">
        <v>37</v>
      </c>
      <c r="B41" s="19">
        <v>0</v>
      </c>
      <c r="C41" s="19">
        <v>0</v>
      </c>
      <c r="D41" s="754">
        <v>0</v>
      </c>
      <c r="E41" s="754"/>
      <c r="F41" s="19">
        <v>0</v>
      </c>
      <c r="G41" s="19">
        <v>0</v>
      </c>
      <c r="H41" s="754">
        <v>0</v>
      </c>
      <c r="I41" s="20"/>
      <c r="J41" s="34">
        <f>'T9.8'!B41+'T9.8'!F41+'T9.8'!J41+'T9.8 (continued)'!B41+'T9.8 (continued)'!F41</f>
        <v>1122</v>
      </c>
      <c r="K41" s="34">
        <f>'T9.8'!C41+'T9.8'!G41+'T9.8'!K41+'T9.8 (continued)'!C41+'T9.8 (continued)'!G41</f>
        <v>38</v>
      </c>
      <c r="L41" s="34">
        <f t="shared" si="1"/>
        <v>1160</v>
      </c>
      <c r="R41" s="787"/>
      <c r="S41" s="787"/>
      <c r="T41" s="787"/>
    </row>
    <row r="42" spans="1:20" ht="18" x14ac:dyDescent="0.25">
      <c r="A42" s="18" t="s">
        <v>826</v>
      </c>
      <c r="B42" s="19">
        <v>0</v>
      </c>
      <c r="C42" s="19">
        <v>0</v>
      </c>
      <c r="D42" s="754">
        <v>0</v>
      </c>
      <c r="E42" s="754"/>
      <c r="F42" s="19">
        <v>0</v>
      </c>
      <c r="G42" s="19">
        <v>0</v>
      </c>
      <c r="H42" s="754">
        <v>0</v>
      </c>
      <c r="I42" s="20"/>
      <c r="J42" s="34">
        <f>'T9.8'!B42+'T9.8'!F42+'T9.8'!J42+'T9.8 (continued)'!B42+'T9.8 (continued)'!F42</f>
        <v>31</v>
      </c>
      <c r="K42" s="34">
        <f>'T9.8'!C42+'T9.8'!G42+'T9.8'!K42+'T9.8 (continued)'!C42+'T9.8 (continued)'!G42</f>
        <v>0</v>
      </c>
      <c r="L42" s="34">
        <f t="shared" si="1"/>
        <v>31</v>
      </c>
      <c r="R42" s="787"/>
      <c r="S42" s="787"/>
      <c r="T42" s="787"/>
    </row>
    <row r="43" spans="1:20" ht="18" x14ac:dyDescent="0.25">
      <c r="A43" s="18" t="s">
        <v>38</v>
      </c>
      <c r="B43" s="19">
        <v>8</v>
      </c>
      <c r="C43" s="19">
        <v>0</v>
      </c>
      <c r="D43" s="754">
        <v>8</v>
      </c>
      <c r="E43" s="754"/>
      <c r="F43" s="19">
        <v>0</v>
      </c>
      <c r="G43" s="19">
        <v>0</v>
      </c>
      <c r="H43" s="754">
        <v>0</v>
      </c>
      <c r="I43" s="20"/>
      <c r="J43" s="34">
        <f>'T9.8'!B43+'T9.8'!F43+'T9.8'!J43+'T9.8 (continued)'!B43+'T9.8 (continued)'!F43</f>
        <v>8</v>
      </c>
      <c r="K43" s="34">
        <f>'T9.8'!C43+'T9.8'!G43+'T9.8'!K43+'T9.8 (continued)'!C43+'T9.8 (continued)'!G43</f>
        <v>0</v>
      </c>
      <c r="L43" s="34">
        <f t="shared" si="1"/>
        <v>8</v>
      </c>
      <c r="R43" s="787"/>
      <c r="S43" s="787"/>
      <c r="T43" s="787"/>
    </row>
    <row r="44" spans="1:20" ht="18" x14ac:dyDescent="0.25">
      <c r="A44" s="18" t="s">
        <v>39</v>
      </c>
      <c r="B44" s="19">
        <v>0</v>
      </c>
      <c r="C44" s="19">
        <v>0</v>
      </c>
      <c r="D44" s="754">
        <v>0</v>
      </c>
      <c r="E44" s="754"/>
      <c r="F44" s="19">
        <v>0</v>
      </c>
      <c r="G44" s="19">
        <v>0</v>
      </c>
      <c r="H44" s="754">
        <v>0</v>
      </c>
      <c r="I44" s="20"/>
      <c r="J44" s="34">
        <f>'T9.8'!B44+'T9.8'!F44+'T9.8'!J44+'T9.8 (continued)'!B44+'T9.8 (continued)'!F44</f>
        <v>185</v>
      </c>
      <c r="K44" s="34">
        <f>'T9.8'!C44+'T9.8'!G44+'T9.8'!K44+'T9.8 (continued)'!C44+'T9.8 (continued)'!G44</f>
        <v>0</v>
      </c>
      <c r="L44" s="34">
        <f t="shared" si="1"/>
        <v>185</v>
      </c>
      <c r="N44" s="755"/>
      <c r="R44" s="787"/>
      <c r="S44" s="787"/>
      <c r="T44" s="787"/>
    </row>
    <row r="45" spans="1:20" ht="4.5" customHeight="1" x14ac:dyDescent="0.25">
      <c r="A45" s="18"/>
      <c r="B45" s="20"/>
      <c r="C45" s="20"/>
      <c r="D45" s="20"/>
      <c r="E45" s="20"/>
      <c r="F45" s="20"/>
      <c r="G45" s="20"/>
      <c r="H45" s="20"/>
      <c r="I45" s="20"/>
      <c r="J45" s="34"/>
      <c r="K45" s="34"/>
      <c r="L45" s="34"/>
      <c r="R45" s="787"/>
      <c r="S45" s="787"/>
      <c r="T45" s="787"/>
    </row>
    <row r="46" spans="1:20" ht="18" customHeight="1" x14ac:dyDescent="0.25">
      <c r="A46" s="16" t="s">
        <v>40</v>
      </c>
      <c r="B46" s="20">
        <f>SUM(B34:B44)</f>
        <v>15</v>
      </c>
      <c r="C46" s="20">
        <f t="shared" ref="C46:H46" si="2">SUM(C34:C44)</f>
        <v>7</v>
      </c>
      <c r="D46" s="20">
        <f t="shared" si="2"/>
        <v>22</v>
      </c>
      <c r="E46" s="20"/>
      <c r="F46" s="20">
        <f t="shared" si="2"/>
        <v>16</v>
      </c>
      <c r="G46" s="20">
        <f t="shared" si="2"/>
        <v>24</v>
      </c>
      <c r="H46" s="20">
        <f t="shared" si="2"/>
        <v>39</v>
      </c>
      <c r="I46" s="20"/>
      <c r="J46" s="34">
        <f>'T9.8'!B46+'T9.8'!F46+'T9.8'!J46+'T9.8 (continued)'!B46+'T9.8 (continued)'!F46</f>
        <v>3673</v>
      </c>
      <c r="K46" s="34">
        <f>'T9.8'!C46+'T9.8'!G46+'T9.8'!K46+'T9.8 (continued)'!C46+'T9.8 (continued)'!G46</f>
        <v>805</v>
      </c>
      <c r="L46" s="34">
        <f t="shared" ref="L46" si="3">J46+K46</f>
        <v>4478</v>
      </c>
      <c r="N46" s="755"/>
      <c r="R46" s="787"/>
      <c r="S46" s="787"/>
      <c r="T46" s="787"/>
    </row>
    <row r="47" spans="1:20" ht="4.5" customHeight="1" x14ac:dyDescent="0.25">
      <c r="A47" s="16"/>
      <c r="B47" s="20"/>
      <c r="C47" s="20"/>
      <c r="D47" s="20"/>
      <c r="E47" s="20"/>
      <c r="F47" s="20"/>
      <c r="G47" s="20"/>
      <c r="H47" s="20"/>
      <c r="I47" s="20"/>
      <c r="J47" s="34"/>
      <c r="K47" s="34"/>
      <c r="L47" s="34"/>
      <c r="R47" s="787"/>
      <c r="S47" s="787"/>
      <c r="T47" s="787"/>
    </row>
    <row r="48" spans="1:20" ht="18" customHeight="1" x14ac:dyDescent="0.25">
      <c r="A48" s="16" t="s">
        <v>41</v>
      </c>
      <c r="B48" s="20"/>
      <c r="C48" s="20"/>
      <c r="D48" s="20"/>
      <c r="E48" s="20"/>
      <c r="F48" s="20"/>
      <c r="G48" s="20"/>
      <c r="H48" s="20"/>
      <c r="I48" s="20"/>
      <c r="J48" s="34"/>
      <c r="K48" s="34"/>
      <c r="L48" s="34"/>
      <c r="R48" s="787"/>
      <c r="S48" s="787"/>
      <c r="T48" s="787"/>
    </row>
    <row r="49" spans="1:20" ht="18" customHeight="1" x14ac:dyDescent="0.25">
      <c r="A49" s="13" t="s">
        <v>42</v>
      </c>
      <c r="B49" s="19">
        <v>0</v>
      </c>
      <c r="C49" s="19">
        <v>0</v>
      </c>
      <c r="D49" s="754">
        <v>0</v>
      </c>
      <c r="E49" s="754"/>
      <c r="F49" s="19">
        <v>0</v>
      </c>
      <c r="G49" s="19">
        <v>0</v>
      </c>
      <c r="H49" s="754">
        <v>0</v>
      </c>
      <c r="I49" s="20"/>
      <c r="J49" s="34">
        <f>'T9.8'!B49+'T9.8'!F49+'T9.8'!J49+'T9.8 (continued)'!B49+'T9.8 (continued)'!F49</f>
        <v>3</v>
      </c>
      <c r="K49" s="34">
        <f>'T9.8'!C49+'T9.8'!G49+'T9.8'!K49+'T9.8 (continued)'!C49+'T9.8 (continued)'!G49</f>
        <v>0</v>
      </c>
      <c r="L49" s="34">
        <f t="shared" ref="L49" si="4">J49+K49</f>
        <v>3</v>
      </c>
      <c r="R49" s="787"/>
      <c r="S49" s="787"/>
      <c r="T49" s="787"/>
    </row>
    <row r="50" spans="1:20" ht="18" customHeight="1" x14ac:dyDescent="0.25">
      <c r="A50" s="13" t="s">
        <v>757</v>
      </c>
      <c r="B50" s="19">
        <v>0</v>
      </c>
      <c r="C50" s="19">
        <v>0</v>
      </c>
      <c r="D50" s="754">
        <v>0</v>
      </c>
      <c r="E50" s="754"/>
      <c r="F50" s="19">
        <v>0</v>
      </c>
      <c r="G50" s="19">
        <v>0</v>
      </c>
      <c r="H50" s="754">
        <v>0</v>
      </c>
      <c r="I50" s="20"/>
      <c r="J50" s="34">
        <f>'T9.8'!B50+'T9.8'!F50+'T9.8'!J50+'T9.8 (continued)'!B50+'T9.8 (continued)'!F50</f>
        <v>0</v>
      </c>
      <c r="K50" s="34">
        <f>'T9.8'!C50+'T9.8'!G50+'T9.8'!K50+'T9.8 (continued)'!C50+'T9.8 (continued)'!G50</f>
        <v>0</v>
      </c>
      <c r="L50" s="34">
        <f t="shared" ref="L50:L59" si="5">J50+K50</f>
        <v>0</v>
      </c>
      <c r="R50" s="787"/>
      <c r="S50" s="787"/>
      <c r="T50" s="787"/>
    </row>
    <row r="51" spans="1:20" ht="18" customHeight="1" x14ac:dyDescent="0.25">
      <c r="A51" s="18" t="s">
        <v>43</v>
      </c>
      <c r="B51" s="19">
        <v>0</v>
      </c>
      <c r="C51" s="19">
        <v>0</v>
      </c>
      <c r="D51" s="754">
        <v>0</v>
      </c>
      <c r="E51" s="754"/>
      <c r="F51" s="19">
        <v>0</v>
      </c>
      <c r="G51" s="19">
        <v>0</v>
      </c>
      <c r="H51" s="754">
        <v>0</v>
      </c>
      <c r="I51" s="20"/>
      <c r="J51" s="34">
        <f>'T9.8'!B51+'T9.8'!F51+'T9.8'!J51+'T9.8 (continued)'!B51+'T9.8 (continued)'!F51</f>
        <v>0</v>
      </c>
      <c r="K51" s="34">
        <f>'T9.8'!C51+'T9.8'!G51+'T9.8'!K51+'T9.8 (continued)'!C51+'T9.8 (continued)'!G51</f>
        <v>0</v>
      </c>
      <c r="L51" s="34">
        <f t="shared" si="5"/>
        <v>0</v>
      </c>
      <c r="R51" s="787"/>
      <c r="S51" s="787"/>
      <c r="T51" s="787"/>
    </row>
    <row r="52" spans="1:20" ht="18" customHeight="1" x14ac:dyDescent="0.25">
      <c r="A52" s="18" t="s">
        <v>44</v>
      </c>
      <c r="B52" s="19">
        <v>0</v>
      </c>
      <c r="C52" s="19">
        <v>0</v>
      </c>
      <c r="D52" s="754">
        <v>0</v>
      </c>
      <c r="E52" s="754"/>
      <c r="F52" s="19">
        <v>0</v>
      </c>
      <c r="G52" s="19">
        <v>0</v>
      </c>
      <c r="H52" s="754">
        <v>0</v>
      </c>
      <c r="I52" s="20"/>
      <c r="J52" s="34">
        <f>'T9.8'!B52+'T9.8'!F52+'T9.8'!J52+'T9.8 (continued)'!B52+'T9.8 (continued)'!F52</f>
        <v>0</v>
      </c>
      <c r="K52" s="34">
        <f>'T9.8'!C52+'T9.8'!G52+'T9.8'!K52+'T9.8 (continued)'!C52+'T9.8 (continued)'!G52</f>
        <v>1</v>
      </c>
      <c r="L52" s="34">
        <f t="shared" si="5"/>
        <v>1</v>
      </c>
      <c r="R52" s="787"/>
      <c r="S52" s="787"/>
      <c r="T52" s="787"/>
    </row>
    <row r="53" spans="1:20" ht="18" x14ac:dyDescent="0.25">
      <c r="A53" s="18" t="s">
        <v>827</v>
      </c>
      <c r="B53" s="19">
        <v>0</v>
      </c>
      <c r="C53" s="19">
        <v>0</v>
      </c>
      <c r="D53" s="754">
        <v>0</v>
      </c>
      <c r="E53" s="754"/>
      <c r="F53" s="19">
        <v>0</v>
      </c>
      <c r="G53" s="19">
        <v>0</v>
      </c>
      <c r="H53" s="754">
        <v>0</v>
      </c>
      <c r="I53" s="20"/>
      <c r="J53" s="34">
        <f>'T9.8'!B53+'T9.8'!F53+'T9.8'!J53+'T9.8 (continued)'!B53+'T9.8 (continued)'!F53</f>
        <v>0</v>
      </c>
      <c r="K53" s="34">
        <f>'T9.8'!C53+'T9.8'!G53+'T9.8'!K53+'T9.8 (continued)'!C53+'T9.8 (continued)'!G53</f>
        <v>12</v>
      </c>
      <c r="L53" s="34">
        <f t="shared" si="5"/>
        <v>12</v>
      </c>
      <c r="M53" s="35"/>
      <c r="O53" s="36"/>
      <c r="Q53" s="35"/>
      <c r="R53" s="787"/>
      <c r="S53" s="787"/>
      <c r="T53" s="787"/>
    </row>
    <row r="54" spans="1:20" ht="18" x14ac:dyDescent="0.25">
      <c r="A54" s="18" t="s">
        <v>860</v>
      </c>
      <c r="B54" s="19">
        <v>0</v>
      </c>
      <c r="C54" s="19">
        <v>0</v>
      </c>
      <c r="D54" s="754">
        <v>0</v>
      </c>
      <c r="E54" s="754"/>
      <c r="F54" s="19">
        <v>0</v>
      </c>
      <c r="G54" s="19">
        <v>0</v>
      </c>
      <c r="H54" s="754">
        <v>0</v>
      </c>
      <c r="I54" s="20"/>
      <c r="J54" s="34">
        <f>'T9.8'!B54+'T9.8'!F54+'T9.8'!J54+'T9.8 (continued)'!B54+'T9.8 (continued)'!F54</f>
        <v>0</v>
      </c>
      <c r="K54" s="34">
        <f>'T9.8'!C54+'T9.8'!G54+'T9.8'!K54+'T9.8 (continued)'!C54+'T9.8 (continued)'!G54</f>
        <v>0</v>
      </c>
      <c r="L54" s="34">
        <f t="shared" si="5"/>
        <v>0</v>
      </c>
      <c r="M54" s="35"/>
      <c r="O54" s="36"/>
      <c r="Q54" s="35"/>
      <c r="R54" s="787"/>
      <c r="S54" s="787"/>
      <c r="T54" s="787"/>
    </row>
    <row r="55" spans="1:20" ht="18" x14ac:dyDescent="0.25">
      <c r="A55" s="18" t="s">
        <v>45</v>
      </c>
      <c r="B55" s="19">
        <v>0</v>
      </c>
      <c r="C55" s="19">
        <v>0</v>
      </c>
      <c r="D55" s="754">
        <v>0</v>
      </c>
      <c r="E55" s="754"/>
      <c r="F55" s="19">
        <v>0</v>
      </c>
      <c r="G55" s="19">
        <v>0</v>
      </c>
      <c r="H55" s="754">
        <v>0</v>
      </c>
      <c r="I55" s="20"/>
      <c r="J55" s="34">
        <f>'T9.8'!B55+'T9.8'!F55+'T9.8'!J55+'T9.8 (continued)'!B55+'T9.8 (continued)'!F55</f>
        <v>1935</v>
      </c>
      <c r="K55" s="34">
        <f>'T9.8'!C55+'T9.8'!G55+'T9.8'!K55+'T9.8 (continued)'!C55+'T9.8 (continued)'!G55</f>
        <v>0</v>
      </c>
      <c r="L55" s="34">
        <f t="shared" si="5"/>
        <v>1935</v>
      </c>
      <c r="M55" s="35"/>
      <c r="O55" s="36"/>
      <c r="Q55" s="35"/>
      <c r="R55" s="787"/>
      <c r="S55" s="787"/>
      <c r="T55" s="787"/>
    </row>
    <row r="56" spans="1:20" s="771" customFormat="1" ht="18" x14ac:dyDescent="0.25">
      <c r="A56" s="18" t="s">
        <v>854</v>
      </c>
      <c r="B56" s="19">
        <v>0</v>
      </c>
      <c r="C56" s="19">
        <v>0</v>
      </c>
      <c r="D56" s="754">
        <v>0</v>
      </c>
      <c r="E56" s="754"/>
      <c r="F56" s="19">
        <v>0</v>
      </c>
      <c r="G56" s="19">
        <v>0</v>
      </c>
      <c r="H56" s="754">
        <v>0</v>
      </c>
      <c r="I56" s="20"/>
      <c r="J56" s="34">
        <f>'T9.8'!B56+'T9.8'!F56+'T9.8'!J56+'T9.8 (continued)'!B56+'T9.8 (continued)'!F56</f>
        <v>0</v>
      </c>
      <c r="K56" s="34">
        <f>'T9.8'!C56+'T9.8'!G56+'T9.8'!K56+'T9.8 (continued)'!C56+'T9.8 (continued)'!G56</f>
        <v>2</v>
      </c>
      <c r="L56" s="34">
        <f t="shared" si="5"/>
        <v>2</v>
      </c>
      <c r="M56" s="35"/>
      <c r="N56" s="1"/>
      <c r="O56" s="36"/>
      <c r="Q56" s="35"/>
      <c r="R56" s="787"/>
      <c r="S56" s="787"/>
      <c r="T56" s="787"/>
    </row>
    <row r="57" spans="1:20" s="771" customFormat="1" ht="18" x14ac:dyDescent="0.25">
      <c r="A57" s="18" t="s">
        <v>46</v>
      </c>
      <c r="B57" s="19">
        <v>2</v>
      </c>
      <c r="C57" s="19">
        <v>6</v>
      </c>
      <c r="D57" s="754">
        <v>8</v>
      </c>
      <c r="E57" s="754"/>
      <c r="F57" s="19">
        <v>0</v>
      </c>
      <c r="G57" s="19">
        <v>0</v>
      </c>
      <c r="H57" s="754">
        <v>0</v>
      </c>
      <c r="I57" s="20"/>
      <c r="J57" s="34">
        <f>'T9.8'!B57+'T9.8'!F57+'T9.8'!J57+'T9.8 (continued)'!B57+'T9.8 (continued)'!F57</f>
        <v>12</v>
      </c>
      <c r="K57" s="34">
        <f>'T9.8'!C57+'T9.8'!G57+'T9.8'!K57+'T9.8 (continued)'!C57+'T9.8 (continued)'!G57</f>
        <v>21</v>
      </c>
      <c r="L57" s="34">
        <f t="shared" si="5"/>
        <v>33</v>
      </c>
      <c r="M57" s="35"/>
      <c r="O57" s="36"/>
      <c r="Q57" s="35"/>
      <c r="R57" s="787"/>
      <c r="S57" s="787"/>
      <c r="T57" s="787"/>
    </row>
    <row r="58" spans="1:20" s="771" customFormat="1" ht="18" x14ac:dyDescent="0.25">
      <c r="A58" s="18" t="s">
        <v>47</v>
      </c>
      <c r="B58" s="19">
        <v>0</v>
      </c>
      <c r="C58" s="19">
        <v>0</v>
      </c>
      <c r="D58" s="754">
        <v>0</v>
      </c>
      <c r="E58" s="754"/>
      <c r="F58" s="19">
        <v>0</v>
      </c>
      <c r="G58" s="19">
        <v>0</v>
      </c>
      <c r="H58" s="754">
        <v>0</v>
      </c>
      <c r="I58" s="20"/>
      <c r="J58" s="34">
        <f>'T9.8'!B58+'T9.8'!F58+'T9.8'!J58+'T9.8 (continued)'!B58+'T9.8 (continued)'!F58</f>
        <v>11</v>
      </c>
      <c r="K58" s="34">
        <f>'T9.8'!C58+'T9.8'!G58+'T9.8'!K58+'T9.8 (continued)'!C58+'T9.8 (continued)'!G58</f>
        <v>0</v>
      </c>
      <c r="L58" s="34">
        <f t="shared" si="5"/>
        <v>11</v>
      </c>
      <c r="M58" s="35"/>
      <c r="O58" s="36"/>
      <c r="Q58" s="35"/>
      <c r="R58" s="787"/>
      <c r="S58" s="787"/>
      <c r="T58" s="787"/>
    </row>
    <row r="59" spans="1:20" s="771" customFormat="1" ht="18" x14ac:dyDescent="0.25">
      <c r="A59" s="18" t="s">
        <v>855</v>
      </c>
      <c r="B59" s="19">
        <v>0</v>
      </c>
      <c r="C59" s="19">
        <v>0</v>
      </c>
      <c r="D59" s="754">
        <v>0</v>
      </c>
      <c r="E59" s="754"/>
      <c r="F59" s="19">
        <v>0</v>
      </c>
      <c r="G59" s="19">
        <v>0</v>
      </c>
      <c r="H59" s="754">
        <v>0</v>
      </c>
      <c r="I59" s="20"/>
      <c r="J59" s="34">
        <f>'T9.8'!B59+'T9.8'!F59+'T9.8'!J59+'T9.8 (continued)'!B59+'T9.8 (continued)'!F59</f>
        <v>120</v>
      </c>
      <c r="K59" s="34">
        <f>'T9.8'!C59+'T9.8'!G59+'T9.8'!K59+'T9.8 (continued)'!C59+'T9.8 (continued)'!G59</f>
        <v>0</v>
      </c>
      <c r="L59" s="34">
        <f t="shared" si="5"/>
        <v>120</v>
      </c>
      <c r="M59" s="35"/>
      <c r="O59" s="36"/>
      <c r="Q59" s="35"/>
      <c r="R59" s="787"/>
      <c r="S59" s="787"/>
      <c r="T59" s="787"/>
    </row>
    <row r="60" spans="1:20" ht="3.75" customHeight="1" x14ac:dyDescent="0.25">
      <c r="A60" s="18"/>
      <c r="B60" s="20"/>
      <c r="C60" s="20"/>
      <c r="D60" s="20"/>
      <c r="E60" s="20"/>
      <c r="F60" s="20"/>
      <c r="G60" s="20"/>
      <c r="H60" s="20"/>
      <c r="I60" s="20"/>
      <c r="J60" s="34"/>
      <c r="K60" s="34"/>
      <c r="L60" s="34"/>
      <c r="R60" s="787"/>
      <c r="S60" s="787"/>
      <c r="T60" s="787"/>
    </row>
    <row r="61" spans="1:20" ht="18" customHeight="1" x14ac:dyDescent="0.25">
      <c r="A61" s="21" t="s">
        <v>48</v>
      </c>
      <c r="B61" s="20">
        <f>SUM(B49:B60)</f>
        <v>2</v>
      </c>
      <c r="C61" s="20">
        <f>SUM(C49:C60)</f>
        <v>6</v>
      </c>
      <c r="D61" s="20">
        <f>SUM(D49:D60)</f>
        <v>8</v>
      </c>
      <c r="E61" s="20"/>
      <c r="F61" s="20">
        <f>SUM(F49:F60)</f>
        <v>0</v>
      </c>
      <c r="G61" s="20">
        <f>SUM(G49:G60)</f>
        <v>0</v>
      </c>
      <c r="H61" s="20">
        <f>SUM(H49:H60)</f>
        <v>0</v>
      </c>
      <c r="I61" s="20"/>
      <c r="J61" s="34">
        <f>'T9.8'!B61+'T9.8'!F61+'T9.8'!J61+'T9.8 (continued)'!B61+'T9.8 (continued)'!F61</f>
        <v>2081</v>
      </c>
      <c r="K61" s="34">
        <f>'T9.8'!C61+'T9.8'!G61+'T9.8'!K61+'T9.8 (continued)'!C61+'T9.8 (continued)'!G61</f>
        <v>36</v>
      </c>
      <c r="L61" s="34">
        <f t="shared" ref="L61" si="6">J61+K61</f>
        <v>2117</v>
      </c>
      <c r="R61" s="787"/>
      <c r="S61" s="787"/>
      <c r="T61" s="787"/>
    </row>
    <row r="62" spans="1:20" ht="6" customHeight="1" x14ac:dyDescent="0.25">
      <c r="A62" s="24"/>
      <c r="B62" s="20"/>
      <c r="C62" s="20"/>
      <c r="D62" s="20"/>
      <c r="E62" s="20"/>
      <c r="F62" s="20"/>
      <c r="G62" s="20"/>
      <c r="H62" s="20"/>
      <c r="I62" s="20"/>
      <c r="J62" s="34"/>
      <c r="K62" s="34"/>
      <c r="L62" s="34"/>
      <c r="M62" s="35"/>
      <c r="O62" s="36"/>
      <c r="Q62" s="35"/>
      <c r="R62" s="787"/>
      <c r="S62" s="787"/>
      <c r="T62" s="787"/>
    </row>
    <row r="63" spans="1:20" ht="18" x14ac:dyDescent="0.25">
      <c r="A63" s="21" t="s">
        <v>49</v>
      </c>
      <c r="B63" s="20"/>
      <c r="C63" s="20"/>
      <c r="D63" s="20"/>
      <c r="E63" s="20"/>
      <c r="F63" s="20"/>
      <c r="G63" s="20"/>
      <c r="H63" s="20"/>
      <c r="I63" s="20"/>
      <c r="J63" s="34"/>
      <c r="K63" s="34"/>
      <c r="L63" s="34"/>
      <c r="M63" s="35"/>
      <c r="O63" s="36"/>
      <c r="P63" s="39"/>
      <c r="Q63" s="35"/>
      <c r="R63" s="787"/>
      <c r="S63" s="787"/>
      <c r="T63" s="787"/>
    </row>
    <row r="64" spans="1:20" ht="18" x14ac:dyDescent="0.25">
      <c r="A64" s="14" t="s">
        <v>50</v>
      </c>
      <c r="B64" s="19">
        <v>0</v>
      </c>
      <c r="C64" s="19">
        <v>0</v>
      </c>
      <c r="D64" s="754">
        <v>0</v>
      </c>
      <c r="E64" s="754"/>
      <c r="F64" s="19">
        <v>0</v>
      </c>
      <c r="G64" s="19">
        <v>0</v>
      </c>
      <c r="H64" s="754">
        <v>0</v>
      </c>
      <c r="I64" s="20"/>
      <c r="J64" s="34">
        <f>'T9.8'!B64+'T9.8'!F64+'T9.8'!J64+'T9.8 (continued)'!B64+'T9.8 (continued)'!F64</f>
        <v>119</v>
      </c>
      <c r="K64" s="34">
        <f>'T9.8'!C64+'T9.8'!G64+'T9.8'!K64+'T9.8 (continued)'!C64+'T9.8 (continued)'!G64</f>
        <v>0</v>
      </c>
      <c r="L64" s="34">
        <f t="shared" ref="L64" si="7">J64+K64</f>
        <v>119</v>
      </c>
      <c r="M64" s="35"/>
      <c r="O64" s="36"/>
      <c r="Q64" s="35"/>
      <c r="R64" s="787"/>
      <c r="S64" s="787"/>
      <c r="T64" s="787"/>
    </row>
    <row r="65" spans="1:20" s="771" customFormat="1" ht="18" x14ac:dyDescent="0.25">
      <c r="A65" s="14" t="s">
        <v>861</v>
      </c>
      <c r="B65" s="19">
        <v>0</v>
      </c>
      <c r="C65" s="19">
        <v>0</v>
      </c>
      <c r="D65" s="754">
        <v>0</v>
      </c>
      <c r="E65" s="754"/>
      <c r="F65" s="19">
        <v>0</v>
      </c>
      <c r="G65" s="19">
        <v>0</v>
      </c>
      <c r="H65" s="754">
        <v>0</v>
      </c>
      <c r="I65" s="20"/>
      <c r="J65" s="34">
        <f>'T9.8'!B65+'T9.8'!F65+'T9.8'!J65+'T9.8 (continued)'!B65+'T9.8 (continued)'!F65</f>
        <v>0</v>
      </c>
      <c r="K65" s="34">
        <f>'T9.8'!C65+'T9.8'!G65+'T9.8'!K65+'T9.8 (continued)'!C65+'T9.8 (continued)'!G65</f>
        <v>1</v>
      </c>
      <c r="L65" s="34">
        <f t="shared" ref="L65:L73" si="8">J65+K65</f>
        <v>1</v>
      </c>
      <c r="M65" s="35"/>
      <c r="O65" s="36"/>
      <c r="Q65" s="35"/>
      <c r="R65" s="787"/>
      <c r="S65" s="787"/>
      <c r="T65" s="787"/>
    </row>
    <row r="66" spans="1:20" ht="18" x14ac:dyDescent="0.25">
      <c r="A66" s="14" t="s">
        <v>51</v>
      </c>
      <c r="B66" s="19">
        <v>2</v>
      </c>
      <c r="C66" s="19">
        <v>0</v>
      </c>
      <c r="D66" s="754">
        <v>2</v>
      </c>
      <c r="E66" s="754"/>
      <c r="F66" s="19">
        <v>0</v>
      </c>
      <c r="G66" s="19">
        <v>0</v>
      </c>
      <c r="H66" s="754">
        <v>0</v>
      </c>
      <c r="I66" s="20"/>
      <c r="J66" s="34">
        <f>'T9.8'!B66+'T9.8'!F66+'T9.8'!J66+'T9.8 (continued)'!B66+'T9.8 (continued)'!F66</f>
        <v>11</v>
      </c>
      <c r="K66" s="34">
        <f>'T9.8'!C66+'T9.8'!G66+'T9.8'!K66+'T9.8 (continued)'!C66+'T9.8 (continued)'!G66</f>
        <v>0</v>
      </c>
      <c r="L66" s="34">
        <f t="shared" si="8"/>
        <v>11</v>
      </c>
      <c r="M66" s="35"/>
      <c r="O66" s="36"/>
      <c r="Q66" s="35"/>
      <c r="R66" s="787"/>
      <c r="S66" s="787"/>
      <c r="T66" s="787"/>
    </row>
    <row r="67" spans="1:20" ht="18" x14ac:dyDescent="0.25">
      <c r="A67" s="14" t="s">
        <v>52</v>
      </c>
      <c r="B67" s="19">
        <v>0</v>
      </c>
      <c r="C67" s="19">
        <v>0</v>
      </c>
      <c r="D67" s="754">
        <v>0</v>
      </c>
      <c r="E67" s="754"/>
      <c r="F67" s="19">
        <v>0</v>
      </c>
      <c r="G67" s="19">
        <v>0</v>
      </c>
      <c r="H67" s="754">
        <v>0</v>
      </c>
      <c r="I67" s="20"/>
      <c r="J67" s="34">
        <f>'T9.8'!B67+'T9.8'!F67+'T9.8'!J67+'T9.8 (continued)'!B67+'T9.8 (continued)'!F67</f>
        <v>0</v>
      </c>
      <c r="K67" s="34">
        <f>'T9.8'!C67+'T9.8'!G67+'T9.8'!K67+'T9.8 (continued)'!C67+'T9.8 (continued)'!G67</f>
        <v>101</v>
      </c>
      <c r="L67" s="34">
        <f t="shared" si="8"/>
        <v>101</v>
      </c>
      <c r="M67" s="35"/>
      <c r="O67" s="36"/>
      <c r="Q67" s="35"/>
      <c r="R67" s="787"/>
      <c r="S67" s="787"/>
      <c r="T67" s="787"/>
    </row>
    <row r="68" spans="1:20" ht="18" x14ac:dyDescent="0.25">
      <c r="A68" s="14" t="s">
        <v>856</v>
      </c>
      <c r="B68" s="19">
        <v>0</v>
      </c>
      <c r="C68" s="19">
        <v>0</v>
      </c>
      <c r="D68" s="754">
        <v>0</v>
      </c>
      <c r="E68" s="754"/>
      <c r="F68" s="19">
        <v>0</v>
      </c>
      <c r="G68" s="19">
        <v>0</v>
      </c>
      <c r="H68" s="754">
        <v>0</v>
      </c>
      <c r="I68" s="20"/>
      <c r="J68" s="34">
        <f>'T9.8'!B68+'T9.8'!F68+'T9.8'!J68+'T9.8 (continued)'!B68+'T9.8 (continued)'!F68</f>
        <v>0</v>
      </c>
      <c r="K68" s="34">
        <f>'T9.8'!C68+'T9.8'!G68+'T9.8'!K68+'T9.8 (continued)'!C68+'T9.8 (continued)'!G68</f>
        <v>13</v>
      </c>
      <c r="L68" s="34">
        <f t="shared" si="8"/>
        <v>13</v>
      </c>
      <c r="M68" s="35"/>
      <c r="O68" s="36"/>
      <c r="Q68" s="35"/>
      <c r="R68" s="787"/>
      <c r="S68" s="787"/>
      <c r="T68" s="787"/>
    </row>
    <row r="69" spans="1:20" s="771" customFormat="1" ht="18" x14ac:dyDescent="0.25">
      <c r="A69" s="14" t="s">
        <v>862</v>
      </c>
      <c r="B69" s="19">
        <v>0</v>
      </c>
      <c r="C69" s="19">
        <v>0</v>
      </c>
      <c r="D69" s="754">
        <v>0</v>
      </c>
      <c r="E69" s="754"/>
      <c r="F69" s="19">
        <v>0</v>
      </c>
      <c r="G69" s="19">
        <v>0</v>
      </c>
      <c r="H69" s="754">
        <v>0</v>
      </c>
      <c r="I69" s="20"/>
      <c r="J69" s="34">
        <f>'T9.8'!B69+'T9.8'!F69+'T9.8'!J69+'T9.8 (continued)'!B69+'T9.8 (continued)'!F69</f>
        <v>0</v>
      </c>
      <c r="K69" s="34">
        <f>'T9.8'!C69+'T9.8'!G69+'T9.8'!K69+'T9.8 (continued)'!C69+'T9.8 (continued)'!G69</f>
        <v>0</v>
      </c>
      <c r="L69" s="34">
        <f t="shared" si="8"/>
        <v>0</v>
      </c>
      <c r="M69" s="35"/>
      <c r="O69" s="36"/>
      <c r="Q69" s="35"/>
      <c r="R69" s="787"/>
      <c r="S69" s="787"/>
      <c r="T69" s="787"/>
    </row>
    <row r="70" spans="1:20" ht="18" x14ac:dyDescent="0.25">
      <c r="A70" s="14" t="s">
        <v>53</v>
      </c>
      <c r="B70" s="19">
        <v>0</v>
      </c>
      <c r="C70" s="19">
        <v>0</v>
      </c>
      <c r="D70" s="754">
        <v>0</v>
      </c>
      <c r="E70" s="754"/>
      <c r="F70" s="19">
        <v>0</v>
      </c>
      <c r="G70" s="19">
        <v>0</v>
      </c>
      <c r="H70" s="754">
        <v>0</v>
      </c>
      <c r="I70" s="20"/>
      <c r="J70" s="34">
        <f>'T9.8'!B70+'T9.8'!F70+'T9.8'!J70+'T9.8 (continued)'!B70+'T9.8 (continued)'!F70</f>
        <v>2</v>
      </c>
      <c r="K70" s="34">
        <f>'T9.8'!C70+'T9.8'!G70+'T9.8'!K70+'T9.8 (continued)'!C70+'T9.8 (continued)'!G70</f>
        <v>4</v>
      </c>
      <c r="L70" s="34">
        <f t="shared" si="8"/>
        <v>6</v>
      </c>
      <c r="M70" s="35"/>
      <c r="O70" s="36"/>
      <c r="Q70" s="35"/>
      <c r="R70" s="787"/>
      <c r="S70" s="787"/>
      <c r="T70" s="787"/>
    </row>
    <row r="71" spans="1:20" s="771" customFormat="1" ht="18" customHeight="1" x14ac:dyDescent="0.25">
      <c r="A71" s="14" t="s">
        <v>857</v>
      </c>
      <c r="B71" s="19">
        <v>0</v>
      </c>
      <c r="C71" s="19">
        <v>0</v>
      </c>
      <c r="D71" s="754">
        <v>0</v>
      </c>
      <c r="E71" s="754"/>
      <c r="F71" s="19">
        <v>0</v>
      </c>
      <c r="G71" s="19">
        <v>0</v>
      </c>
      <c r="H71" s="754">
        <v>0</v>
      </c>
      <c r="I71" s="20"/>
      <c r="J71" s="34">
        <f>'T9.8'!B71+'T9.8'!F71+'T9.8'!J71+'T9.8 (continued)'!B71+'T9.8 (continued)'!F71</f>
        <v>0</v>
      </c>
      <c r="K71" s="34">
        <f>'T9.8'!C71+'T9.8'!G71+'T9.8'!K71+'T9.8 (continued)'!C71+'T9.8 (continued)'!G71</f>
        <v>0</v>
      </c>
      <c r="L71" s="34">
        <f t="shared" si="8"/>
        <v>0</v>
      </c>
      <c r="M71" s="35"/>
      <c r="N71" s="40"/>
      <c r="O71" s="36"/>
      <c r="Q71" s="35"/>
      <c r="R71" s="787"/>
      <c r="S71" s="787"/>
      <c r="T71" s="787"/>
    </row>
    <row r="72" spans="1:20" s="771" customFormat="1" ht="18" customHeight="1" x14ac:dyDescent="0.25">
      <c r="A72" s="14" t="s">
        <v>54</v>
      </c>
      <c r="B72" s="19">
        <v>4</v>
      </c>
      <c r="C72" s="19">
        <v>0</v>
      </c>
      <c r="D72" s="754">
        <v>4</v>
      </c>
      <c r="E72" s="754"/>
      <c r="F72" s="19">
        <v>0</v>
      </c>
      <c r="G72" s="19">
        <v>0</v>
      </c>
      <c r="H72" s="754">
        <v>0</v>
      </c>
      <c r="I72" s="20"/>
      <c r="J72" s="34">
        <f>'T9.8'!B72+'T9.8'!F72+'T9.8'!J72+'T9.8 (continued)'!B72+'T9.8 (continued)'!F72</f>
        <v>1203</v>
      </c>
      <c r="K72" s="34">
        <f>'T9.8'!C72+'T9.8'!G72+'T9.8'!K72+'T9.8 (continued)'!C72+'T9.8 (continued)'!G72</f>
        <v>1171</v>
      </c>
      <c r="L72" s="34">
        <f t="shared" si="8"/>
        <v>2374</v>
      </c>
      <c r="M72" s="35"/>
      <c r="N72" s="40"/>
      <c r="O72" s="36"/>
      <c r="Q72" s="35"/>
      <c r="R72" s="787"/>
      <c r="S72" s="787"/>
      <c r="T72" s="787"/>
    </row>
    <row r="73" spans="1:20" s="771" customFormat="1" ht="18" customHeight="1" x14ac:dyDescent="0.25">
      <c r="A73" s="14" t="s">
        <v>828</v>
      </c>
      <c r="B73" s="19">
        <v>2</v>
      </c>
      <c r="C73" s="19">
        <v>0</v>
      </c>
      <c r="D73" s="754">
        <v>2</v>
      </c>
      <c r="E73" s="754"/>
      <c r="F73" s="19">
        <v>0</v>
      </c>
      <c r="G73" s="19">
        <v>0</v>
      </c>
      <c r="H73" s="754">
        <v>0</v>
      </c>
      <c r="I73" s="20"/>
      <c r="J73" s="34">
        <f>'T9.8'!B73+'T9.8'!F73+'T9.8'!J73+'T9.8 (continued)'!B73+'T9.8 (continued)'!F73</f>
        <v>2</v>
      </c>
      <c r="K73" s="34">
        <f>'T9.8'!C73+'T9.8'!G73+'T9.8'!K73+'T9.8 (continued)'!C73+'T9.8 (continued)'!G73</f>
        <v>0</v>
      </c>
      <c r="L73" s="34">
        <f t="shared" si="8"/>
        <v>2</v>
      </c>
      <c r="M73" s="35"/>
      <c r="N73" s="40"/>
      <c r="O73" s="36"/>
      <c r="Q73" s="35"/>
      <c r="R73" s="787"/>
      <c r="S73" s="787"/>
      <c r="T73" s="787"/>
    </row>
    <row r="74" spans="1:20" ht="4.5" customHeight="1" x14ac:dyDescent="0.25">
      <c r="A74" s="14"/>
      <c r="B74" s="19"/>
      <c r="C74" s="19"/>
      <c r="D74" s="20"/>
      <c r="E74" s="20"/>
      <c r="F74" s="20"/>
      <c r="G74" s="20"/>
      <c r="H74" s="20"/>
      <c r="I74" s="20"/>
      <c r="J74" s="34"/>
      <c r="K74" s="34"/>
      <c r="L74" s="34"/>
      <c r="R74" s="787"/>
      <c r="S74" s="787"/>
      <c r="T74" s="787"/>
    </row>
    <row r="75" spans="1:20" ht="18" x14ac:dyDescent="0.25">
      <c r="A75" s="21" t="s">
        <v>55</v>
      </c>
      <c r="B75" s="20">
        <f>SUM(B64:B74)</f>
        <v>8</v>
      </c>
      <c r="C75" s="20">
        <f>SUM(C64:C74)</f>
        <v>0</v>
      </c>
      <c r="D75" s="20">
        <f>SUM(D64:D74)</f>
        <v>8</v>
      </c>
      <c r="E75" s="20"/>
      <c r="F75" s="20">
        <f>SUM(F64:F74)</f>
        <v>0</v>
      </c>
      <c r="G75" s="20">
        <f>SUM(G64:G74)</f>
        <v>0</v>
      </c>
      <c r="H75" s="20">
        <f>SUM(H64:H74)</f>
        <v>0</v>
      </c>
      <c r="I75" s="20"/>
      <c r="J75" s="34">
        <f>'T9.8'!B75+'T9.8'!F75+'T9.8'!J75+'T9.8 (continued)'!B75+'T9.8 (continued)'!F75</f>
        <v>1337</v>
      </c>
      <c r="K75" s="34">
        <f>'T9.8'!C75+'T9.8'!G75+'T9.8'!K75+'T9.8 (continued)'!C75+'T9.8 (continued)'!G75</f>
        <v>1290</v>
      </c>
      <c r="L75" s="34">
        <f t="shared" ref="L75" si="9">J75+K75</f>
        <v>2627</v>
      </c>
      <c r="M75" s="35"/>
      <c r="O75" s="36"/>
      <c r="Q75" s="35"/>
      <c r="R75" s="787"/>
      <c r="S75" s="787"/>
      <c r="T75" s="787"/>
    </row>
    <row r="76" spans="1:20" ht="5.25" customHeight="1" x14ac:dyDescent="0.25">
      <c r="A76" s="13"/>
      <c r="B76" s="20"/>
      <c r="C76" s="20"/>
      <c r="D76" s="20"/>
      <c r="E76" s="20"/>
      <c r="F76" s="20"/>
      <c r="G76" s="20"/>
      <c r="H76" s="20"/>
      <c r="I76" s="20"/>
      <c r="J76" s="34"/>
      <c r="K76" s="34"/>
      <c r="L76" s="34"/>
      <c r="M76" s="35"/>
      <c r="O76" s="36"/>
      <c r="Q76" s="35"/>
      <c r="R76" s="787"/>
      <c r="S76" s="787"/>
      <c r="T76" s="787"/>
    </row>
    <row r="77" spans="1:20" ht="18" x14ac:dyDescent="0.25">
      <c r="A77" s="25" t="s">
        <v>57</v>
      </c>
      <c r="B77" s="20"/>
      <c r="C77" s="20"/>
      <c r="D77" s="20"/>
      <c r="E77" s="20"/>
      <c r="F77" s="20"/>
      <c r="G77" s="20"/>
      <c r="H77" s="20"/>
      <c r="I77" s="20"/>
      <c r="J77" s="34"/>
      <c r="K77" s="34"/>
      <c r="L77" s="34"/>
      <c r="M77" s="35"/>
      <c r="O77" s="36"/>
      <c r="Q77" s="35"/>
      <c r="R77" s="787"/>
      <c r="S77" s="787"/>
      <c r="T77" s="787"/>
    </row>
    <row r="78" spans="1:20" ht="17.25" customHeight="1" x14ac:dyDescent="0.25">
      <c r="A78" s="14" t="s">
        <v>58</v>
      </c>
      <c r="B78" s="19">
        <v>0</v>
      </c>
      <c r="C78" s="19">
        <v>0</v>
      </c>
      <c r="D78" s="754">
        <v>0</v>
      </c>
      <c r="E78" s="754"/>
      <c r="F78" s="19">
        <v>0</v>
      </c>
      <c r="G78" s="19">
        <v>0</v>
      </c>
      <c r="H78" s="754">
        <v>0</v>
      </c>
      <c r="I78" s="20"/>
      <c r="J78" s="34">
        <f>'T9.8'!B78+'T9.8'!F78+'T9.8'!J78+'T9.8 (continued)'!B78+'T9.8 (continued)'!F78</f>
        <v>0</v>
      </c>
      <c r="K78" s="34">
        <f>'T9.8'!C78+'T9.8'!G78+'T9.8'!K78+'T9.8 (continued)'!C78+'T9.8 (continued)'!G78</f>
        <v>0</v>
      </c>
      <c r="L78" s="34">
        <f t="shared" ref="L78" si="10">J78+K78</f>
        <v>0</v>
      </c>
      <c r="M78" s="35"/>
      <c r="O78" s="36"/>
      <c r="Q78" s="35"/>
      <c r="R78" s="787"/>
      <c r="S78" s="787"/>
      <c r="T78" s="787"/>
    </row>
    <row r="79" spans="1:20" ht="18" customHeight="1" x14ac:dyDescent="0.25">
      <c r="A79" s="14" t="s">
        <v>829</v>
      </c>
      <c r="B79" s="19">
        <v>0</v>
      </c>
      <c r="C79" s="19">
        <v>0</v>
      </c>
      <c r="D79" s="754">
        <v>0</v>
      </c>
      <c r="E79" s="754"/>
      <c r="F79" s="19">
        <v>0</v>
      </c>
      <c r="G79" s="19">
        <v>0</v>
      </c>
      <c r="H79" s="754">
        <v>0</v>
      </c>
      <c r="I79" s="20"/>
      <c r="J79" s="34">
        <f>'T9.8'!B79+'T9.8'!F79+'T9.8'!J79+'T9.8 (continued)'!B79+'T9.8 (continued)'!F79</f>
        <v>0</v>
      </c>
      <c r="K79" s="34">
        <f>'T9.8'!C79+'T9.8'!G79+'T9.8'!K79+'T9.8 (continued)'!C79+'T9.8 (continued)'!G79</f>
        <v>0</v>
      </c>
      <c r="L79" s="34">
        <f t="shared" ref="L79:L98" si="11">J79+K79</f>
        <v>0</v>
      </c>
      <c r="M79" s="35"/>
      <c r="O79" s="36"/>
      <c r="Q79" s="35"/>
      <c r="R79" s="787"/>
      <c r="S79" s="787"/>
      <c r="T79" s="787"/>
    </row>
    <row r="80" spans="1:20" ht="18" x14ac:dyDescent="0.25">
      <c r="A80" s="14" t="s">
        <v>59</v>
      </c>
      <c r="B80" s="19">
        <v>29</v>
      </c>
      <c r="C80" s="19">
        <v>0</v>
      </c>
      <c r="D80" s="754">
        <v>29</v>
      </c>
      <c r="E80" s="754"/>
      <c r="F80" s="19">
        <v>0</v>
      </c>
      <c r="G80" s="19">
        <v>0</v>
      </c>
      <c r="H80" s="754">
        <v>0</v>
      </c>
      <c r="I80" s="20"/>
      <c r="J80" s="34">
        <f>'T9.8'!B80+'T9.8'!F80+'T9.8'!J80+'T9.8 (continued)'!B80+'T9.8 (continued)'!F80</f>
        <v>29</v>
      </c>
      <c r="K80" s="34">
        <f>'T9.8'!C80+'T9.8'!G80+'T9.8'!K80+'T9.8 (continued)'!C80+'T9.8 (continued)'!G80</f>
        <v>9101</v>
      </c>
      <c r="L80" s="34">
        <f t="shared" si="11"/>
        <v>9130</v>
      </c>
      <c r="M80" s="35"/>
      <c r="O80" s="36"/>
      <c r="Q80" s="35"/>
      <c r="R80" s="787"/>
      <c r="S80" s="787"/>
      <c r="T80" s="787"/>
    </row>
    <row r="81" spans="1:20" ht="18" x14ac:dyDescent="0.25">
      <c r="A81" s="14" t="s">
        <v>60</v>
      </c>
      <c r="B81" s="19">
        <v>0</v>
      </c>
      <c r="C81" s="19">
        <v>0</v>
      </c>
      <c r="D81" s="754">
        <v>0</v>
      </c>
      <c r="E81" s="754"/>
      <c r="F81" s="19">
        <v>0</v>
      </c>
      <c r="G81" s="19">
        <v>0</v>
      </c>
      <c r="H81" s="754">
        <v>0</v>
      </c>
      <c r="I81" s="20"/>
      <c r="J81" s="34">
        <f>'T9.8'!B81+'T9.8'!F81+'T9.8'!J81+'T9.8 (continued)'!B81+'T9.8 (continued)'!F81</f>
        <v>0</v>
      </c>
      <c r="K81" s="34">
        <f>'T9.8'!C81+'T9.8'!G81+'T9.8'!K81+'T9.8 (continued)'!C81+'T9.8 (continued)'!G81</f>
        <v>0</v>
      </c>
      <c r="L81" s="34">
        <f t="shared" si="11"/>
        <v>0</v>
      </c>
      <c r="M81" s="35"/>
      <c r="O81" s="36"/>
      <c r="Q81" s="35"/>
      <c r="R81" s="787"/>
      <c r="S81" s="787"/>
      <c r="T81" s="787"/>
    </row>
    <row r="82" spans="1:20" ht="18" x14ac:dyDescent="0.25">
      <c r="A82" s="14" t="s">
        <v>61</v>
      </c>
      <c r="B82" s="19">
        <v>8</v>
      </c>
      <c r="C82" s="19">
        <v>0</v>
      </c>
      <c r="D82" s="754">
        <v>8</v>
      </c>
      <c r="E82" s="754"/>
      <c r="F82" s="19">
        <v>0</v>
      </c>
      <c r="G82" s="19">
        <v>0</v>
      </c>
      <c r="H82" s="754">
        <v>0</v>
      </c>
      <c r="I82" s="20"/>
      <c r="J82" s="34">
        <f>'T9.8'!B82+'T9.8'!F82+'T9.8'!J82+'T9.8 (continued)'!B82+'T9.8 (continued)'!F82</f>
        <v>8</v>
      </c>
      <c r="K82" s="34">
        <f>'T9.8'!C82+'T9.8'!G82+'T9.8'!K82+'T9.8 (continued)'!C82+'T9.8 (continued)'!G82</f>
        <v>25</v>
      </c>
      <c r="L82" s="34">
        <f t="shared" si="11"/>
        <v>33</v>
      </c>
      <c r="M82" s="35"/>
      <c r="O82" s="36"/>
      <c r="Q82" s="35"/>
      <c r="R82" s="787"/>
      <c r="S82" s="787"/>
      <c r="T82" s="787"/>
    </row>
    <row r="83" spans="1:20" ht="18" x14ac:dyDescent="0.25">
      <c r="A83" s="14" t="s">
        <v>62</v>
      </c>
      <c r="B83" s="19">
        <v>0</v>
      </c>
      <c r="C83" s="19">
        <v>0</v>
      </c>
      <c r="D83" s="754">
        <v>0</v>
      </c>
      <c r="E83" s="754"/>
      <c r="F83" s="19">
        <v>0</v>
      </c>
      <c r="G83" s="19">
        <v>0</v>
      </c>
      <c r="H83" s="754">
        <v>0</v>
      </c>
      <c r="I83" s="20"/>
      <c r="J83" s="34">
        <f>'T9.8'!B83+'T9.8'!F83+'T9.8'!J83+'T9.8 (continued)'!B83+'T9.8 (continued)'!F83</f>
        <v>24</v>
      </c>
      <c r="K83" s="34">
        <f>'T9.8'!C83+'T9.8'!G83+'T9.8'!K83+'T9.8 (continued)'!C83+'T9.8 (continued)'!G83</f>
        <v>0</v>
      </c>
      <c r="L83" s="34">
        <f t="shared" si="11"/>
        <v>24</v>
      </c>
      <c r="M83" s="35"/>
      <c r="O83" s="36"/>
      <c r="Q83" s="35"/>
      <c r="R83" s="787"/>
      <c r="S83" s="787"/>
      <c r="T83" s="787"/>
    </row>
    <row r="84" spans="1:20" ht="18" customHeight="1" x14ac:dyDescent="0.25">
      <c r="A84" s="14" t="s">
        <v>63</v>
      </c>
      <c r="B84" s="19">
        <v>0</v>
      </c>
      <c r="C84" s="19">
        <v>0</v>
      </c>
      <c r="D84" s="754">
        <v>0</v>
      </c>
      <c r="E84" s="754"/>
      <c r="F84" s="19">
        <v>0</v>
      </c>
      <c r="G84" s="19">
        <v>0</v>
      </c>
      <c r="H84" s="754">
        <v>0</v>
      </c>
      <c r="I84" s="20"/>
      <c r="J84" s="34">
        <f>'T9.8'!B84+'T9.8'!F84+'T9.8'!J84+'T9.8 (continued)'!B84+'T9.8 (continued)'!F84</f>
        <v>8</v>
      </c>
      <c r="K84" s="34">
        <f>'T9.8'!C84+'T9.8'!G84+'T9.8'!K84+'T9.8 (continued)'!C84+'T9.8 (continued)'!G84</f>
        <v>0</v>
      </c>
      <c r="L84" s="34">
        <f t="shared" si="11"/>
        <v>8</v>
      </c>
      <c r="M84" s="35"/>
      <c r="O84" s="36"/>
      <c r="Q84" s="35"/>
      <c r="R84" s="787"/>
      <c r="S84" s="787"/>
      <c r="T84" s="787"/>
    </row>
    <row r="85" spans="1:20" ht="18" customHeight="1" x14ac:dyDescent="0.25">
      <c r="A85" s="14" t="s">
        <v>64</v>
      </c>
      <c r="B85" s="19">
        <v>0</v>
      </c>
      <c r="C85" s="19">
        <v>0</v>
      </c>
      <c r="D85" s="754">
        <v>0</v>
      </c>
      <c r="E85" s="754"/>
      <c r="F85" s="19">
        <v>0</v>
      </c>
      <c r="G85" s="19">
        <v>0</v>
      </c>
      <c r="H85" s="754">
        <v>0</v>
      </c>
      <c r="I85" s="20"/>
      <c r="J85" s="34">
        <f>'T9.8'!B85+'T9.8'!F85+'T9.8'!J85+'T9.8 (continued)'!B85+'T9.8 (continued)'!F85</f>
        <v>10</v>
      </c>
      <c r="K85" s="34">
        <f>'T9.8'!C85+'T9.8'!G85+'T9.8'!K85+'T9.8 (continued)'!C85+'T9.8 (continued)'!G85</f>
        <v>2</v>
      </c>
      <c r="L85" s="34">
        <f t="shared" si="11"/>
        <v>12</v>
      </c>
      <c r="M85" s="35"/>
      <c r="O85" s="36"/>
      <c r="Q85" s="35"/>
      <c r="R85" s="787"/>
      <c r="S85" s="787"/>
      <c r="T85" s="787"/>
    </row>
    <row r="86" spans="1:20" s="771" customFormat="1" ht="18" customHeight="1" x14ac:dyDescent="0.25">
      <c r="A86" s="14" t="s">
        <v>863</v>
      </c>
      <c r="B86" s="19">
        <v>0</v>
      </c>
      <c r="C86" s="19">
        <v>0</v>
      </c>
      <c r="D86" s="754">
        <v>0</v>
      </c>
      <c r="E86" s="754"/>
      <c r="F86" s="19">
        <v>0</v>
      </c>
      <c r="G86" s="19">
        <v>0</v>
      </c>
      <c r="H86" s="754">
        <v>0</v>
      </c>
      <c r="I86" s="20"/>
      <c r="J86" s="34">
        <f>'T9.8'!B86+'T9.8'!F86+'T9.8'!J86+'T9.8 (continued)'!B86+'T9.8 (continued)'!F86</f>
        <v>0</v>
      </c>
      <c r="K86" s="34">
        <f>'T9.8'!C86+'T9.8'!G86+'T9.8'!K86+'T9.8 (continued)'!C86+'T9.8 (continued)'!G86</f>
        <v>6</v>
      </c>
      <c r="L86" s="34">
        <f t="shared" si="11"/>
        <v>6</v>
      </c>
      <c r="M86" s="35"/>
      <c r="O86" s="36"/>
      <c r="Q86" s="35"/>
      <c r="R86" s="787"/>
      <c r="S86" s="787"/>
      <c r="T86" s="787"/>
    </row>
    <row r="87" spans="1:20" ht="18" customHeight="1" x14ac:dyDescent="0.25">
      <c r="A87" s="14" t="s">
        <v>830</v>
      </c>
      <c r="B87" s="19">
        <v>0</v>
      </c>
      <c r="C87" s="19">
        <v>0</v>
      </c>
      <c r="D87" s="754">
        <v>0</v>
      </c>
      <c r="E87" s="754"/>
      <c r="F87" s="19">
        <v>0</v>
      </c>
      <c r="G87" s="19">
        <v>0</v>
      </c>
      <c r="H87" s="754">
        <v>0</v>
      </c>
      <c r="I87" s="20"/>
      <c r="J87" s="34">
        <f>'T9.8'!B87+'T9.8'!F87+'T9.8'!J87+'T9.8 (continued)'!B87+'T9.8 (continued)'!F87</f>
        <v>0</v>
      </c>
      <c r="K87" s="34">
        <f>'T9.8'!C87+'T9.8'!G87+'T9.8'!K87+'T9.8 (continued)'!C87+'T9.8 (continued)'!G87</f>
        <v>0</v>
      </c>
      <c r="L87" s="34">
        <f t="shared" si="11"/>
        <v>0</v>
      </c>
      <c r="M87" s="35"/>
      <c r="O87" s="36"/>
      <c r="Q87" s="35"/>
      <c r="R87" s="787"/>
      <c r="S87" s="787"/>
      <c r="T87" s="787"/>
    </row>
    <row r="88" spans="1:20" ht="18" customHeight="1" x14ac:dyDescent="0.25">
      <c r="A88" s="14" t="s">
        <v>831</v>
      </c>
      <c r="B88" s="19">
        <v>2</v>
      </c>
      <c r="C88" s="19">
        <v>0</v>
      </c>
      <c r="D88" s="754">
        <v>2</v>
      </c>
      <c r="E88" s="754"/>
      <c r="F88" s="19">
        <v>0</v>
      </c>
      <c r="G88" s="19">
        <v>0</v>
      </c>
      <c r="H88" s="754">
        <v>0</v>
      </c>
      <c r="I88" s="20"/>
      <c r="J88" s="34">
        <f>'T9.8'!B88+'T9.8'!F88+'T9.8'!J88+'T9.8 (continued)'!B88+'T9.8 (continued)'!F88</f>
        <v>2</v>
      </c>
      <c r="K88" s="34">
        <f>'T9.8'!C88+'T9.8'!G88+'T9.8'!K88+'T9.8 (continued)'!C88+'T9.8 (continued)'!G88</f>
        <v>0</v>
      </c>
      <c r="L88" s="34">
        <f t="shared" si="11"/>
        <v>2</v>
      </c>
      <c r="M88" s="35"/>
      <c r="O88" s="36"/>
      <c r="Q88" s="35"/>
      <c r="R88" s="787"/>
      <c r="S88" s="787"/>
      <c r="T88" s="787"/>
    </row>
    <row r="89" spans="1:20" s="771" customFormat="1" ht="18" customHeight="1" x14ac:dyDescent="0.25">
      <c r="A89" s="14" t="s">
        <v>864</v>
      </c>
      <c r="B89" s="19">
        <v>0</v>
      </c>
      <c r="C89" s="19">
        <v>0</v>
      </c>
      <c r="D89" s="754">
        <v>0</v>
      </c>
      <c r="E89" s="754"/>
      <c r="F89" s="19">
        <v>0</v>
      </c>
      <c r="G89" s="19">
        <v>0</v>
      </c>
      <c r="H89" s="754">
        <v>0</v>
      </c>
      <c r="I89" s="20"/>
      <c r="J89" s="34">
        <f>'T9.8'!B89+'T9.8'!F89+'T9.8'!J89+'T9.8 (continued)'!B89+'T9.8 (continued)'!F89</f>
        <v>0</v>
      </c>
      <c r="K89" s="34">
        <f>'T9.8'!C89+'T9.8'!G89+'T9.8'!K89+'T9.8 (continued)'!C89+'T9.8 (continued)'!G89</f>
        <v>0</v>
      </c>
      <c r="L89" s="34">
        <f t="shared" si="11"/>
        <v>0</v>
      </c>
      <c r="M89" s="35"/>
      <c r="O89" s="36"/>
      <c r="Q89" s="35"/>
      <c r="R89" s="787"/>
      <c r="S89" s="787"/>
      <c r="T89" s="787"/>
    </row>
    <row r="90" spans="1:20" ht="18" customHeight="1" x14ac:dyDescent="0.25">
      <c r="A90" s="14" t="s">
        <v>832</v>
      </c>
      <c r="B90" s="19">
        <v>0</v>
      </c>
      <c r="C90" s="19">
        <v>0</v>
      </c>
      <c r="D90" s="754">
        <v>0</v>
      </c>
      <c r="E90" s="754"/>
      <c r="F90" s="19">
        <v>0</v>
      </c>
      <c r="G90" s="19">
        <v>0</v>
      </c>
      <c r="H90" s="754">
        <v>0</v>
      </c>
      <c r="I90" s="20"/>
      <c r="J90" s="34">
        <f>'T9.8'!B90+'T9.8'!F90+'T9.8'!J90+'T9.8 (continued)'!B90+'T9.8 (continued)'!F90</f>
        <v>0</v>
      </c>
      <c r="K90" s="34">
        <f>'T9.8'!C90+'T9.8'!G90+'T9.8'!K90+'T9.8 (continued)'!C90+'T9.8 (continued)'!G90</f>
        <v>0</v>
      </c>
      <c r="L90" s="34">
        <f t="shared" si="11"/>
        <v>0</v>
      </c>
      <c r="M90" s="35"/>
      <c r="O90" s="36"/>
      <c r="Q90" s="35"/>
      <c r="R90" s="787"/>
      <c r="S90" s="787"/>
      <c r="T90" s="787"/>
    </row>
    <row r="91" spans="1:20" ht="18" x14ac:dyDescent="0.25">
      <c r="A91" s="14" t="s">
        <v>858</v>
      </c>
      <c r="B91" s="19">
        <v>0</v>
      </c>
      <c r="C91" s="19">
        <v>0</v>
      </c>
      <c r="D91" s="754">
        <v>0</v>
      </c>
      <c r="E91" s="754"/>
      <c r="F91" s="19">
        <v>0</v>
      </c>
      <c r="G91" s="19">
        <v>0</v>
      </c>
      <c r="H91" s="754">
        <v>0</v>
      </c>
      <c r="I91" s="20"/>
      <c r="J91" s="34">
        <f>'T9.8'!B91+'T9.8'!F91+'T9.8'!J91+'T9.8 (continued)'!B91+'T9.8 (continued)'!F91</f>
        <v>0</v>
      </c>
      <c r="K91" s="34">
        <f>'T9.8'!C91+'T9.8'!G91+'T9.8'!K91+'T9.8 (continued)'!C91+'T9.8 (continued)'!G91</f>
        <v>0</v>
      </c>
      <c r="L91" s="34">
        <f t="shared" si="11"/>
        <v>0</v>
      </c>
      <c r="R91" s="787"/>
      <c r="S91" s="787"/>
      <c r="T91" s="787"/>
    </row>
    <row r="92" spans="1:20" s="771" customFormat="1" ht="18" x14ac:dyDescent="0.25">
      <c r="A92" s="14" t="s">
        <v>65</v>
      </c>
      <c r="B92" s="19">
        <v>0</v>
      </c>
      <c r="C92" s="19">
        <v>0</v>
      </c>
      <c r="D92" s="754">
        <v>0</v>
      </c>
      <c r="E92" s="754"/>
      <c r="F92" s="19">
        <v>0</v>
      </c>
      <c r="G92" s="19">
        <v>0</v>
      </c>
      <c r="H92" s="754">
        <v>0</v>
      </c>
      <c r="I92" s="20"/>
      <c r="J92" s="34">
        <f>'T9.8'!B92+'T9.8'!F92+'T9.8'!J92+'T9.8 (continued)'!B92+'T9.8 (continued)'!F92</f>
        <v>4</v>
      </c>
      <c r="K92" s="34">
        <f>'T9.8'!C92+'T9.8'!G92+'T9.8'!K92+'T9.8 (continued)'!C92+'T9.8 (continued)'!G92</f>
        <v>1053</v>
      </c>
      <c r="L92" s="34">
        <f t="shared" si="11"/>
        <v>1057</v>
      </c>
      <c r="R92" s="787"/>
      <c r="S92" s="787"/>
      <c r="T92" s="787"/>
    </row>
    <row r="93" spans="1:20" s="771" customFormat="1" ht="18" x14ac:dyDescent="0.25">
      <c r="A93" s="14" t="s">
        <v>833</v>
      </c>
      <c r="B93" s="19">
        <v>0</v>
      </c>
      <c r="C93" s="19">
        <v>0</v>
      </c>
      <c r="D93" s="754">
        <v>0</v>
      </c>
      <c r="E93" s="754"/>
      <c r="F93" s="19">
        <v>0</v>
      </c>
      <c r="G93" s="19">
        <v>0</v>
      </c>
      <c r="H93" s="754">
        <v>0</v>
      </c>
      <c r="I93" s="20"/>
      <c r="J93" s="34">
        <f>'T9.8'!B93+'T9.8'!F93+'T9.8'!J93+'T9.8 (continued)'!B93+'T9.8 (continued)'!F93</f>
        <v>0</v>
      </c>
      <c r="K93" s="34">
        <f>'T9.8'!C93+'T9.8'!G93+'T9.8'!K93+'T9.8 (continued)'!C93+'T9.8 (continued)'!G93</f>
        <v>267</v>
      </c>
      <c r="L93" s="34">
        <f t="shared" si="11"/>
        <v>267</v>
      </c>
      <c r="R93" s="787"/>
      <c r="S93" s="787"/>
      <c r="T93" s="787"/>
    </row>
    <row r="94" spans="1:20" s="771" customFormat="1" ht="18" x14ac:dyDescent="0.25">
      <c r="A94" s="14" t="s">
        <v>66</v>
      </c>
      <c r="B94" s="19">
        <v>0</v>
      </c>
      <c r="C94" s="19">
        <v>0</v>
      </c>
      <c r="D94" s="754">
        <v>0</v>
      </c>
      <c r="E94" s="754"/>
      <c r="F94" s="19">
        <v>0</v>
      </c>
      <c r="G94" s="19">
        <v>0</v>
      </c>
      <c r="H94" s="754">
        <v>0</v>
      </c>
      <c r="I94" s="20"/>
      <c r="J94" s="34">
        <f>'T9.8'!B94+'T9.8'!F94+'T9.8'!J94+'T9.8 (continued)'!B94+'T9.8 (continued)'!F94</f>
        <v>0</v>
      </c>
      <c r="K94" s="34">
        <f>'T9.8'!C94+'T9.8'!G94+'T9.8'!K94+'T9.8 (continued)'!C94+'T9.8 (continued)'!G94</f>
        <v>0</v>
      </c>
      <c r="L94" s="34">
        <f t="shared" si="11"/>
        <v>0</v>
      </c>
      <c r="R94" s="787"/>
      <c r="S94" s="787"/>
      <c r="T94" s="787"/>
    </row>
    <row r="95" spans="1:20" s="771" customFormat="1" ht="18" x14ac:dyDescent="0.25">
      <c r="A95" s="14" t="s">
        <v>859</v>
      </c>
      <c r="B95" s="19">
        <v>0</v>
      </c>
      <c r="C95" s="19">
        <v>0</v>
      </c>
      <c r="D95" s="754">
        <v>0</v>
      </c>
      <c r="E95" s="754"/>
      <c r="F95" s="19">
        <v>0</v>
      </c>
      <c r="G95" s="19">
        <v>0</v>
      </c>
      <c r="H95" s="754">
        <v>0</v>
      </c>
      <c r="I95" s="20"/>
      <c r="J95" s="34">
        <f>'T9.8'!B95+'T9.8'!F95+'T9.8'!J95+'T9.8 (continued)'!B95+'T9.8 (continued)'!F95</f>
        <v>0</v>
      </c>
      <c r="K95" s="34">
        <f>'T9.8'!C95+'T9.8'!G95+'T9.8'!K95+'T9.8 (continued)'!C95+'T9.8 (continued)'!G95</f>
        <v>0</v>
      </c>
      <c r="L95" s="34">
        <f t="shared" si="11"/>
        <v>0</v>
      </c>
      <c r="R95" s="787"/>
      <c r="S95" s="787"/>
      <c r="T95" s="787"/>
    </row>
    <row r="96" spans="1:20" s="771" customFormat="1" ht="18" x14ac:dyDescent="0.25">
      <c r="A96" s="14" t="s">
        <v>834</v>
      </c>
      <c r="B96" s="19">
        <v>0</v>
      </c>
      <c r="C96" s="19">
        <v>0</v>
      </c>
      <c r="D96" s="754">
        <v>0</v>
      </c>
      <c r="E96" s="754"/>
      <c r="F96" s="19">
        <v>0</v>
      </c>
      <c r="G96" s="19">
        <v>0</v>
      </c>
      <c r="H96" s="754">
        <v>0</v>
      </c>
      <c r="I96" s="20"/>
      <c r="J96" s="34">
        <f>'T9.8'!B96+'T9.8'!F96+'T9.8'!J96+'T9.8 (continued)'!B96+'T9.8 (continued)'!F96</f>
        <v>0</v>
      </c>
      <c r="K96" s="34">
        <f>'T9.8'!C96+'T9.8'!G96+'T9.8'!K96+'T9.8 (continued)'!C96+'T9.8 (continued)'!G96</f>
        <v>0</v>
      </c>
      <c r="L96" s="34">
        <f t="shared" si="11"/>
        <v>0</v>
      </c>
      <c r="R96" s="787"/>
      <c r="S96" s="787"/>
      <c r="T96" s="787"/>
    </row>
    <row r="97" spans="1:20" s="771" customFormat="1" ht="18" x14ac:dyDescent="0.25">
      <c r="A97" s="14" t="s">
        <v>835</v>
      </c>
      <c r="B97" s="19">
        <v>0</v>
      </c>
      <c r="C97" s="19">
        <v>0</v>
      </c>
      <c r="D97" s="754">
        <v>0</v>
      </c>
      <c r="E97" s="754"/>
      <c r="F97" s="19">
        <v>0</v>
      </c>
      <c r="G97" s="19">
        <v>0</v>
      </c>
      <c r="H97" s="754">
        <v>0</v>
      </c>
      <c r="I97" s="20"/>
      <c r="J97" s="34">
        <f>'T9.8'!B97+'T9.8'!F97+'T9.8'!J97+'T9.8 (continued)'!B97+'T9.8 (continued)'!F97</f>
        <v>0</v>
      </c>
      <c r="K97" s="34">
        <f>'T9.8'!C97+'T9.8'!G97+'T9.8'!K97+'T9.8 (continued)'!C97+'T9.8 (continued)'!G97</f>
        <v>0</v>
      </c>
      <c r="L97" s="34">
        <f t="shared" si="11"/>
        <v>0</v>
      </c>
      <c r="R97" s="787"/>
      <c r="S97" s="787"/>
      <c r="T97" s="787"/>
    </row>
    <row r="98" spans="1:20" s="771" customFormat="1" ht="18" x14ac:dyDescent="0.25">
      <c r="A98" s="14" t="s">
        <v>67</v>
      </c>
      <c r="B98" s="19">
        <v>0</v>
      </c>
      <c r="C98" s="19">
        <v>0</v>
      </c>
      <c r="D98" s="754">
        <v>0</v>
      </c>
      <c r="E98" s="754"/>
      <c r="F98" s="19">
        <v>0</v>
      </c>
      <c r="G98" s="19">
        <v>0</v>
      </c>
      <c r="H98" s="754">
        <v>0</v>
      </c>
      <c r="I98" s="20"/>
      <c r="J98" s="34">
        <f>'T9.8'!B98+'T9.8'!F98+'T9.8'!J98+'T9.8 (continued)'!B98+'T9.8 (continued)'!F98</f>
        <v>0</v>
      </c>
      <c r="K98" s="34">
        <f>'T9.8'!C98+'T9.8'!G98+'T9.8'!K98+'T9.8 (continued)'!C98+'T9.8 (continued)'!G98</f>
        <v>0</v>
      </c>
      <c r="L98" s="34">
        <f t="shared" si="11"/>
        <v>0</v>
      </c>
      <c r="R98" s="787"/>
      <c r="S98" s="787"/>
      <c r="T98" s="787"/>
    </row>
    <row r="99" spans="1:20" ht="6" customHeight="1" x14ac:dyDescent="0.25">
      <c r="A99" s="14"/>
      <c r="B99" s="20"/>
      <c r="C99" s="20"/>
      <c r="D99" s="20"/>
      <c r="E99" s="20"/>
      <c r="F99" s="20"/>
      <c r="G99" s="20"/>
      <c r="H99" s="20"/>
      <c r="I99" s="20"/>
      <c r="J99" s="34"/>
      <c r="K99" s="34"/>
      <c r="L99" s="34"/>
    </row>
    <row r="100" spans="1:20" ht="18" x14ac:dyDescent="0.25">
      <c r="A100" s="21" t="s">
        <v>68</v>
      </c>
      <c r="B100" s="20">
        <f>SUM(B78:B98)</f>
        <v>39</v>
      </c>
      <c r="C100" s="20">
        <f>SUM(C78:C98)</f>
        <v>0</v>
      </c>
      <c r="D100" s="20">
        <f>SUM(D78:D98)</f>
        <v>39</v>
      </c>
      <c r="E100" s="20"/>
      <c r="F100" s="20">
        <f>SUM(F78:F98)</f>
        <v>0</v>
      </c>
      <c r="G100" s="20">
        <f>SUM(G78:G98)</f>
        <v>0</v>
      </c>
      <c r="H100" s="20">
        <f>SUM(H78:H98)</f>
        <v>0</v>
      </c>
      <c r="I100" s="20"/>
      <c r="J100" s="20">
        <f>SUM(J78:J98)</f>
        <v>85</v>
      </c>
      <c r="K100" s="20">
        <f>SUM(K78:K98)</f>
        <v>10454</v>
      </c>
      <c r="L100" s="20">
        <f>SUM(L78:L98)</f>
        <v>10539</v>
      </c>
      <c r="M100" s="41"/>
      <c r="S100" s="35"/>
    </row>
    <row r="101" spans="1:20" ht="6.75" customHeight="1" x14ac:dyDescent="0.25">
      <c r="A101" s="24"/>
      <c r="B101" s="20" t="s">
        <v>69</v>
      </c>
      <c r="C101" s="20"/>
      <c r="D101" s="20" t="s">
        <v>56</v>
      </c>
      <c r="E101" s="20"/>
      <c r="F101" s="20" t="s">
        <v>56</v>
      </c>
      <c r="G101" s="20" t="s">
        <v>56</v>
      </c>
      <c r="H101" s="20" t="s">
        <v>56</v>
      </c>
      <c r="I101" s="20"/>
      <c r="J101" s="34"/>
      <c r="K101" s="34"/>
      <c r="L101" s="34"/>
    </row>
    <row r="102" spans="1:20" ht="18" x14ac:dyDescent="0.25">
      <c r="A102" s="16" t="s">
        <v>70</v>
      </c>
      <c r="B102" s="754">
        <v>1</v>
      </c>
      <c r="C102" s="754">
        <v>0</v>
      </c>
      <c r="D102" s="754">
        <v>1</v>
      </c>
      <c r="E102" s="754"/>
      <c r="F102" s="754">
        <v>0</v>
      </c>
      <c r="G102" s="754">
        <v>0</v>
      </c>
      <c r="H102" s="20">
        <v>0</v>
      </c>
      <c r="I102" s="20"/>
      <c r="J102" s="34">
        <f>'T9.8'!B102+'T9.8'!F102+'T9.8'!J102+'T9.8 (continued)'!B102+'T9.8 (continued)'!F102</f>
        <v>1</v>
      </c>
      <c r="K102" s="34">
        <f>'T9.8'!C102+'T9.8'!G102+'T9.8'!K102+'T9.8 (continued)'!C102+'T9.8 (continued)'!G102</f>
        <v>52</v>
      </c>
      <c r="L102" s="34">
        <f t="shared" ref="L102" si="12">J102+K102</f>
        <v>53</v>
      </c>
      <c r="M102" s="35"/>
      <c r="N102" s="40"/>
      <c r="O102" s="36"/>
      <c r="Q102" s="35"/>
      <c r="S102" s="35"/>
    </row>
    <row r="103" spans="1:20" ht="6" customHeight="1" x14ac:dyDescent="0.25">
      <c r="A103" s="13"/>
      <c r="B103" s="20"/>
      <c r="C103" s="20"/>
      <c r="D103" s="20"/>
      <c r="E103" s="20"/>
      <c r="F103" s="20"/>
      <c r="G103" s="20"/>
      <c r="H103" s="20"/>
      <c r="I103" s="20"/>
      <c r="J103" s="34"/>
      <c r="K103" s="34"/>
      <c r="L103" s="34"/>
    </row>
    <row r="104" spans="1:20" ht="18" x14ac:dyDescent="0.25">
      <c r="A104" s="16" t="s">
        <v>71</v>
      </c>
      <c r="B104" s="20">
        <f>B31+B46+B61+B75+B100</f>
        <v>1026</v>
      </c>
      <c r="C104" s="20">
        <f>C31+C46+C61+C75+C100</f>
        <v>1732</v>
      </c>
      <c r="D104" s="20">
        <f>D31+D46+D61+D75+D100</f>
        <v>2758</v>
      </c>
      <c r="E104" s="20"/>
      <c r="F104" s="20">
        <f>F31+F46+F61+F75+F100</f>
        <v>16</v>
      </c>
      <c r="G104" s="20">
        <f>G31+G46+G61+G75+G100+G102</f>
        <v>24</v>
      </c>
      <c r="H104" s="20">
        <f>H31+H46+H61+H75+H100</f>
        <v>39</v>
      </c>
      <c r="I104" s="20"/>
      <c r="J104" s="34">
        <f>'T9.8'!B104+'T9.8'!F104+'T9.8'!J104+'T9.8 (continued)'!B104+'T9.8 (continued)'!F104</f>
        <v>11932</v>
      </c>
      <c r="K104" s="34">
        <f>'T9.8'!C104+'T9.8'!G104+'T9.8'!K104+'T9.8 (continued)'!C104+'T9.8 (continued)'!G104</f>
        <v>33381</v>
      </c>
      <c r="L104" s="34">
        <f t="shared" ref="L104" si="13">J104+K104</f>
        <v>45313</v>
      </c>
      <c r="M104" s="42"/>
      <c r="N104" s="755"/>
      <c r="S104" s="42"/>
    </row>
    <row r="105" spans="1:20" ht="5.25" customHeight="1" x14ac:dyDescent="0.25">
      <c r="A105" s="13"/>
      <c r="B105" s="37"/>
      <c r="C105" s="37"/>
      <c r="D105" s="37"/>
      <c r="E105" s="37"/>
      <c r="F105" s="37"/>
      <c r="G105" s="37"/>
      <c r="H105" s="37"/>
      <c r="I105" s="37"/>
      <c r="J105" s="34"/>
      <c r="K105" s="34"/>
      <c r="L105" s="34"/>
    </row>
    <row r="106" spans="1:20" s="32" customFormat="1" ht="18" x14ac:dyDescent="0.25">
      <c r="A106" s="16" t="s">
        <v>72</v>
      </c>
      <c r="B106" s="20">
        <f>'T9.7'!E25</f>
        <v>95.334376182574204</v>
      </c>
      <c r="C106" s="20">
        <f>'T9.7'!F25</f>
        <v>188.72101871790869</v>
      </c>
      <c r="D106" s="20">
        <f>B106+C106</f>
        <v>284.0553949004829</v>
      </c>
      <c r="E106" s="37"/>
      <c r="F106" s="20">
        <f>'T9.7'!E30+'T9.7'!E37</f>
        <v>2900.3119999999999</v>
      </c>
      <c r="G106" s="20">
        <f>'T9.7'!F30+'T9.7'!F37</f>
        <v>3049.268</v>
      </c>
      <c r="H106" s="20">
        <f>F106+G106</f>
        <v>5949.58</v>
      </c>
      <c r="I106" s="37"/>
      <c r="J106" s="34">
        <f>'T9.8'!B106+'T9.8'!F106+'T9.8'!J106+'T9.8 (continued)'!B106+'T9.8 (continued)'!F106</f>
        <v>6638.5665682921135</v>
      </c>
      <c r="K106" s="34">
        <f>'T9.8'!C106+'T9.8'!G106+'T9.8'!K106+'T9.8 (continued)'!C106+'T9.8 (continued)'!G106</f>
        <v>11155.026305862466</v>
      </c>
      <c r="L106" s="34">
        <f t="shared" ref="L106" si="14">J106+K106</f>
        <v>17793.592874154579</v>
      </c>
      <c r="N106" s="788"/>
      <c r="O106" s="1"/>
      <c r="P106" s="1"/>
      <c r="Q106" s="1"/>
    </row>
    <row r="107" spans="1:20" ht="5.25" customHeight="1" x14ac:dyDescent="0.25">
      <c r="A107" s="13"/>
      <c r="B107" s="37"/>
      <c r="C107" s="37"/>
      <c r="D107" s="37"/>
      <c r="E107" s="22"/>
      <c r="F107" s="22"/>
      <c r="G107" s="22"/>
      <c r="H107" s="22"/>
      <c r="I107" s="22"/>
      <c r="J107" s="34"/>
      <c r="K107" s="34"/>
      <c r="L107" s="34"/>
    </row>
    <row r="108" spans="1:20" ht="18" x14ac:dyDescent="0.25">
      <c r="A108" s="26" t="s">
        <v>73</v>
      </c>
      <c r="B108" s="27">
        <f>B104+B106+B102</f>
        <v>1122.3343761825743</v>
      </c>
      <c r="C108" s="27">
        <f t="shared" ref="C108:L108" si="15">C104+C106+C102</f>
        <v>1920.7210187179087</v>
      </c>
      <c r="D108" s="27">
        <f t="shared" si="15"/>
        <v>3043.055394900483</v>
      </c>
      <c r="E108" s="27"/>
      <c r="F108" s="27">
        <f t="shared" si="15"/>
        <v>2916.3119999999999</v>
      </c>
      <c r="G108" s="27">
        <f t="shared" si="15"/>
        <v>3073.268</v>
      </c>
      <c r="H108" s="27">
        <f t="shared" si="15"/>
        <v>5988.58</v>
      </c>
      <c r="I108" s="27"/>
      <c r="J108" s="27">
        <f t="shared" si="15"/>
        <v>18571.566568292114</v>
      </c>
      <c r="K108" s="27">
        <f t="shared" si="15"/>
        <v>44588.02630586247</v>
      </c>
      <c r="L108" s="27">
        <f t="shared" si="15"/>
        <v>63159.592874154579</v>
      </c>
    </row>
    <row r="109" spans="1:20" ht="9.75" customHeight="1" x14ac:dyDescent="0.25">
      <c r="A109" s="28"/>
    </row>
    <row r="110" spans="1:20" x14ac:dyDescent="0.2">
      <c r="A110" s="30" t="s">
        <v>74</v>
      </c>
      <c r="K110" s="755"/>
    </row>
    <row r="112" spans="1:20" x14ac:dyDescent="0.2">
      <c r="B112" s="755"/>
      <c r="C112" s="755"/>
      <c r="D112" s="755"/>
      <c r="E112" s="755"/>
      <c r="F112" s="755"/>
      <c r="G112" s="755"/>
      <c r="H112" s="755"/>
      <c r="I112" s="755"/>
      <c r="J112" s="755"/>
      <c r="K112" s="755"/>
      <c r="L112" s="755"/>
    </row>
  </sheetData>
  <printOptions horizontalCentered="1"/>
  <pageMargins left="0.70866141732283472" right="0.31496062992125984" top="0.55118110236220474" bottom="0.35433070866141736" header="0.31496062992125984" footer="0.11811023622047245"/>
  <pageSetup paperSize="9" scale="4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0"/>
  <sheetViews>
    <sheetView topLeftCell="A3" zoomScale="75" zoomScaleNormal="75" workbookViewId="0">
      <selection activeCell="A3" sqref="A3"/>
    </sheetView>
  </sheetViews>
  <sheetFormatPr defaultRowHeight="15" x14ac:dyDescent="0.2"/>
  <cols>
    <col min="1" max="1" width="31.28515625" style="54" customWidth="1"/>
    <col min="2" max="10" width="7.140625" style="54" hidden="1" customWidth="1"/>
    <col min="11" max="18" width="7.85546875" style="54" hidden="1" customWidth="1"/>
    <col min="19" max="19" width="7.85546875" style="55" hidden="1" customWidth="1"/>
    <col min="20" max="20" width="7.85546875" style="55" customWidth="1"/>
    <col min="21" max="23" width="9.140625" style="54"/>
    <col min="24" max="24" width="9.7109375" style="54" customWidth="1"/>
    <col min="25" max="256" width="9.140625" style="54"/>
    <col min="257" max="257" width="31.28515625" style="54" customWidth="1"/>
    <col min="258" max="271" width="0" style="54" hidden="1" customWidth="1"/>
    <col min="272" max="276" width="7.85546875" style="54" customWidth="1"/>
    <col min="277" max="279" width="9.140625" style="54"/>
    <col min="280" max="280" width="9.7109375" style="54" customWidth="1"/>
    <col min="281" max="512" width="9.140625" style="54"/>
    <col min="513" max="513" width="31.28515625" style="54" customWidth="1"/>
    <col min="514" max="527" width="0" style="54" hidden="1" customWidth="1"/>
    <col min="528" max="532" width="7.85546875" style="54" customWidth="1"/>
    <col min="533" max="535" width="9.140625" style="54"/>
    <col min="536" max="536" width="9.7109375" style="54" customWidth="1"/>
    <col min="537" max="768" width="9.140625" style="54"/>
    <col min="769" max="769" width="31.28515625" style="54" customWidth="1"/>
    <col min="770" max="783" width="0" style="54" hidden="1" customWidth="1"/>
    <col min="784" max="788" width="7.85546875" style="54" customWidth="1"/>
    <col min="789" max="791" width="9.140625" style="54"/>
    <col min="792" max="792" width="9.7109375" style="54" customWidth="1"/>
    <col min="793" max="1024" width="9.140625" style="54"/>
    <col min="1025" max="1025" width="31.28515625" style="54" customWidth="1"/>
    <col min="1026" max="1039" width="0" style="54" hidden="1" customWidth="1"/>
    <col min="1040" max="1044" width="7.85546875" style="54" customWidth="1"/>
    <col min="1045" max="1047" width="9.140625" style="54"/>
    <col min="1048" max="1048" width="9.7109375" style="54" customWidth="1"/>
    <col min="1049" max="1280" width="9.140625" style="54"/>
    <col min="1281" max="1281" width="31.28515625" style="54" customWidth="1"/>
    <col min="1282" max="1295" width="0" style="54" hidden="1" customWidth="1"/>
    <col min="1296" max="1300" width="7.85546875" style="54" customWidth="1"/>
    <col min="1301" max="1303" width="9.140625" style="54"/>
    <col min="1304" max="1304" width="9.7109375" style="54" customWidth="1"/>
    <col min="1305" max="1536" width="9.140625" style="54"/>
    <col min="1537" max="1537" width="31.28515625" style="54" customWidth="1"/>
    <col min="1538" max="1551" width="0" style="54" hidden="1" customWidth="1"/>
    <col min="1552" max="1556" width="7.85546875" style="54" customWidth="1"/>
    <col min="1557" max="1559" width="9.140625" style="54"/>
    <col min="1560" max="1560" width="9.7109375" style="54" customWidth="1"/>
    <col min="1561" max="1792" width="9.140625" style="54"/>
    <col min="1793" max="1793" width="31.28515625" style="54" customWidth="1"/>
    <col min="1794" max="1807" width="0" style="54" hidden="1" customWidth="1"/>
    <col min="1808" max="1812" width="7.85546875" style="54" customWidth="1"/>
    <col min="1813" max="1815" width="9.140625" style="54"/>
    <col min="1816" max="1816" width="9.7109375" style="54" customWidth="1"/>
    <col min="1817" max="2048" width="9.140625" style="54"/>
    <col min="2049" max="2049" width="31.28515625" style="54" customWidth="1"/>
    <col min="2050" max="2063" width="0" style="54" hidden="1" customWidth="1"/>
    <col min="2064" max="2068" width="7.85546875" style="54" customWidth="1"/>
    <col min="2069" max="2071" width="9.140625" style="54"/>
    <col min="2072" max="2072" width="9.7109375" style="54" customWidth="1"/>
    <col min="2073" max="2304" width="9.140625" style="54"/>
    <col min="2305" max="2305" width="31.28515625" style="54" customWidth="1"/>
    <col min="2306" max="2319" width="0" style="54" hidden="1" customWidth="1"/>
    <col min="2320" max="2324" width="7.85546875" style="54" customWidth="1"/>
    <col min="2325" max="2327" width="9.140625" style="54"/>
    <col min="2328" max="2328" width="9.7109375" style="54" customWidth="1"/>
    <col min="2329" max="2560" width="9.140625" style="54"/>
    <col min="2561" max="2561" width="31.28515625" style="54" customWidth="1"/>
    <col min="2562" max="2575" width="0" style="54" hidden="1" customWidth="1"/>
    <col min="2576" max="2580" width="7.85546875" style="54" customWidth="1"/>
    <col min="2581" max="2583" width="9.140625" style="54"/>
    <col min="2584" max="2584" width="9.7109375" style="54" customWidth="1"/>
    <col min="2585" max="2816" width="9.140625" style="54"/>
    <col min="2817" max="2817" width="31.28515625" style="54" customWidth="1"/>
    <col min="2818" max="2831" width="0" style="54" hidden="1" customWidth="1"/>
    <col min="2832" max="2836" width="7.85546875" style="54" customWidth="1"/>
    <col min="2837" max="2839" width="9.140625" style="54"/>
    <col min="2840" max="2840" width="9.7109375" style="54" customWidth="1"/>
    <col min="2841" max="3072" width="9.140625" style="54"/>
    <col min="3073" max="3073" width="31.28515625" style="54" customWidth="1"/>
    <col min="3074" max="3087" width="0" style="54" hidden="1" customWidth="1"/>
    <col min="3088" max="3092" width="7.85546875" style="54" customWidth="1"/>
    <col min="3093" max="3095" width="9.140625" style="54"/>
    <col min="3096" max="3096" width="9.7109375" style="54" customWidth="1"/>
    <col min="3097" max="3328" width="9.140625" style="54"/>
    <col min="3329" max="3329" width="31.28515625" style="54" customWidth="1"/>
    <col min="3330" max="3343" width="0" style="54" hidden="1" customWidth="1"/>
    <col min="3344" max="3348" width="7.85546875" style="54" customWidth="1"/>
    <col min="3349" max="3351" width="9.140625" style="54"/>
    <col min="3352" max="3352" width="9.7109375" style="54" customWidth="1"/>
    <col min="3353" max="3584" width="9.140625" style="54"/>
    <col min="3585" max="3585" width="31.28515625" style="54" customWidth="1"/>
    <col min="3586" max="3599" width="0" style="54" hidden="1" customWidth="1"/>
    <col min="3600" max="3604" width="7.85546875" style="54" customWidth="1"/>
    <col min="3605" max="3607" width="9.140625" style="54"/>
    <col min="3608" max="3608" width="9.7109375" style="54" customWidth="1"/>
    <col min="3609" max="3840" width="9.140625" style="54"/>
    <col min="3841" max="3841" width="31.28515625" style="54" customWidth="1"/>
    <col min="3842" max="3855" width="0" style="54" hidden="1" customWidth="1"/>
    <col min="3856" max="3860" width="7.85546875" style="54" customWidth="1"/>
    <col min="3861" max="3863" width="9.140625" style="54"/>
    <col min="3864" max="3864" width="9.7109375" style="54" customWidth="1"/>
    <col min="3865" max="4096" width="9.140625" style="54"/>
    <col min="4097" max="4097" width="31.28515625" style="54" customWidth="1"/>
    <col min="4098" max="4111" width="0" style="54" hidden="1" customWidth="1"/>
    <col min="4112" max="4116" width="7.85546875" style="54" customWidth="1"/>
    <col min="4117" max="4119" width="9.140625" style="54"/>
    <col min="4120" max="4120" width="9.7109375" style="54" customWidth="1"/>
    <col min="4121" max="4352" width="9.140625" style="54"/>
    <col min="4353" max="4353" width="31.28515625" style="54" customWidth="1"/>
    <col min="4354" max="4367" width="0" style="54" hidden="1" customWidth="1"/>
    <col min="4368" max="4372" width="7.85546875" style="54" customWidth="1"/>
    <col min="4373" max="4375" width="9.140625" style="54"/>
    <col min="4376" max="4376" width="9.7109375" style="54" customWidth="1"/>
    <col min="4377" max="4608" width="9.140625" style="54"/>
    <col min="4609" max="4609" width="31.28515625" style="54" customWidth="1"/>
    <col min="4610" max="4623" width="0" style="54" hidden="1" customWidth="1"/>
    <col min="4624" max="4628" width="7.85546875" style="54" customWidth="1"/>
    <col min="4629" max="4631" width="9.140625" style="54"/>
    <col min="4632" max="4632" width="9.7109375" style="54" customWidth="1"/>
    <col min="4633" max="4864" width="9.140625" style="54"/>
    <col min="4865" max="4865" width="31.28515625" style="54" customWidth="1"/>
    <col min="4866" max="4879" width="0" style="54" hidden="1" customWidth="1"/>
    <col min="4880" max="4884" width="7.85546875" style="54" customWidth="1"/>
    <col min="4885" max="4887" width="9.140625" style="54"/>
    <col min="4888" max="4888" width="9.7109375" style="54" customWidth="1"/>
    <col min="4889" max="5120" width="9.140625" style="54"/>
    <col min="5121" max="5121" width="31.28515625" style="54" customWidth="1"/>
    <col min="5122" max="5135" width="0" style="54" hidden="1" customWidth="1"/>
    <col min="5136" max="5140" width="7.85546875" style="54" customWidth="1"/>
    <col min="5141" max="5143" width="9.140625" style="54"/>
    <col min="5144" max="5144" width="9.7109375" style="54" customWidth="1"/>
    <col min="5145" max="5376" width="9.140625" style="54"/>
    <col min="5377" max="5377" width="31.28515625" style="54" customWidth="1"/>
    <col min="5378" max="5391" width="0" style="54" hidden="1" customWidth="1"/>
    <col min="5392" max="5396" width="7.85546875" style="54" customWidth="1"/>
    <col min="5397" max="5399" width="9.140625" style="54"/>
    <col min="5400" max="5400" width="9.7109375" style="54" customWidth="1"/>
    <col min="5401" max="5632" width="9.140625" style="54"/>
    <col min="5633" max="5633" width="31.28515625" style="54" customWidth="1"/>
    <col min="5634" max="5647" width="0" style="54" hidden="1" customWidth="1"/>
    <col min="5648" max="5652" width="7.85546875" style="54" customWidth="1"/>
    <col min="5653" max="5655" width="9.140625" style="54"/>
    <col min="5656" max="5656" width="9.7109375" style="54" customWidth="1"/>
    <col min="5657" max="5888" width="9.140625" style="54"/>
    <col min="5889" max="5889" width="31.28515625" style="54" customWidth="1"/>
    <col min="5890" max="5903" width="0" style="54" hidden="1" customWidth="1"/>
    <col min="5904" max="5908" width="7.85546875" style="54" customWidth="1"/>
    <col min="5909" max="5911" width="9.140625" style="54"/>
    <col min="5912" max="5912" width="9.7109375" style="54" customWidth="1"/>
    <col min="5913" max="6144" width="9.140625" style="54"/>
    <col min="6145" max="6145" width="31.28515625" style="54" customWidth="1"/>
    <col min="6146" max="6159" width="0" style="54" hidden="1" customWidth="1"/>
    <col min="6160" max="6164" width="7.85546875" style="54" customWidth="1"/>
    <col min="6165" max="6167" width="9.140625" style="54"/>
    <col min="6168" max="6168" width="9.7109375" style="54" customWidth="1"/>
    <col min="6169" max="6400" width="9.140625" style="54"/>
    <col min="6401" max="6401" width="31.28515625" style="54" customWidth="1"/>
    <col min="6402" max="6415" width="0" style="54" hidden="1" customWidth="1"/>
    <col min="6416" max="6420" width="7.85546875" style="54" customWidth="1"/>
    <col min="6421" max="6423" width="9.140625" style="54"/>
    <col min="6424" max="6424" width="9.7109375" style="54" customWidth="1"/>
    <col min="6425" max="6656" width="9.140625" style="54"/>
    <col min="6657" max="6657" width="31.28515625" style="54" customWidth="1"/>
    <col min="6658" max="6671" width="0" style="54" hidden="1" customWidth="1"/>
    <col min="6672" max="6676" width="7.85546875" style="54" customWidth="1"/>
    <col min="6677" max="6679" width="9.140625" style="54"/>
    <col min="6680" max="6680" width="9.7109375" style="54" customWidth="1"/>
    <col min="6681" max="6912" width="9.140625" style="54"/>
    <col min="6913" max="6913" width="31.28515625" style="54" customWidth="1"/>
    <col min="6914" max="6927" width="0" style="54" hidden="1" customWidth="1"/>
    <col min="6928" max="6932" width="7.85546875" style="54" customWidth="1"/>
    <col min="6933" max="6935" width="9.140625" style="54"/>
    <col min="6936" max="6936" width="9.7109375" style="54" customWidth="1"/>
    <col min="6937" max="7168" width="9.140625" style="54"/>
    <col min="7169" max="7169" width="31.28515625" style="54" customWidth="1"/>
    <col min="7170" max="7183" width="0" style="54" hidden="1" customWidth="1"/>
    <col min="7184" max="7188" width="7.85546875" style="54" customWidth="1"/>
    <col min="7189" max="7191" width="9.140625" style="54"/>
    <col min="7192" max="7192" width="9.7109375" style="54" customWidth="1"/>
    <col min="7193" max="7424" width="9.140625" style="54"/>
    <col min="7425" max="7425" width="31.28515625" style="54" customWidth="1"/>
    <col min="7426" max="7439" width="0" style="54" hidden="1" customWidth="1"/>
    <col min="7440" max="7444" width="7.85546875" style="54" customWidth="1"/>
    <col min="7445" max="7447" width="9.140625" style="54"/>
    <col min="7448" max="7448" width="9.7109375" style="54" customWidth="1"/>
    <col min="7449" max="7680" width="9.140625" style="54"/>
    <col min="7681" max="7681" width="31.28515625" style="54" customWidth="1"/>
    <col min="7682" max="7695" width="0" style="54" hidden="1" customWidth="1"/>
    <col min="7696" max="7700" width="7.85546875" style="54" customWidth="1"/>
    <col min="7701" max="7703" width="9.140625" style="54"/>
    <col min="7704" max="7704" width="9.7109375" style="54" customWidth="1"/>
    <col min="7705" max="7936" width="9.140625" style="54"/>
    <col min="7937" max="7937" width="31.28515625" style="54" customWidth="1"/>
    <col min="7938" max="7951" width="0" style="54" hidden="1" customWidth="1"/>
    <col min="7952" max="7956" width="7.85546875" style="54" customWidth="1"/>
    <col min="7957" max="7959" width="9.140625" style="54"/>
    <col min="7960" max="7960" width="9.7109375" style="54" customWidth="1"/>
    <col min="7961" max="8192" width="9.140625" style="54"/>
    <col min="8193" max="8193" width="31.28515625" style="54" customWidth="1"/>
    <col min="8194" max="8207" width="0" style="54" hidden="1" customWidth="1"/>
    <col min="8208" max="8212" width="7.85546875" style="54" customWidth="1"/>
    <col min="8213" max="8215" width="9.140625" style="54"/>
    <col min="8216" max="8216" width="9.7109375" style="54" customWidth="1"/>
    <col min="8217" max="8448" width="9.140625" style="54"/>
    <col min="8449" max="8449" width="31.28515625" style="54" customWidth="1"/>
    <col min="8450" max="8463" width="0" style="54" hidden="1" customWidth="1"/>
    <col min="8464" max="8468" width="7.85546875" style="54" customWidth="1"/>
    <col min="8469" max="8471" width="9.140625" style="54"/>
    <col min="8472" max="8472" width="9.7109375" style="54" customWidth="1"/>
    <col min="8473" max="8704" width="9.140625" style="54"/>
    <col min="8705" max="8705" width="31.28515625" style="54" customWidth="1"/>
    <col min="8706" max="8719" width="0" style="54" hidden="1" customWidth="1"/>
    <col min="8720" max="8724" width="7.85546875" style="54" customWidth="1"/>
    <col min="8725" max="8727" width="9.140625" style="54"/>
    <col min="8728" max="8728" width="9.7109375" style="54" customWidth="1"/>
    <col min="8729" max="8960" width="9.140625" style="54"/>
    <col min="8961" max="8961" width="31.28515625" style="54" customWidth="1"/>
    <col min="8962" max="8975" width="0" style="54" hidden="1" customWidth="1"/>
    <col min="8976" max="8980" width="7.85546875" style="54" customWidth="1"/>
    <col min="8981" max="8983" width="9.140625" style="54"/>
    <col min="8984" max="8984" width="9.7109375" style="54" customWidth="1"/>
    <col min="8985" max="9216" width="9.140625" style="54"/>
    <col min="9217" max="9217" width="31.28515625" style="54" customWidth="1"/>
    <col min="9218" max="9231" width="0" style="54" hidden="1" customWidth="1"/>
    <col min="9232" max="9236" width="7.85546875" style="54" customWidth="1"/>
    <col min="9237" max="9239" width="9.140625" style="54"/>
    <col min="9240" max="9240" width="9.7109375" style="54" customWidth="1"/>
    <col min="9241" max="9472" width="9.140625" style="54"/>
    <col min="9473" max="9473" width="31.28515625" style="54" customWidth="1"/>
    <col min="9474" max="9487" width="0" style="54" hidden="1" customWidth="1"/>
    <col min="9488" max="9492" width="7.85546875" style="54" customWidth="1"/>
    <col min="9493" max="9495" width="9.140625" style="54"/>
    <col min="9496" max="9496" width="9.7109375" style="54" customWidth="1"/>
    <col min="9497" max="9728" width="9.140625" style="54"/>
    <col min="9729" max="9729" width="31.28515625" style="54" customWidth="1"/>
    <col min="9730" max="9743" width="0" style="54" hidden="1" customWidth="1"/>
    <col min="9744" max="9748" width="7.85546875" style="54" customWidth="1"/>
    <col min="9749" max="9751" width="9.140625" style="54"/>
    <col min="9752" max="9752" width="9.7109375" style="54" customWidth="1"/>
    <col min="9753" max="9984" width="9.140625" style="54"/>
    <col min="9985" max="9985" width="31.28515625" style="54" customWidth="1"/>
    <col min="9986" max="9999" width="0" style="54" hidden="1" customWidth="1"/>
    <col min="10000" max="10004" width="7.85546875" style="54" customWidth="1"/>
    <col min="10005" max="10007" width="9.140625" style="54"/>
    <col min="10008" max="10008" width="9.7109375" style="54" customWidth="1"/>
    <col min="10009" max="10240" width="9.140625" style="54"/>
    <col min="10241" max="10241" width="31.28515625" style="54" customWidth="1"/>
    <col min="10242" max="10255" width="0" style="54" hidden="1" customWidth="1"/>
    <col min="10256" max="10260" width="7.85546875" style="54" customWidth="1"/>
    <col min="10261" max="10263" width="9.140625" style="54"/>
    <col min="10264" max="10264" width="9.7109375" style="54" customWidth="1"/>
    <col min="10265" max="10496" width="9.140625" style="54"/>
    <col min="10497" max="10497" width="31.28515625" style="54" customWidth="1"/>
    <col min="10498" max="10511" width="0" style="54" hidden="1" customWidth="1"/>
    <col min="10512" max="10516" width="7.85546875" style="54" customWidth="1"/>
    <col min="10517" max="10519" width="9.140625" style="54"/>
    <col min="10520" max="10520" width="9.7109375" style="54" customWidth="1"/>
    <col min="10521" max="10752" width="9.140625" style="54"/>
    <col min="10753" max="10753" width="31.28515625" style="54" customWidth="1"/>
    <col min="10754" max="10767" width="0" style="54" hidden="1" customWidth="1"/>
    <col min="10768" max="10772" width="7.85546875" style="54" customWidth="1"/>
    <col min="10773" max="10775" width="9.140625" style="54"/>
    <col min="10776" max="10776" width="9.7109375" style="54" customWidth="1"/>
    <col min="10777" max="11008" width="9.140625" style="54"/>
    <col min="11009" max="11009" width="31.28515625" style="54" customWidth="1"/>
    <col min="11010" max="11023" width="0" style="54" hidden="1" customWidth="1"/>
    <col min="11024" max="11028" width="7.85546875" style="54" customWidth="1"/>
    <col min="11029" max="11031" width="9.140625" style="54"/>
    <col min="11032" max="11032" width="9.7109375" style="54" customWidth="1"/>
    <col min="11033" max="11264" width="9.140625" style="54"/>
    <col min="11265" max="11265" width="31.28515625" style="54" customWidth="1"/>
    <col min="11266" max="11279" width="0" style="54" hidden="1" customWidth="1"/>
    <col min="11280" max="11284" width="7.85546875" style="54" customWidth="1"/>
    <col min="11285" max="11287" width="9.140625" style="54"/>
    <col min="11288" max="11288" width="9.7109375" style="54" customWidth="1"/>
    <col min="11289" max="11520" width="9.140625" style="54"/>
    <col min="11521" max="11521" width="31.28515625" style="54" customWidth="1"/>
    <col min="11522" max="11535" width="0" style="54" hidden="1" customWidth="1"/>
    <col min="11536" max="11540" width="7.85546875" style="54" customWidth="1"/>
    <col min="11541" max="11543" width="9.140625" style="54"/>
    <col min="11544" max="11544" width="9.7109375" style="54" customWidth="1"/>
    <col min="11545" max="11776" width="9.140625" style="54"/>
    <col min="11777" max="11777" width="31.28515625" style="54" customWidth="1"/>
    <col min="11778" max="11791" width="0" style="54" hidden="1" customWidth="1"/>
    <col min="11792" max="11796" width="7.85546875" style="54" customWidth="1"/>
    <col min="11797" max="11799" width="9.140625" style="54"/>
    <col min="11800" max="11800" width="9.7109375" style="54" customWidth="1"/>
    <col min="11801" max="12032" width="9.140625" style="54"/>
    <col min="12033" max="12033" width="31.28515625" style="54" customWidth="1"/>
    <col min="12034" max="12047" width="0" style="54" hidden="1" customWidth="1"/>
    <col min="12048" max="12052" width="7.85546875" style="54" customWidth="1"/>
    <col min="12053" max="12055" width="9.140625" style="54"/>
    <col min="12056" max="12056" width="9.7109375" style="54" customWidth="1"/>
    <col min="12057" max="12288" width="9.140625" style="54"/>
    <col min="12289" max="12289" width="31.28515625" style="54" customWidth="1"/>
    <col min="12290" max="12303" width="0" style="54" hidden="1" customWidth="1"/>
    <col min="12304" max="12308" width="7.85546875" style="54" customWidth="1"/>
    <col min="12309" max="12311" width="9.140625" style="54"/>
    <col min="12312" max="12312" width="9.7109375" style="54" customWidth="1"/>
    <col min="12313" max="12544" width="9.140625" style="54"/>
    <col min="12545" max="12545" width="31.28515625" style="54" customWidth="1"/>
    <col min="12546" max="12559" width="0" style="54" hidden="1" customWidth="1"/>
    <col min="12560" max="12564" width="7.85546875" style="54" customWidth="1"/>
    <col min="12565" max="12567" width="9.140625" style="54"/>
    <col min="12568" max="12568" width="9.7109375" style="54" customWidth="1"/>
    <col min="12569" max="12800" width="9.140625" style="54"/>
    <col min="12801" max="12801" width="31.28515625" style="54" customWidth="1"/>
    <col min="12802" max="12815" width="0" style="54" hidden="1" customWidth="1"/>
    <col min="12816" max="12820" width="7.85546875" style="54" customWidth="1"/>
    <col min="12821" max="12823" width="9.140625" style="54"/>
    <col min="12824" max="12824" width="9.7109375" style="54" customWidth="1"/>
    <col min="12825" max="13056" width="9.140625" style="54"/>
    <col min="13057" max="13057" width="31.28515625" style="54" customWidth="1"/>
    <col min="13058" max="13071" width="0" style="54" hidden="1" customWidth="1"/>
    <col min="13072" max="13076" width="7.85546875" style="54" customWidth="1"/>
    <col min="13077" max="13079" width="9.140625" style="54"/>
    <col min="13080" max="13080" width="9.7109375" style="54" customWidth="1"/>
    <col min="13081" max="13312" width="9.140625" style="54"/>
    <col min="13313" max="13313" width="31.28515625" style="54" customWidth="1"/>
    <col min="13314" max="13327" width="0" style="54" hidden="1" customWidth="1"/>
    <col min="13328" max="13332" width="7.85546875" style="54" customWidth="1"/>
    <col min="13333" max="13335" width="9.140625" style="54"/>
    <col min="13336" max="13336" width="9.7109375" style="54" customWidth="1"/>
    <col min="13337" max="13568" width="9.140625" style="54"/>
    <col min="13569" max="13569" width="31.28515625" style="54" customWidth="1"/>
    <col min="13570" max="13583" width="0" style="54" hidden="1" customWidth="1"/>
    <col min="13584" max="13588" width="7.85546875" style="54" customWidth="1"/>
    <col min="13589" max="13591" width="9.140625" style="54"/>
    <col min="13592" max="13592" width="9.7109375" style="54" customWidth="1"/>
    <col min="13593" max="13824" width="9.140625" style="54"/>
    <col min="13825" max="13825" width="31.28515625" style="54" customWidth="1"/>
    <col min="13826" max="13839" width="0" style="54" hidden="1" customWidth="1"/>
    <col min="13840" max="13844" width="7.85546875" style="54" customWidth="1"/>
    <col min="13845" max="13847" width="9.140625" style="54"/>
    <col min="13848" max="13848" width="9.7109375" style="54" customWidth="1"/>
    <col min="13849" max="14080" width="9.140625" style="54"/>
    <col min="14081" max="14081" width="31.28515625" style="54" customWidth="1"/>
    <col min="14082" max="14095" width="0" style="54" hidden="1" customWidth="1"/>
    <col min="14096" max="14100" width="7.85546875" style="54" customWidth="1"/>
    <col min="14101" max="14103" width="9.140625" style="54"/>
    <col min="14104" max="14104" width="9.7109375" style="54" customWidth="1"/>
    <col min="14105" max="14336" width="9.140625" style="54"/>
    <col min="14337" max="14337" width="31.28515625" style="54" customWidth="1"/>
    <col min="14338" max="14351" width="0" style="54" hidden="1" customWidth="1"/>
    <col min="14352" max="14356" width="7.85546875" style="54" customWidth="1"/>
    <col min="14357" max="14359" width="9.140625" style="54"/>
    <col min="14360" max="14360" width="9.7109375" style="54" customWidth="1"/>
    <col min="14361" max="14592" width="9.140625" style="54"/>
    <col min="14593" max="14593" width="31.28515625" style="54" customWidth="1"/>
    <col min="14594" max="14607" width="0" style="54" hidden="1" customWidth="1"/>
    <col min="14608" max="14612" width="7.85546875" style="54" customWidth="1"/>
    <col min="14613" max="14615" width="9.140625" style="54"/>
    <col min="14616" max="14616" width="9.7109375" style="54" customWidth="1"/>
    <col min="14617" max="14848" width="9.140625" style="54"/>
    <col min="14849" max="14849" width="31.28515625" style="54" customWidth="1"/>
    <col min="14850" max="14863" width="0" style="54" hidden="1" customWidth="1"/>
    <col min="14864" max="14868" width="7.85546875" style="54" customWidth="1"/>
    <col min="14869" max="14871" width="9.140625" style="54"/>
    <col min="14872" max="14872" width="9.7109375" style="54" customWidth="1"/>
    <col min="14873" max="15104" width="9.140625" style="54"/>
    <col min="15105" max="15105" width="31.28515625" style="54" customWidth="1"/>
    <col min="15106" max="15119" width="0" style="54" hidden="1" customWidth="1"/>
    <col min="15120" max="15124" width="7.85546875" style="54" customWidth="1"/>
    <col min="15125" max="15127" width="9.140625" style="54"/>
    <col min="15128" max="15128" width="9.7109375" style="54" customWidth="1"/>
    <col min="15129" max="15360" width="9.140625" style="54"/>
    <col min="15361" max="15361" width="31.28515625" style="54" customWidth="1"/>
    <col min="15362" max="15375" width="0" style="54" hidden="1" customWidth="1"/>
    <col min="15376" max="15380" width="7.85546875" style="54" customWidth="1"/>
    <col min="15381" max="15383" width="9.140625" style="54"/>
    <col min="15384" max="15384" width="9.7109375" style="54" customWidth="1"/>
    <col min="15385" max="15616" width="9.140625" style="54"/>
    <col min="15617" max="15617" width="31.28515625" style="54" customWidth="1"/>
    <col min="15618" max="15631" width="0" style="54" hidden="1" customWidth="1"/>
    <col min="15632" max="15636" width="7.85546875" style="54" customWidth="1"/>
    <col min="15637" max="15639" width="9.140625" style="54"/>
    <col min="15640" max="15640" width="9.7109375" style="54" customWidth="1"/>
    <col min="15641" max="15872" width="9.140625" style="54"/>
    <col min="15873" max="15873" width="31.28515625" style="54" customWidth="1"/>
    <col min="15874" max="15887" width="0" style="54" hidden="1" customWidth="1"/>
    <col min="15888" max="15892" width="7.85546875" style="54" customWidth="1"/>
    <col min="15893" max="15895" width="9.140625" style="54"/>
    <col min="15896" max="15896" width="9.7109375" style="54" customWidth="1"/>
    <col min="15897" max="16128" width="9.140625" style="54"/>
    <col min="16129" max="16129" width="31.28515625" style="54" customWidth="1"/>
    <col min="16130" max="16143" width="0" style="54" hidden="1" customWidth="1"/>
    <col min="16144" max="16148" width="7.85546875" style="54" customWidth="1"/>
    <col min="16149" max="16151" width="9.140625" style="54"/>
    <col min="16152" max="16152" width="9.7109375" style="54" customWidth="1"/>
    <col min="16153" max="16384" width="9.140625" style="54"/>
  </cols>
  <sheetData>
    <row r="1" spans="1:30" ht="15.75" hidden="1" x14ac:dyDescent="0.25">
      <c r="P1" s="313"/>
      <c r="Q1" s="314" t="s">
        <v>309</v>
      </c>
    </row>
    <row r="2" spans="1:30" hidden="1" x14ac:dyDescent="0.2"/>
    <row r="3" spans="1:30" ht="18" x14ac:dyDescent="0.25">
      <c r="A3" s="54" t="s">
        <v>310</v>
      </c>
      <c r="Z3" s="188" t="s">
        <v>311</v>
      </c>
    </row>
    <row r="4" spans="1:30" ht="21" x14ac:dyDescent="0.25">
      <c r="A4" s="315" t="s">
        <v>312</v>
      </c>
      <c r="B4" s="315"/>
      <c r="C4" s="315"/>
      <c r="D4" s="315"/>
      <c r="E4" s="315"/>
      <c r="F4" s="315"/>
      <c r="G4" s="315"/>
      <c r="H4" s="315"/>
      <c r="I4" s="315"/>
      <c r="J4" s="315"/>
      <c r="K4" s="53"/>
      <c r="L4" s="53"/>
      <c r="M4" s="53"/>
      <c r="N4" s="53"/>
      <c r="O4" s="53"/>
      <c r="P4" s="53"/>
      <c r="S4" s="54"/>
    </row>
    <row r="5" spans="1:30" ht="12" customHeight="1" x14ac:dyDescent="0.2">
      <c r="A5" s="53" t="s">
        <v>313</v>
      </c>
      <c r="B5" s="53"/>
      <c r="C5" s="53"/>
      <c r="D5" s="53"/>
      <c r="E5" s="53"/>
      <c r="F5" s="53"/>
      <c r="G5" s="53"/>
      <c r="H5" s="53"/>
      <c r="I5" s="53"/>
      <c r="J5" s="53"/>
      <c r="K5" s="53"/>
      <c r="L5" s="53"/>
      <c r="M5" s="53"/>
      <c r="N5" s="53"/>
      <c r="O5" s="53"/>
      <c r="U5" s="53"/>
    </row>
    <row r="6" spans="1:30" ht="21" customHeight="1" x14ac:dyDescent="0.25">
      <c r="A6" s="56"/>
      <c r="B6" s="57">
        <v>1991</v>
      </c>
      <c r="C6" s="57">
        <v>1992</v>
      </c>
      <c r="D6" s="57">
        <v>1993</v>
      </c>
      <c r="E6" s="57">
        <v>1994</v>
      </c>
      <c r="F6" s="57">
        <v>1995</v>
      </c>
      <c r="G6" s="57">
        <v>1996</v>
      </c>
      <c r="H6" s="57">
        <v>1997</v>
      </c>
      <c r="I6" s="57">
        <v>1998</v>
      </c>
      <c r="J6" s="57">
        <v>1999</v>
      </c>
      <c r="K6" s="57">
        <v>2000</v>
      </c>
      <c r="L6" s="57">
        <v>2001</v>
      </c>
      <c r="M6" s="58">
        <v>2002</v>
      </c>
      <c r="N6" s="58">
        <v>2003</v>
      </c>
      <c r="O6" s="58">
        <v>2004</v>
      </c>
      <c r="P6" s="58">
        <v>2005</v>
      </c>
      <c r="Q6" s="58">
        <v>2006</v>
      </c>
      <c r="R6" s="58">
        <v>2007</v>
      </c>
      <c r="S6" s="58">
        <v>2008</v>
      </c>
      <c r="T6" s="58">
        <v>2009</v>
      </c>
      <c r="U6" s="58">
        <v>2010</v>
      </c>
      <c r="V6" s="58">
        <v>2011</v>
      </c>
      <c r="W6" s="58">
        <v>2012</v>
      </c>
      <c r="X6" s="58">
        <v>2013</v>
      </c>
      <c r="Y6" s="58">
        <v>2014</v>
      </c>
      <c r="Z6" s="59" t="s">
        <v>713</v>
      </c>
      <c r="AA6" s="58">
        <v>2016</v>
      </c>
      <c r="AB6" s="58">
        <v>2017</v>
      </c>
      <c r="AC6" s="58">
        <v>2018</v>
      </c>
      <c r="AD6" s="58">
        <v>2019</v>
      </c>
    </row>
    <row r="7" spans="1:30" ht="21.75" customHeight="1" x14ac:dyDescent="0.25">
      <c r="A7" s="60" t="s">
        <v>314</v>
      </c>
      <c r="B7" s="60"/>
      <c r="C7" s="60"/>
      <c r="D7" s="60"/>
      <c r="E7" s="60"/>
      <c r="F7" s="60"/>
      <c r="G7" s="60"/>
      <c r="H7" s="60"/>
      <c r="I7" s="60"/>
      <c r="J7" s="60"/>
      <c r="M7" s="316"/>
      <c r="N7" s="317"/>
      <c r="O7" s="55"/>
      <c r="P7" s="55"/>
      <c r="Q7" s="173"/>
      <c r="R7" s="318"/>
      <c r="S7" s="318"/>
      <c r="T7" s="318"/>
      <c r="U7" s="318"/>
      <c r="V7" s="318"/>
      <c r="AD7" s="318" t="s">
        <v>315</v>
      </c>
    </row>
    <row r="8" spans="1:30" ht="18" customHeight="1" x14ac:dyDescent="0.2">
      <c r="A8" s="54" t="s">
        <v>316</v>
      </c>
      <c r="B8" s="110">
        <v>52</v>
      </c>
      <c r="C8" s="110">
        <v>87</v>
      </c>
      <c r="D8" s="110">
        <v>96</v>
      </c>
      <c r="E8" s="319">
        <v>108</v>
      </c>
      <c r="F8" s="110">
        <v>100</v>
      </c>
      <c r="G8" s="110">
        <v>82</v>
      </c>
      <c r="H8" s="107">
        <v>86</v>
      </c>
      <c r="I8" s="55">
        <v>84</v>
      </c>
      <c r="J8" s="54">
        <v>91</v>
      </c>
      <c r="K8" s="54">
        <v>113</v>
      </c>
      <c r="L8" s="54">
        <v>167</v>
      </c>
      <c r="M8" s="55">
        <v>179</v>
      </c>
      <c r="N8" s="55">
        <v>205</v>
      </c>
      <c r="O8" s="161">
        <v>208.76499999999999</v>
      </c>
      <c r="P8" s="161">
        <v>222.53</v>
      </c>
      <c r="Q8" s="161">
        <v>232</v>
      </c>
      <c r="R8" s="161">
        <v>250</v>
      </c>
      <c r="S8" s="161">
        <v>251.999</v>
      </c>
      <c r="T8" s="161">
        <v>251.36799999999999</v>
      </c>
      <c r="U8" s="161">
        <v>242.48599999999999</v>
      </c>
      <c r="V8" s="161">
        <v>268.851</v>
      </c>
      <c r="W8" s="55">
        <v>286</v>
      </c>
      <c r="X8" s="320">
        <v>268.26400000000075</v>
      </c>
      <c r="Y8" s="320">
        <v>264</v>
      </c>
      <c r="Z8" s="70" t="s">
        <v>149</v>
      </c>
      <c r="AA8" s="70" t="s">
        <v>149</v>
      </c>
      <c r="AB8" s="70" t="s">
        <v>149</v>
      </c>
      <c r="AC8" s="70" t="s">
        <v>149</v>
      </c>
      <c r="AD8" s="70" t="s">
        <v>149</v>
      </c>
    </row>
    <row r="9" spans="1:30" ht="18" customHeight="1" x14ac:dyDescent="0.2">
      <c r="A9" s="54" t="s">
        <v>317</v>
      </c>
      <c r="B9" s="110">
        <v>300</v>
      </c>
      <c r="C9" s="110">
        <v>293</v>
      </c>
      <c r="D9" s="110">
        <v>342</v>
      </c>
      <c r="E9" s="319">
        <v>343</v>
      </c>
      <c r="F9" s="110">
        <v>356</v>
      </c>
      <c r="G9" s="110">
        <v>359</v>
      </c>
      <c r="H9" s="107">
        <v>387</v>
      </c>
      <c r="I9" s="55">
        <v>409</v>
      </c>
      <c r="J9" s="54">
        <v>408</v>
      </c>
      <c r="K9" s="54">
        <v>379</v>
      </c>
      <c r="L9" s="54">
        <v>406</v>
      </c>
      <c r="M9" s="55">
        <v>410</v>
      </c>
      <c r="N9" s="55">
        <v>423</v>
      </c>
      <c r="O9" s="161">
        <v>467.54</v>
      </c>
      <c r="P9" s="161">
        <v>472.47</v>
      </c>
      <c r="Q9" s="161">
        <v>456</v>
      </c>
      <c r="R9" s="161">
        <v>468</v>
      </c>
      <c r="S9" s="161">
        <v>462.505</v>
      </c>
      <c r="T9" s="161">
        <v>420.29399999999998</v>
      </c>
      <c r="U9" s="161">
        <v>427.45600000000002</v>
      </c>
      <c r="V9" s="161">
        <v>463.79300000000001</v>
      </c>
      <c r="W9" s="55">
        <v>473</v>
      </c>
      <c r="X9" s="320">
        <v>506.197</v>
      </c>
      <c r="Y9" s="320">
        <v>476</v>
      </c>
      <c r="Z9" s="70" t="s">
        <v>149</v>
      </c>
      <c r="AA9" s="70" t="s">
        <v>149</v>
      </c>
      <c r="AB9" s="70" t="s">
        <v>149</v>
      </c>
      <c r="AC9" s="70" t="s">
        <v>149</v>
      </c>
      <c r="AD9" s="70" t="s">
        <v>149</v>
      </c>
    </row>
    <row r="10" spans="1:30" ht="18" customHeight="1" x14ac:dyDescent="0.2">
      <c r="A10" s="54" t="s">
        <v>318</v>
      </c>
      <c r="B10" s="110">
        <v>353</v>
      </c>
      <c r="C10" s="110">
        <v>380</v>
      </c>
      <c r="D10" s="110">
        <v>438</v>
      </c>
      <c r="E10" s="319">
        <v>451</v>
      </c>
      <c r="F10" s="110">
        <v>456</v>
      </c>
      <c r="G10" s="110">
        <v>441</v>
      </c>
      <c r="H10" s="107">
        <v>473</v>
      </c>
      <c r="I10" s="55">
        <v>493</v>
      </c>
      <c r="J10" s="54">
        <v>499</v>
      </c>
      <c r="K10" s="54">
        <v>492</v>
      </c>
      <c r="L10" s="54">
        <v>574</v>
      </c>
      <c r="M10" s="55">
        <v>590</v>
      </c>
      <c r="N10" s="55">
        <v>628</v>
      </c>
      <c r="O10" s="55">
        <v>676</v>
      </c>
      <c r="P10" s="55">
        <v>695</v>
      </c>
      <c r="Q10" s="55">
        <v>689</v>
      </c>
      <c r="R10" s="55">
        <v>718</v>
      </c>
      <c r="S10" s="161">
        <v>714.50400000000002</v>
      </c>
      <c r="T10" s="161">
        <v>671.66200000000003</v>
      </c>
      <c r="U10" s="161">
        <v>669.94200000000001</v>
      </c>
      <c r="V10" s="161">
        <v>732.64400000000001</v>
      </c>
      <c r="W10" s="55">
        <v>759</v>
      </c>
      <c r="X10" s="320">
        <v>774.46100000000069</v>
      </c>
      <c r="Y10" s="320">
        <v>740</v>
      </c>
      <c r="Z10" s="70" t="s">
        <v>149</v>
      </c>
      <c r="AA10" s="70" t="s">
        <v>149</v>
      </c>
      <c r="AB10" s="70" t="s">
        <v>149</v>
      </c>
      <c r="AC10" s="70" t="s">
        <v>149</v>
      </c>
      <c r="AD10" s="70" t="s">
        <v>149</v>
      </c>
    </row>
    <row r="11" spans="1:30" ht="18" customHeight="1" x14ac:dyDescent="0.2">
      <c r="B11" s="321"/>
      <c r="C11" s="321"/>
      <c r="D11" s="321"/>
      <c r="E11" s="321"/>
      <c r="F11" s="321"/>
      <c r="G11" s="321"/>
      <c r="H11" s="321"/>
      <c r="I11" s="321"/>
      <c r="J11" s="321"/>
      <c r="K11" s="322" t="s">
        <v>56</v>
      </c>
      <c r="L11" s="322"/>
      <c r="N11" s="55"/>
      <c r="O11" s="55"/>
      <c r="P11" s="55"/>
      <c r="Q11" s="55"/>
      <c r="R11" s="55"/>
      <c r="U11" s="55"/>
      <c r="V11" s="55"/>
      <c r="W11" s="55"/>
    </row>
    <row r="12" spans="1:30" ht="18" customHeight="1" x14ac:dyDescent="0.25">
      <c r="A12" s="60" t="s">
        <v>319</v>
      </c>
      <c r="B12" s="110"/>
      <c r="C12" s="110"/>
      <c r="D12" s="110"/>
      <c r="E12" s="175"/>
      <c r="H12" s="323"/>
      <c r="I12" s="78"/>
      <c r="J12" s="78"/>
      <c r="M12" s="324"/>
      <c r="N12" s="325"/>
      <c r="O12" s="55"/>
      <c r="P12" s="55"/>
      <c r="Q12" s="62"/>
      <c r="R12" s="326"/>
      <c r="S12" s="326"/>
      <c r="T12" s="326"/>
      <c r="U12" s="326"/>
      <c r="V12" s="326"/>
      <c r="AA12" s="318"/>
      <c r="AD12" s="318" t="s">
        <v>320</v>
      </c>
    </row>
    <row r="13" spans="1:30" ht="18" customHeight="1" x14ac:dyDescent="0.2">
      <c r="A13" s="54" t="s">
        <v>316</v>
      </c>
      <c r="B13" s="110">
        <v>806</v>
      </c>
      <c r="C13" s="110">
        <v>998</v>
      </c>
      <c r="D13" s="110">
        <v>1048</v>
      </c>
      <c r="E13" s="319">
        <v>1200</v>
      </c>
      <c r="F13" s="110">
        <v>1193</v>
      </c>
      <c r="G13" s="110">
        <v>1155</v>
      </c>
      <c r="H13" s="107">
        <v>1213</v>
      </c>
      <c r="I13" s="107">
        <v>1086</v>
      </c>
      <c r="J13" s="110">
        <v>1203</v>
      </c>
      <c r="K13" s="105">
        <v>1095</v>
      </c>
      <c r="L13" s="105">
        <v>1399</v>
      </c>
      <c r="M13" s="122">
        <v>2059</v>
      </c>
      <c r="N13" s="122">
        <v>2285</v>
      </c>
      <c r="O13" s="122">
        <v>2587.3932784666022</v>
      </c>
      <c r="P13" s="122">
        <v>2590</v>
      </c>
      <c r="Q13" s="122">
        <v>2714</v>
      </c>
      <c r="R13" s="122">
        <v>3033</v>
      </c>
      <c r="S13" s="122">
        <v>3114.7870000000003</v>
      </c>
      <c r="T13" s="122">
        <v>2893.7840000000001</v>
      </c>
      <c r="U13" s="122">
        <v>2794.1950000000002</v>
      </c>
      <c r="V13" s="122">
        <v>2927.7359999999999</v>
      </c>
      <c r="W13" s="107">
        <v>3189.74</v>
      </c>
      <c r="X13" s="164">
        <v>3118.0650000000041</v>
      </c>
      <c r="Y13" s="164">
        <v>3162</v>
      </c>
      <c r="Z13" s="70" t="s">
        <v>149</v>
      </c>
      <c r="AA13" s="70" t="s">
        <v>149</v>
      </c>
      <c r="AB13" s="70" t="s">
        <v>149</v>
      </c>
      <c r="AC13" s="70" t="s">
        <v>149</v>
      </c>
      <c r="AD13" s="70" t="s">
        <v>149</v>
      </c>
    </row>
    <row r="14" spans="1:30" ht="18" customHeight="1" x14ac:dyDescent="0.2">
      <c r="A14" s="54" t="s">
        <v>317</v>
      </c>
      <c r="B14" s="110">
        <v>3398</v>
      </c>
      <c r="C14" s="110">
        <v>3373</v>
      </c>
      <c r="D14" s="110">
        <v>3504</v>
      </c>
      <c r="E14" s="319">
        <v>3747</v>
      </c>
      <c r="F14" s="110">
        <v>4546</v>
      </c>
      <c r="G14" s="110">
        <v>4445</v>
      </c>
      <c r="H14" s="107">
        <v>4983</v>
      </c>
      <c r="I14" s="107">
        <v>5153</v>
      </c>
      <c r="J14" s="110">
        <v>4918</v>
      </c>
      <c r="K14" s="105">
        <v>4349</v>
      </c>
      <c r="L14" s="105">
        <v>4157</v>
      </c>
      <c r="M14" s="122">
        <v>4203</v>
      </c>
      <c r="N14" s="122">
        <v>4508</v>
      </c>
      <c r="O14" s="122">
        <v>4992.6067215333969</v>
      </c>
      <c r="P14" s="122">
        <v>5386</v>
      </c>
      <c r="Q14" s="122">
        <v>5317</v>
      </c>
      <c r="R14" s="122">
        <v>5527</v>
      </c>
      <c r="S14" s="122">
        <v>5263.6610000000001</v>
      </c>
      <c r="T14" s="122">
        <v>5026.6189999999997</v>
      </c>
      <c r="U14" s="122">
        <v>5382.4620000000004</v>
      </c>
      <c r="V14" s="122">
        <v>5696.0050000000001</v>
      </c>
      <c r="W14" s="107">
        <v>5695.0590000000002</v>
      </c>
      <c r="X14" s="164">
        <v>5505.4949999999953</v>
      </c>
      <c r="Y14" s="164">
        <v>5747</v>
      </c>
      <c r="Z14" s="70" t="s">
        <v>149</v>
      </c>
      <c r="AA14" s="70" t="s">
        <v>149</v>
      </c>
      <c r="AB14" s="70" t="s">
        <v>149</v>
      </c>
      <c r="AC14" s="70" t="s">
        <v>149</v>
      </c>
      <c r="AD14" s="70" t="s">
        <v>149</v>
      </c>
    </row>
    <row r="15" spans="1:30" ht="18" customHeight="1" x14ac:dyDescent="0.2">
      <c r="A15" s="133" t="s">
        <v>318</v>
      </c>
      <c r="B15" s="327">
        <v>4204</v>
      </c>
      <c r="C15" s="327">
        <v>4372</v>
      </c>
      <c r="D15" s="327">
        <v>4552</v>
      </c>
      <c r="E15" s="328">
        <v>4947</v>
      </c>
      <c r="F15" s="327">
        <v>5739</v>
      </c>
      <c r="G15" s="327">
        <v>5601</v>
      </c>
      <c r="H15" s="176">
        <v>6196</v>
      </c>
      <c r="I15" s="176">
        <v>6173</v>
      </c>
      <c r="J15" s="327">
        <v>6122</v>
      </c>
      <c r="K15" s="329">
        <v>5444</v>
      </c>
      <c r="L15" s="329">
        <v>5555</v>
      </c>
      <c r="M15" s="330">
        <v>6262</v>
      </c>
      <c r="N15" s="330">
        <v>6793</v>
      </c>
      <c r="O15" s="330">
        <v>7580</v>
      </c>
      <c r="P15" s="330">
        <v>7976</v>
      </c>
      <c r="Q15" s="330">
        <v>8030</v>
      </c>
      <c r="R15" s="330">
        <v>8560</v>
      </c>
      <c r="S15" s="330">
        <v>8378.4480000000003</v>
      </c>
      <c r="T15" s="330">
        <v>7920.4030000000002</v>
      </c>
      <c r="U15" s="330">
        <v>8176.6570000000002</v>
      </c>
      <c r="V15" s="330">
        <v>8623.741</v>
      </c>
      <c r="W15" s="176">
        <v>8885.74</v>
      </c>
      <c r="X15" s="331">
        <v>8623.56</v>
      </c>
      <c r="Y15" s="331">
        <v>8908</v>
      </c>
      <c r="Z15" s="336" t="s">
        <v>149</v>
      </c>
      <c r="AA15" s="336" t="s">
        <v>149</v>
      </c>
      <c r="AB15" s="336" t="s">
        <v>149</v>
      </c>
      <c r="AC15" s="336" t="s">
        <v>149</v>
      </c>
      <c r="AD15" s="336" t="s">
        <v>149</v>
      </c>
    </row>
    <row r="16" spans="1:30" ht="14.25" customHeight="1" x14ac:dyDescent="0.2">
      <c r="A16" s="139" t="s">
        <v>157</v>
      </c>
      <c r="B16" s="53"/>
      <c r="C16" s="53"/>
      <c r="D16" s="53"/>
      <c r="E16" s="53"/>
      <c r="F16" s="53"/>
      <c r="G16" s="53"/>
      <c r="H16" s="53"/>
      <c r="I16" s="53"/>
      <c r="J16" s="53"/>
      <c r="K16" s="175"/>
      <c r="L16" s="175"/>
      <c r="M16" s="175"/>
      <c r="N16" s="160"/>
      <c r="O16" s="160"/>
      <c r="R16" s="55"/>
      <c r="U16" s="55"/>
      <c r="V16" s="55"/>
    </row>
    <row r="17" spans="1:30" s="141" customFormat="1" ht="13.5" customHeight="1" x14ac:dyDescent="0.2">
      <c r="A17" s="141" t="s">
        <v>321</v>
      </c>
      <c r="K17" s="332"/>
      <c r="L17" s="332"/>
      <c r="M17" s="332"/>
      <c r="N17" s="260"/>
      <c r="O17" s="260"/>
      <c r="R17" s="142"/>
      <c r="S17" s="142"/>
      <c r="T17" s="333"/>
      <c r="U17" s="333"/>
      <c r="V17" s="333"/>
    </row>
    <row r="18" spans="1:30" s="141" customFormat="1" ht="12.75" x14ac:dyDescent="0.2">
      <c r="A18" s="141" t="s">
        <v>322</v>
      </c>
      <c r="R18" s="142"/>
      <c r="S18" s="142"/>
      <c r="T18" s="142"/>
      <c r="U18" s="142"/>
      <c r="V18" s="142"/>
    </row>
    <row r="19" spans="1:30" x14ac:dyDescent="0.2">
      <c r="A19" s="139" t="s">
        <v>712</v>
      </c>
      <c r="K19" s="334" t="s">
        <v>56</v>
      </c>
      <c r="L19" s="334" t="s">
        <v>56</v>
      </c>
      <c r="M19" s="334" t="s">
        <v>56</v>
      </c>
      <c r="N19" s="334" t="s">
        <v>56</v>
      </c>
      <c r="R19" s="55"/>
      <c r="U19" s="55"/>
      <c r="V19" s="55"/>
    </row>
    <row r="20" spans="1:30" x14ac:dyDescent="0.2">
      <c r="A20" s="53"/>
      <c r="B20" s="53"/>
      <c r="C20" s="53"/>
      <c r="D20" s="53"/>
      <c r="E20" s="53"/>
      <c r="F20" s="53"/>
      <c r="G20" s="53"/>
      <c r="H20" s="53"/>
      <c r="I20" s="53"/>
      <c r="J20" s="53"/>
      <c r="K20" s="53"/>
      <c r="L20" s="53"/>
      <c r="M20" s="53"/>
      <c r="N20" s="53"/>
      <c r="R20" s="55"/>
      <c r="U20" s="55"/>
      <c r="V20" s="55"/>
    </row>
    <row r="21" spans="1:30" ht="15.75" x14ac:dyDescent="0.25">
      <c r="A21" s="171" t="s">
        <v>323</v>
      </c>
      <c r="B21" s="171"/>
      <c r="C21" s="171"/>
      <c r="D21" s="171"/>
      <c r="E21" s="171"/>
      <c r="F21" s="171"/>
      <c r="G21" s="171"/>
      <c r="H21" s="171"/>
      <c r="I21" s="171"/>
      <c r="J21" s="171"/>
      <c r="K21" s="53"/>
      <c r="L21" s="53"/>
      <c r="M21" s="53"/>
      <c r="N21" s="53"/>
      <c r="R21" s="55"/>
      <c r="U21" s="55"/>
      <c r="V21" s="55"/>
    </row>
    <row r="22" spans="1:30" ht="10.5" customHeight="1" x14ac:dyDescent="0.2">
      <c r="A22" s="53"/>
      <c r="B22" s="53"/>
      <c r="C22" s="53"/>
      <c r="D22" s="53"/>
      <c r="E22" s="53"/>
      <c r="F22" s="53"/>
      <c r="G22" s="53"/>
      <c r="H22" s="53"/>
      <c r="I22" s="53"/>
      <c r="J22" s="53"/>
      <c r="K22" s="53"/>
      <c r="L22" s="53"/>
      <c r="M22" s="53"/>
      <c r="N22" s="53"/>
      <c r="R22" s="55"/>
      <c r="U22" s="55"/>
      <c r="V22" s="55"/>
    </row>
    <row r="23" spans="1:30" ht="21" customHeight="1" x14ac:dyDescent="0.25">
      <c r="A23" s="56"/>
      <c r="B23" s="57">
        <v>1991</v>
      </c>
      <c r="C23" s="57">
        <v>1992</v>
      </c>
      <c r="D23" s="57">
        <v>1993</v>
      </c>
      <c r="E23" s="57">
        <v>1994</v>
      </c>
      <c r="F23" s="57">
        <v>1995</v>
      </c>
      <c r="G23" s="57">
        <v>1996</v>
      </c>
      <c r="H23" s="57">
        <v>1997</v>
      </c>
      <c r="I23" s="57">
        <v>1998</v>
      </c>
      <c r="J23" s="57">
        <v>1999</v>
      </c>
      <c r="K23" s="57">
        <v>2000</v>
      </c>
      <c r="L23" s="57">
        <v>2001</v>
      </c>
      <c r="M23" s="58">
        <v>2002</v>
      </c>
      <c r="N23" s="58">
        <v>2003</v>
      </c>
      <c r="O23" s="58">
        <v>2004</v>
      </c>
      <c r="P23" s="58">
        <v>2005</v>
      </c>
      <c r="Q23" s="58">
        <v>2006</v>
      </c>
      <c r="R23" s="58">
        <v>2007</v>
      </c>
      <c r="S23" s="58">
        <v>2008</v>
      </c>
      <c r="T23" s="58">
        <v>2009</v>
      </c>
      <c r="U23" s="58">
        <v>2010</v>
      </c>
      <c r="V23" s="58">
        <v>2011</v>
      </c>
      <c r="W23" s="58">
        <v>2012</v>
      </c>
      <c r="X23" s="58">
        <v>2013</v>
      </c>
      <c r="Y23" s="58">
        <v>2014</v>
      </c>
      <c r="Z23" s="58">
        <v>2015</v>
      </c>
      <c r="AA23" s="58">
        <v>2016</v>
      </c>
      <c r="AB23" s="58">
        <v>2017</v>
      </c>
      <c r="AC23" s="58">
        <v>2018</v>
      </c>
      <c r="AD23" s="58">
        <v>2019</v>
      </c>
    </row>
    <row r="24" spans="1:30" x14ac:dyDescent="0.2">
      <c r="N24" s="55"/>
      <c r="O24" s="55"/>
      <c r="P24" s="55"/>
      <c r="R24" s="55"/>
      <c r="U24" s="55"/>
      <c r="V24" s="55"/>
    </row>
    <row r="25" spans="1:30" ht="18" customHeight="1" x14ac:dyDescent="0.25">
      <c r="A25" s="60" t="s">
        <v>324</v>
      </c>
      <c r="B25" s="60"/>
      <c r="C25" s="60"/>
      <c r="D25" s="60"/>
      <c r="E25" s="60"/>
      <c r="F25" s="60"/>
      <c r="G25" s="60"/>
      <c r="H25" s="60"/>
      <c r="I25" s="60"/>
      <c r="J25" s="60"/>
      <c r="M25" s="61"/>
      <c r="N25" s="62"/>
      <c r="O25" s="62"/>
      <c r="P25" s="55"/>
      <c r="Q25" s="55"/>
      <c r="R25" s="326"/>
      <c r="S25" s="326"/>
      <c r="T25" s="326"/>
      <c r="U25" s="326"/>
      <c r="V25" s="326"/>
      <c r="AD25" s="326" t="s">
        <v>128</v>
      </c>
    </row>
    <row r="26" spans="1:30" ht="18" customHeight="1" x14ac:dyDescent="0.2">
      <c r="A26" s="54" t="s">
        <v>325</v>
      </c>
      <c r="B26" s="54">
        <v>2.5499999999999998</v>
      </c>
      <c r="C26" s="73">
        <v>2.06</v>
      </c>
      <c r="D26" s="73">
        <v>2.1</v>
      </c>
      <c r="E26" s="54">
        <v>2.44</v>
      </c>
      <c r="F26" s="54">
        <v>2.5099999999999998</v>
      </c>
      <c r="G26" s="54">
        <v>2.4500000000000002</v>
      </c>
      <c r="H26" s="55">
        <v>2.5299999999999998</v>
      </c>
      <c r="I26" s="55">
        <v>1.53</v>
      </c>
      <c r="J26" s="55">
        <v>1.66</v>
      </c>
      <c r="K26" s="55">
        <v>0.95</v>
      </c>
      <c r="L26" s="54">
        <v>1.61</v>
      </c>
      <c r="M26" s="55">
        <v>1.29</v>
      </c>
      <c r="N26" s="66">
        <v>1.34</v>
      </c>
      <c r="O26" s="66">
        <v>1.29</v>
      </c>
      <c r="P26" s="54">
        <v>1.59</v>
      </c>
      <c r="Q26" s="55">
        <v>1.53</v>
      </c>
      <c r="R26" s="55">
        <v>2.08</v>
      </c>
      <c r="S26" s="55">
        <v>2.5299999999999998</v>
      </c>
      <c r="T26" s="55">
        <v>1.46</v>
      </c>
      <c r="U26" s="70">
        <v>2.34</v>
      </c>
      <c r="V26" s="70">
        <v>2.56</v>
      </c>
      <c r="W26" s="55">
        <v>2.25</v>
      </c>
      <c r="X26" s="54">
        <v>1.88</v>
      </c>
      <c r="Y26" s="54">
        <v>1.8</v>
      </c>
      <c r="Z26" s="66">
        <v>1.9050019117394257</v>
      </c>
      <c r="AA26" s="66">
        <v>1.92785059971156</v>
      </c>
      <c r="AB26" s="66">
        <v>1.68022954404826</v>
      </c>
      <c r="AC26" s="66">
        <v>1.4818813206303909</v>
      </c>
      <c r="AD26" s="66">
        <v>1.0759794387189869</v>
      </c>
    </row>
    <row r="27" spans="1:30" ht="18" customHeight="1" x14ac:dyDescent="0.2">
      <c r="A27" s="54" t="s">
        <v>326</v>
      </c>
      <c r="B27" s="54">
        <v>8.4600000000000009</v>
      </c>
      <c r="C27" s="54">
        <v>8.2799999999999994</v>
      </c>
      <c r="D27" s="54">
        <v>8.94</v>
      </c>
      <c r="E27" s="54">
        <v>8.41</v>
      </c>
      <c r="F27" s="73">
        <v>8.4</v>
      </c>
      <c r="G27" s="54">
        <v>8.32</v>
      </c>
      <c r="H27" s="55">
        <v>8.81</v>
      </c>
      <c r="I27" s="55">
        <v>8.56</v>
      </c>
      <c r="J27" s="55">
        <v>7.54</v>
      </c>
      <c r="K27" s="55">
        <v>11.02</v>
      </c>
      <c r="L27" s="54">
        <v>9.59</v>
      </c>
      <c r="M27" s="55">
        <v>8.5299999999999994</v>
      </c>
      <c r="N27" s="55">
        <v>8.58</v>
      </c>
      <c r="O27" s="55">
        <v>8.52</v>
      </c>
      <c r="P27" s="54">
        <v>8.4700000000000006</v>
      </c>
      <c r="Q27" s="55">
        <v>8.49</v>
      </c>
      <c r="R27" s="55">
        <v>8.2799999999999994</v>
      </c>
      <c r="S27" s="55">
        <v>9.52</v>
      </c>
      <c r="T27" s="55">
        <v>8.52</v>
      </c>
      <c r="U27" s="70">
        <v>8.2200000000000006</v>
      </c>
      <c r="V27" s="70">
        <v>7.99</v>
      </c>
      <c r="W27" s="66">
        <v>8.5</v>
      </c>
      <c r="X27" s="54">
        <v>8.76</v>
      </c>
      <c r="Y27" s="54">
        <v>7.54</v>
      </c>
      <c r="Z27" s="66">
        <v>8.2398791928842634</v>
      </c>
      <c r="AA27" s="66">
        <v>8.4930094329419994</v>
      </c>
      <c r="AB27" s="66">
        <v>8.7817958244008505</v>
      </c>
      <c r="AC27" s="66">
        <v>8.9464591660309587</v>
      </c>
      <c r="AD27" s="66">
        <v>8.0176209662518065</v>
      </c>
    </row>
    <row r="28" spans="1:30" ht="18" customHeight="1" x14ac:dyDescent="0.2">
      <c r="A28" s="53" t="s">
        <v>790</v>
      </c>
      <c r="B28" s="54">
        <v>11.34</v>
      </c>
      <c r="C28" s="54">
        <v>10.66</v>
      </c>
      <c r="D28" s="54">
        <v>11.35</v>
      </c>
      <c r="E28" s="54">
        <v>11.16</v>
      </c>
      <c r="F28" s="54">
        <v>11.22</v>
      </c>
      <c r="G28" s="54">
        <v>11.08</v>
      </c>
      <c r="H28" s="55">
        <v>11.62</v>
      </c>
      <c r="I28" s="55">
        <v>10.37</v>
      </c>
      <c r="J28" s="55">
        <v>9.4700000000000006</v>
      </c>
      <c r="K28" s="55">
        <v>12.24</v>
      </c>
      <c r="L28" s="54">
        <v>11.41</v>
      </c>
      <c r="M28" s="55">
        <v>10.01</v>
      </c>
      <c r="N28" s="55">
        <v>10.06</v>
      </c>
      <c r="O28" s="55">
        <v>9.9721925998343881</v>
      </c>
      <c r="P28" s="66">
        <v>10.193762099703264</v>
      </c>
      <c r="Q28" s="66">
        <v>10.16</v>
      </c>
      <c r="R28" s="66">
        <v>10.5</v>
      </c>
      <c r="S28" s="66">
        <v>12.19</v>
      </c>
      <c r="T28" s="66">
        <v>10.1</v>
      </c>
      <c r="U28" s="70">
        <v>10.89</v>
      </c>
      <c r="V28" s="69">
        <v>10.695766254266042</v>
      </c>
      <c r="W28" s="55">
        <v>10.79</v>
      </c>
      <c r="X28" s="54">
        <v>10.65</v>
      </c>
      <c r="Y28" s="54">
        <v>9.41</v>
      </c>
      <c r="Z28" s="725">
        <f>SUM(Z26:Z27)</f>
        <v>10.144881104623689</v>
      </c>
      <c r="AA28" s="776">
        <f>SUM(AA26:AA27)</f>
        <v>10.420860032653559</v>
      </c>
      <c r="AB28" s="776">
        <f>SUM(AB26:AB27)</f>
        <v>10.46202536844911</v>
      </c>
      <c r="AC28" s="776">
        <f>SUM(AC26:AC27)</f>
        <v>10.42834048666135</v>
      </c>
      <c r="AD28" s="776">
        <f>SUM(AD26:AD27)</f>
        <v>9.0936004049707932</v>
      </c>
    </row>
    <row r="29" spans="1:30" ht="18" customHeight="1" x14ac:dyDescent="0.2">
      <c r="G29" s="78"/>
      <c r="H29" s="78"/>
      <c r="I29" s="78"/>
      <c r="J29" s="78"/>
      <c r="N29" s="55"/>
      <c r="O29" s="55"/>
      <c r="P29" s="55"/>
      <c r="R29" s="55"/>
      <c r="U29" s="55"/>
      <c r="V29" s="55"/>
      <c r="W29" s="55"/>
    </row>
    <row r="30" spans="1:30" ht="18" customHeight="1" x14ac:dyDescent="0.25">
      <c r="A30" s="60" t="s">
        <v>327</v>
      </c>
      <c r="H30" s="104"/>
      <c r="I30" s="78"/>
      <c r="J30" s="78"/>
      <c r="M30" s="61"/>
      <c r="N30" s="62"/>
      <c r="O30" s="62"/>
      <c r="P30" s="55"/>
      <c r="Q30" s="55"/>
      <c r="R30" s="326"/>
      <c r="S30" s="326"/>
      <c r="T30" s="326"/>
      <c r="U30" s="326"/>
      <c r="V30" s="326"/>
      <c r="AD30" s="63" t="s">
        <v>175</v>
      </c>
    </row>
    <row r="31" spans="1:30" ht="18" customHeight="1" x14ac:dyDescent="0.2">
      <c r="A31" s="54" t="s">
        <v>325</v>
      </c>
      <c r="B31" s="54">
        <v>98</v>
      </c>
      <c r="C31" s="54">
        <v>80</v>
      </c>
      <c r="D31" s="54">
        <v>80</v>
      </c>
      <c r="E31" s="54">
        <v>90</v>
      </c>
      <c r="F31" s="54">
        <v>100</v>
      </c>
      <c r="G31" s="54">
        <v>100</v>
      </c>
      <c r="H31" s="55">
        <v>100</v>
      </c>
      <c r="I31" s="55">
        <v>60</v>
      </c>
      <c r="J31" s="55">
        <v>60</v>
      </c>
      <c r="K31" s="55">
        <v>40</v>
      </c>
      <c r="L31" s="54">
        <v>70</v>
      </c>
      <c r="M31" s="55">
        <v>50</v>
      </c>
      <c r="N31" s="55">
        <v>60</v>
      </c>
      <c r="O31" s="55">
        <v>50</v>
      </c>
      <c r="P31" s="54">
        <v>70</v>
      </c>
      <c r="Q31" s="55">
        <v>60</v>
      </c>
      <c r="R31" s="55">
        <v>90</v>
      </c>
      <c r="S31" s="55">
        <v>110</v>
      </c>
      <c r="T31" s="55">
        <v>60</v>
      </c>
      <c r="U31" s="70">
        <v>90</v>
      </c>
      <c r="V31" s="70">
        <v>100</v>
      </c>
      <c r="W31" s="55">
        <v>89</v>
      </c>
      <c r="X31" s="54">
        <v>76</v>
      </c>
      <c r="Y31" s="54">
        <v>74</v>
      </c>
      <c r="Z31" s="161">
        <v>76.875014852473456</v>
      </c>
      <c r="AA31" s="161">
        <v>78.266843293244506</v>
      </c>
      <c r="AB31" s="161">
        <v>67.130760993211098</v>
      </c>
      <c r="AC31" s="161">
        <v>58.965581872963647</v>
      </c>
      <c r="AD31" s="161">
        <v>42.122739749844811</v>
      </c>
    </row>
    <row r="32" spans="1:30" ht="18" customHeight="1" x14ac:dyDescent="0.2">
      <c r="A32" s="54" t="s">
        <v>326</v>
      </c>
      <c r="B32" s="54">
        <v>186</v>
      </c>
      <c r="C32" s="54">
        <v>180</v>
      </c>
      <c r="D32" s="54">
        <v>200</v>
      </c>
      <c r="E32" s="54">
        <v>190</v>
      </c>
      <c r="F32" s="54">
        <v>190</v>
      </c>
      <c r="G32" s="54">
        <v>180</v>
      </c>
      <c r="H32" s="55">
        <v>190</v>
      </c>
      <c r="I32" s="55">
        <v>190</v>
      </c>
      <c r="J32" s="55">
        <v>170</v>
      </c>
      <c r="K32" s="55">
        <v>230</v>
      </c>
      <c r="L32" s="54">
        <v>200</v>
      </c>
      <c r="M32" s="55">
        <v>180</v>
      </c>
      <c r="N32" s="55">
        <v>180</v>
      </c>
      <c r="O32" s="55">
        <v>180</v>
      </c>
      <c r="P32" s="54">
        <v>180</v>
      </c>
      <c r="Q32" s="55">
        <v>180</v>
      </c>
      <c r="R32" s="55">
        <v>170</v>
      </c>
      <c r="S32" s="55">
        <v>200</v>
      </c>
      <c r="T32" s="55">
        <v>180</v>
      </c>
      <c r="U32" s="70">
        <v>170</v>
      </c>
      <c r="V32" s="70">
        <v>170</v>
      </c>
      <c r="W32" s="55">
        <v>178</v>
      </c>
      <c r="X32" s="54">
        <v>184</v>
      </c>
      <c r="Y32" s="54">
        <v>158</v>
      </c>
      <c r="Z32" s="161">
        <v>173.03746305056976</v>
      </c>
      <c r="AA32" s="161">
        <v>178.35319809178199</v>
      </c>
      <c r="AB32" s="161">
        <v>184.41771231241799</v>
      </c>
      <c r="AC32" s="161">
        <v>187.87564248665009</v>
      </c>
      <c r="AD32" s="161">
        <v>168.37004029128792</v>
      </c>
    </row>
    <row r="33" spans="1:30" ht="18" customHeight="1" x14ac:dyDescent="0.2">
      <c r="A33" s="133" t="s">
        <v>790</v>
      </c>
      <c r="B33" s="133">
        <v>298</v>
      </c>
      <c r="C33" s="133">
        <v>270</v>
      </c>
      <c r="D33" s="133">
        <v>290</v>
      </c>
      <c r="E33" s="133">
        <v>290</v>
      </c>
      <c r="F33" s="133">
        <v>300</v>
      </c>
      <c r="G33" s="133">
        <v>300</v>
      </c>
      <c r="H33" s="169">
        <v>310</v>
      </c>
      <c r="I33" s="169">
        <v>260</v>
      </c>
      <c r="J33" s="169">
        <v>240</v>
      </c>
      <c r="K33" s="169">
        <v>280</v>
      </c>
      <c r="L33" s="133">
        <v>280</v>
      </c>
      <c r="M33" s="169">
        <v>240</v>
      </c>
      <c r="N33" s="169">
        <v>240</v>
      </c>
      <c r="O33" s="169">
        <v>240</v>
      </c>
      <c r="P33" s="335">
        <v>250</v>
      </c>
      <c r="Q33" s="335">
        <v>250</v>
      </c>
      <c r="R33" s="335">
        <v>268</v>
      </c>
      <c r="S33" s="335">
        <v>320</v>
      </c>
      <c r="T33" s="335">
        <v>250</v>
      </c>
      <c r="U33" s="336">
        <v>280</v>
      </c>
      <c r="V33" s="336">
        <v>270</v>
      </c>
      <c r="W33" s="169">
        <v>269</v>
      </c>
      <c r="X33" s="133">
        <v>260</v>
      </c>
      <c r="Y33" s="133">
        <v>234</v>
      </c>
      <c r="Z33" s="726">
        <f>SUM(Z31:Z32)</f>
        <v>249.91247790304323</v>
      </c>
      <c r="AA33" s="726">
        <f>SUM(AA31:AA32)</f>
        <v>256.62004138502652</v>
      </c>
      <c r="AB33" s="726">
        <f>SUM(AB31:AB32)</f>
        <v>251.5484733056291</v>
      </c>
      <c r="AC33" s="726">
        <f>SUM(AC31:AC32)</f>
        <v>246.84122435961373</v>
      </c>
      <c r="AD33" s="726">
        <f>SUM(AD31:AD32)</f>
        <v>210.49278004113273</v>
      </c>
    </row>
    <row r="34" spans="1:30" x14ac:dyDescent="0.2">
      <c r="A34" s="139" t="s">
        <v>157</v>
      </c>
      <c r="R34" s="55"/>
      <c r="U34" s="55"/>
      <c r="V34" s="55"/>
    </row>
    <row r="35" spans="1:30" s="141" customFormat="1" ht="12.75" x14ac:dyDescent="0.2">
      <c r="A35" s="141" t="s">
        <v>328</v>
      </c>
      <c r="R35" s="142"/>
      <c r="S35" s="142"/>
      <c r="T35" s="142"/>
      <c r="U35" s="142"/>
      <c r="V35" s="142"/>
    </row>
    <row r="36" spans="1:30" x14ac:dyDescent="0.2">
      <c r="A36" s="141" t="s">
        <v>707</v>
      </c>
      <c r="R36" s="55"/>
      <c r="U36" s="55"/>
      <c r="V36" s="55"/>
    </row>
    <row r="37" spans="1:30" x14ac:dyDescent="0.2">
      <c r="A37" s="141"/>
      <c r="R37" s="55"/>
      <c r="U37" s="55"/>
      <c r="V37" s="55"/>
    </row>
    <row r="38" spans="1:30" x14ac:dyDescent="0.2">
      <c r="A38" s="53"/>
      <c r="B38" s="53"/>
      <c r="C38" s="53"/>
      <c r="D38" s="53"/>
      <c r="E38" s="53"/>
      <c r="F38" s="53"/>
      <c r="G38" s="53"/>
      <c r="H38" s="53"/>
      <c r="I38" s="53"/>
      <c r="J38" s="53"/>
      <c r="K38" s="53"/>
      <c r="L38" s="53"/>
      <c r="M38" s="53"/>
      <c r="N38" s="53"/>
      <c r="O38" s="53"/>
      <c r="R38" s="55"/>
      <c r="U38" s="55"/>
      <c r="V38" s="55"/>
    </row>
    <row r="39" spans="1:30" ht="18.75" x14ac:dyDescent="0.25">
      <c r="A39" s="171" t="s">
        <v>774</v>
      </c>
      <c r="B39" s="171"/>
      <c r="C39" s="171"/>
      <c r="D39" s="171"/>
      <c r="E39" s="171"/>
      <c r="F39" s="171"/>
      <c r="G39" s="171"/>
      <c r="H39" s="171"/>
      <c r="I39" s="171"/>
      <c r="J39" s="171"/>
      <c r="K39" s="53"/>
      <c r="L39" s="53"/>
      <c r="M39" s="53"/>
      <c r="N39" s="53"/>
      <c r="O39" s="53"/>
      <c r="R39" s="55"/>
      <c r="U39" s="55"/>
      <c r="V39" s="55"/>
    </row>
    <row r="40" spans="1:30" ht="10.5" customHeight="1" x14ac:dyDescent="0.2">
      <c r="A40" s="53"/>
      <c r="B40" s="53"/>
      <c r="C40" s="53"/>
      <c r="D40" s="53"/>
      <c r="E40" s="53"/>
      <c r="F40" s="53"/>
      <c r="G40" s="53"/>
      <c r="H40" s="53"/>
      <c r="I40" s="53"/>
      <c r="J40" s="53"/>
      <c r="K40" s="53"/>
      <c r="L40" s="53"/>
      <c r="M40" s="53"/>
      <c r="N40" s="53"/>
      <c r="R40" s="55"/>
      <c r="U40" s="55"/>
      <c r="V40" s="55"/>
    </row>
    <row r="41" spans="1:30" ht="15.75" x14ac:dyDescent="0.25">
      <c r="A41" s="56"/>
      <c r="B41" s="58">
        <v>1991</v>
      </c>
      <c r="C41" s="57">
        <v>1992</v>
      </c>
      <c r="D41" s="58">
        <v>1993</v>
      </c>
      <c r="E41" s="57">
        <v>1994</v>
      </c>
      <c r="F41" s="58">
        <v>1995</v>
      </c>
      <c r="G41" s="57">
        <v>1996</v>
      </c>
      <c r="H41" s="58">
        <v>1997</v>
      </c>
      <c r="I41" s="57">
        <v>1998</v>
      </c>
      <c r="J41" s="58">
        <v>1999</v>
      </c>
      <c r="K41" s="57">
        <v>2000</v>
      </c>
      <c r="L41" s="58">
        <v>2001</v>
      </c>
      <c r="M41" s="58">
        <v>2002</v>
      </c>
      <c r="N41" s="58">
        <v>2003</v>
      </c>
      <c r="O41" s="58">
        <v>2004</v>
      </c>
      <c r="P41" s="58">
        <v>2005</v>
      </c>
      <c r="Q41" s="58">
        <v>2006</v>
      </c>
      <c r="R41" s="58">
        <v>2007</v>
      </c>
      <c r="S41" s="58">
        <v>2008</v>
      </c>
      <c r="T41" s="58">
        <v>2009</v>
      </c>
      <c r="U41" s="58">
        <v>2010</v>
      </c>
      <c r="V41" s="58">
        <v>2011</v>
      </c>
      <c r="W41" s="58">
        <v>2012</v>
      </c>
      <c r="X41" s="58">
        <v>2013</v>
      </c>
      <c r="Y41" s="58">
        <v>2014</v>
      </c>
      <c r="Z41" s="58">
        <v>2015</v>
      </c>
      <c r="AA41" s="58">
        <v>2016</v>
      </c>
      <c r="AB41" s="58">
        <v>2017</v>
      </c>
      <c r="AC41" s="58">
        <v>2018</v>
      </c>
      <c r="AD41" s="58">
        <v>2019</v>
      </c>
    </row>
    <row r="42" spans="1:30" x14ac:dyDescent="0.2">
      <c r="A42" s="53"/>
      <c r="B42" s="53"/>
      <c r="C42" s="53"/>
      <c r="D42" s="53"/>
      <c r="E42" s="53"/>
      <c r="F42" s="53"/>
      <c r="G42" s="53"/>
      <c r="H42" s="53"/>
      <c r="I42" s="53"/>
      <c r="J42" s="53"/>
      <c r="M42" s="55"/>
      <c r="N42" s="55"/>
      <c r="O42" s="55"/>
      <c r="Q42" s="55"/>
      <c r="R42" s="55"/>
      <c r="U42" s="55"/>
      <c r="V42" s="55"/>
    </row>
    <row r="43" spans="1:30" ht="18" customHeight="1" x14ac:dyDescent="0.25">
      <c r="A43" s="60" t="s">
        <v>324</v>
      </c>
      <c r="B43" s="60"/>
      <c r="C43" s="60"/>
      <c r="D43" s="60"/>
      <c r="E43" s="60"/>
      <c r="F43" s="60"/>
      <c r="G43" s="60"/>
      <c r="H43" s="60"/>
      <c r="I43" s="60"/>
      <c r="J43" s="60"/>
      <c r="L43" s="172"/>
      <c r="M43" s="173"/>
      <c r="N43" s="173"/>
      <c r="O43" s="55"/>
      <c r="P43" s="173"/>
      <c r="Q43" s="173"/>
      <c r="R43" s="318"/>
      <c r="S43" s="318"/>
      <c r="T43" s="318"/>
      <c r="U43" s="318"/>
      <c r="V43" s="318"/>
      <c r="AD43" s="318" t="s">
        <v>329</v>
      </c>
    </row>
    <row r="44" spans="1:30" ht="18" customHeight="1" x14ac:dyDescent="0.2">
      <c r="A44" s="54" t="s">
        <v>330</v>
      </c>
      <c r="B44" s="54">
        <v>9.31</v>
      </c>
      <c r="C44" s="54">
        <v>8.85</v>
      </c>
      <c r="D44" s="54">
        <v>9.5399999999999991</v>
      </c>
      <c r="E44" s="54">
        <v>9.2200000000000006</v>
      </c>
      <c r="F44" s="73">
        <v>8.5</v>
      </c>
      <c r="G44" s="54">
        <v>8.4499999999999993</v>
      </c>
      <c r="H44" s="55">
        <v>8.81</v>
      </c>
      <c r="I44" s="337">
        <v>7.11</v>
      </c>
      <c r="J44" s="337">
        <v>6.12</v>
      </c>
      <c r="K44" s="54">
        <v>10.119999999999999</v>
      </c>
      <c r="L44" s="55">
        <v>8.7799999999999994</v>
      </c>
      <c r="M44" s="66">
        <v>7.1</v>
      </c>
      <c r="N44" s="66">
        <v>7.01</v>
      </c>
      <c r="O44" s="73">
        <v>6.7</v>
      </c>
      <c r="P44" s="66">
        <v>6.61</v>
      </c>
      <c r="Q44" s="66">
        <v>6.49</v>
      </c>
      <c r="R44" s="66">
        <v>6.73</v>
      </c>
      <c r="S44" s="66">
        <v>7.48</v>
      </c>
      <c r="T44" s="66">
        <v>6.57</v>
      </c>
      <c r="U44" s="70">
        <v>6.55</v>
      </c>
      <c r="V44" s="70">
        <f>0.44+5.74</f>
        <v>6.1800000000000006</v>
      </c>
      <c r="W44" s="55">
        <v>6.97</v>
      </c>
      <c r="X44" s="54">
        <v>6.84</v>
      </c>
      <c r="Y44" s="54">
        <v>5.31</v>
      </c>
      <c r="Z44" s="73">
        <v>6.487909815423258</v>
      </c>
      <c r="AA44" s="338" t="s">
        <v>149</v>
      </c>
      <c r="AB44" s="338" t="s">
        <v>149</v>
      </c>
      <c r="AC44" s="338" t="s">
        <v>149</v>
      </c>
      <c r="AD44" s="338" t="s">
        <v>149</v>
      </c>
    </row>
    <row r="45" spans="1:30" ht="18" customHeight="1" x14ac:dyDescent="0.2">
      <c r="A45" s="54" t="s">
        <v>331</v>
      </c>
      <c r="B45" s="73">
        <v>0.8</v>
      </c>
      <c r="C45" s="54">
        <v>0.67</v>
      </c>
      <c r="D45" s="54">
        <v>0.61</v>
      </c>
      <c r="E45" s="54">
        <v>0.65</v>
      </c>
      <c r="F45" s="54">
        <v>1.44</v>
      </c>
      <c r="G45" s="54">
        <v>1.29</v>
      </c>
      <c r="H45" s="55">
        <v>1.33</v>
      </c>
      <c r="I45" s="337">
        <v>1.85</v>
      </c>
      <c r="J45" s="337">
        <v>1.96</v>
      </c>
      <c r="K45" s="54">
        <v>1.03</v>
      </c>
      <c r="L45" s="66">
        <v>1</v>
      </c>
      <c r="M45" s="66">
        <v>0.91</v>
      </c>
      <c r="N45" s="66">
        <v>0.83</v>
      </c>
      <c r="O45" s="54">
        <v>1.04</v>
      </c>
      <c r="P45" s="55">
        <v>1.38</v>
      </c>
      <c r="Q45" s="66">
        <v>1.4</v>
      </c>
      <c r="R45" s="55">
        <v>1.43</v>
      </c>
      <c r="S45" s="55">
        <v>1.51</v>
      </c>
      <c r="T45" s="55">
        <v>1.02</v>
      </c>
      <c r="U45" s="70">
        <v>2.0499999999999998</v>
      </c>
      <c r="V45" s="70">
        <f>1.91+0.24</f>
        <v>2.15</v>
      </c>
      <c r="W45" s="55">
        <v>1.39</v>
      </c>
      <c r="X45" s="73">
        <v>1.4</v>
      </c>
      <c r="Y45" s="73">
        <v>1.5</v>
      </c>
      <c r="Z45" s="73">
        <v>1.4905825164142339</v>
      </c>
      <c r="AA45" s="338" t="s">
        <v>149</v>
      </c>
      <c r="AB45" s="338" t="s">
        <v>149</v>
      </c>
      <c r="AC45" s="338" t="s">
        <v>149</v>
      </c>
      <c r="AD45" s="338" t="s">
        <v>149</v>
      </c>
    </row>
    <row r="46" spans="1:30" ht="18" customHeight="1" x14ac:dyDescent="0.2">
      <c r="A46" s="54" t="s">
        <v>332</v>
      </c>
      <c r="B46" s="54">
        <v>0.28999999999999998</v>
      </c>
      <c r="C46" s="54">
        <v>0.28000000000000003</v>
      </c>
      <c r="D46" s="73">
        <v>0.3</v>
      </c>
      <c r="E46" s="54">
        <v>0.31</v>
      </c>
      <c r="F46" s="54">
        <v>0.28000000000000003</v>
      </c>
      <c r="G46" s="54">
        <v>0.32</v>
      </c>
      <c r="H46" s="55">
        <v>0.34</v>
      </c>
      <c r="I46" s="337">
        <v>0.28999999999999998</v>
      </c>
      <c r="J46" s="337">
        <v>0.23</v>
      </c>
      <c r="K46" s="54">
        <v>0.24</v>
      </c>
      <c r="L46" s="55">
        <v>0.28999999999999998</v>
      </c>
      <c r="M46" s="66">
        <v>0.2</v>
      </c>
      <c r="N46" s="66">
        <v>0.12</v>
      </c>
      <c r="O46" s="54">
        <v>0.23</v>
      </c>
      <c r="P46" s="55">
        <v>0.17</v>
      </c>
      <c r="Q46" s="55">
        <v>0.21</v>
      </c>
      <c r="R46" s="66">
        <v>0.2</v>
      </c>
      <c r="S46" s="66">
        <v>0.24</v>
      </c>
      <c r="T46" s="66">
        <v>0.16</v>
      </c>
      <c r="U46" s="70">
        <v>0.14000000000000001</v>
      </c>
      <c r="V46" s="70">
        <v>0.11</v>
      </c>
      <c r="W46" s="55">
        <v>0.03</v>
      </c>
      <c r="X46" s="54">
        <v>0.01</v>
      </c>
      <c r="Y46" s="54">
        <v>0.04</v>
      </c>
      <c r="Z46" s="338" t="s">
        <v>149</v>
      </c>
      <c r="AA46" s="338" t="s">
        <v>149</v>
      </c>
      <c r="AB46" s="338" t="s">
        <v>149</v>
      </c>
      <c r="AC46" s="338" t="s">
        <v>149</v>
      </c>
      <c r="AD46" s="338" t="s">
        <v>149</v>
      </c>
    </row>
    <row r="47" spans="1:30" ht="18" customHeight="1" x14ac:dyDescent="0.2">
      <c r="A47" s="54" t="s">
        <v>333</v>
      </c>
      <c r="B47" s="54">
        <v>0.08</v>
      </c>
      <c r="C47" s="54">
        <v>0.03</v>
      </c>
      <c r="D47" s="54">
        <v>7.0000000000000007E-2</v>
      </c>
      <c r="E47" s="54">
        <v>7.0000000000000007E-2</v>
      </c>
      <c r="F47" s="54">
        <v>7.0000000000000007E-2</v>
      </c>
      <c r="G47" s="54">
        <v>0.12</v>
      </c>
      <c r="H47" s="55">
        <v>0.14000000000000001</v>
      </c>
      <c r="I47" s="66">
        <v>0.2</v>
      </c>
      <c r="J47" s="66">
        <v>0.13</v>
      </c>
      <c r="K47" s="149" t="s">
        <v>149</v>
      </c>
      <c r="L47" s="149" t="s">
        <v>149</v>
      </c>
      <c r="M47" s="338" t="s">
        <v>149</v>
      </c>
      <c r="N47" s="338" t="s">
        <v>149</v>
      </c>
      <c r="O47" s="338" t="s">
        <v>149</v>
      </c>
      <c r="P47" s="69" t="s">
        <v>149</v>
      </c>
      <c r="Q47" s="69" t="s">
        <v>149</v>
      </c>
      <c r="R47" s="69" t="s">
        <v>149</v>
      </c>
      <c r="S47" s="69" t="s">
        <v>149</v>
      </c>
      <c r="T47" s="69" t="s">
        <v>149</v>
      </c>
      <c r="U47" s="70" t="s">
        <v>149</v>
      </c>
      <c r="V47" s="70" t="s">
        <v>149</v>
      </c>
      <c r="W47" s="70" t="s">
        <v>149</v>
      </c>
      <c r="X47" s="149" t="s">
        <v>149</v>
      </c>
      <c r="Y47" s="149" t="s">
        <v>149</v>
      </c>
      <c r="Z47" s="338" t="s">
        <v>149</v>
      </c>
      <c r="AA47" s="338" t="s">
        <v>149</v>
      </c>
      <c r="AB47" s="338" t="s">
        <v>149</v>
      </c>
      <c r="AC47" s="338" t="s">
        <v>149</v>
      </c>
      <c r="AD47" s="338" t="s">
        <v>149</v>
      </c>
    </row>
    <row r="48" spans="1:30" ht="18" customHeight="1" x14ac:dyDescent="0.2">
      <c r="A48" s="54" t="s">
        <v>334</v>
      </c>
      <c r="B48" s="73">
        <v>0.1</v>
      </c>
      <c r="C48" s="54">
        <v>0.05</v>
      </c>
      <c r="D48" s="54">
        <v>0.04</v>
      </c>
      <c r="E48" s="54">
        <v>0.03</v>
      </c>
      <c r="F48" s="54">
        <v>0.04</v>
      </c>
      <c r="G48" s="54">
        <v>0.05</v>
      </c>
      <c r="H48" s="55">
        <v>0.05</v>
      </c>
      <c r="I48" s="337">
        <v>0.03</v>
      </c>
      <c r="J48" s="337">
        <v>0.05</v>
      </c>
      <c r="K48" s="149" t="s">
        <v>149</v>
      </c>
      <c r="L48" s="149" t="s">
        <v>149</v>
      </c>
      <c r="M48" s="338" t="s">
        <v>149</v>
      </c>
      <c r="N48" s="338" t="s">
        <v>149</v>
      </c>
      <c r="O48" s="338" t="s">
        <v>149</v>
      </c>
      <c r="P48" s="69" t="s">
        <v>149</v>
      </c>
      <c r="Q48" s="69" t="s">
        <v>149</v>
      </c>
      <c r="R48" s="69" t="s">
        <v>149</v>
      </c>
      <c r="S48" s="69" t="s">
        <v>149</v>
      </c>
      <c r="T48" s="69" t="s">
        <v>149</v>
      </c>
      <c r="U48" s="70" t="s">
        <v>149</v>
      </c>
      <c r="V48" s="70" t="s">
        <v>149</v>
      </c>
      <c r="W48" s="70" t="s">
        <v>149</v>
      </c>
      <c r="X48" s="149" t="s">
        <v>149</v>
      </c>
      <c r="Y48" s="149" t="s">
        <v>149</v>
      </c>
      <c r="Z48" s="338" t="s">
        <v>149</v>
      </c>
      <c r="AA48" s="338" t="s">
        <v>149</v>
      </c>
      <c r="AB48" s="338" t="s">
        <v>149</v>
      </c>
      <c r="AC48" s="338" t="s">
        <v>149</v>
      </c>
      <c r="AD48" s="338" t="s">
        <v>149</v>
      </c>
    </row>
    <row r="49" spans="1:30" ht="18" customHeight="1" x14ac:dyDescent="0.2">
      <c r="A49" s="54" t="s">
        <v>335</v>
      </c>
      <c r="B49" s="149" t="s">
        <v>149</v>
      </c>
      <c r="C49" s="149" t="s">
        <v>149</v>
      </c>
      <c r="D49" s="149" t="s">
        <v>149</v>
      </c>
      <c r="E49" s="149" t="s">
        <v>149</v>
      </c>
      <c r="F49" s="149" t="s">
        <v>149</v>
      </c>
      <c r="G49" s="149" t="s">
        <v>149</v>
      </c>
      <c r="H49" s="149" t="s">
        <v>149</v>
      </c>
      <c r="I49" s="149" t="s">
        <v>149</v>
      </c>
      <c r="J49" s="149" t="s">
        <v>149</v>
      </c>
      <c r="K49" s="54">
        <v>0.24</v>
      </c>
      <c r="L49" s="55">
        <v>0.51</v>
      </c>
      <c r="M49" s="66">
        <v>0.43</v>
      </c>
      <c r="N49" s="66">
        <v>0.52</v>
      </c>
      <c r="O49" s="73">
        <v>0.1</v>
      </c>
      <c r="P49" s="66">
        <v>0.14000000000000001</v>
      </c>
      <c r="Q49" s="66">
        <v>0.23</v>
      </c>
      <c r="R49" s="66">
        <v>0.17</v>
      </c>
      <c r="S49" s="66">
        <v>0.6</v>
      </c>
      <c r="T49" s="66">
        <v>0.1</v>
      </c>
      <c r="U49" s="69">
        <v>0.1</v>
      </c>
      <c r="V49" s="69">
        <v>0.17</v>
      </c>
      <c r="W49" s="55">
        <v>0.14000000000000001</v>
      </c>
      <c r="X49" s="54">
        <v>0.17</v>
      </c>
      <c r="Y49" s="54">
        <v>0.25</v>
      </c>
      <c r="Z49" s="73">
        <v>0.13478830283513141</v>
      </c>
      <c r="AA49" s="338" t="s">
        <v>149</v>
      </c>
      <c r="AB49" s="338" t="s">
        <v>149</v>
      </c>
      <c r="AC49" s="338" t="s">
        <v>149</v>
      </c>
      <c r="AD49" s="338" t="s">
        <v>149</v>
      </c>
    </row>
    <row r="50" spans="1:30" ht="18" customHeight="1" x14ac:dyDescent="0.2">
      <c r="A50" s="54" t="s">
        <v>336</v>
      </c>
      <c r="B50" s="54">
        <v>0.76</v>
      </c>
      <c r="C50" s="54">
        <v>0.78</v>
      </c>
      <c r="D50" s="73">
        <v>0.8</v>
      </c>
      <c r="E50" s="54">
        <v>0.89</v>
      </c>
      <c r="F50" s="73">
        <v>0.9</v>
      </c>
      <c r="G50" s="54">
        <v>0.86</v>
      </c>
      <c r="H50" s="55">
        <v>0.94</v>
      </c>
      <c r="I50" s="66">
        <v>0.9</v>
      </c>
      <c r="J50" s="66">
        <v>0.99</v>
      </c>
      <c r="K50" s="54">
        <v>0.61</v>
      </c>
      <c r="L50" s="55">
        <v>0.83</v>
      </c>
      <c r="M50" s="66">
        <v>1.36</v>
      </c>
      <c r="N50" s="66">
        <v>1.57</v>
      </c>
      <c r="O50" s="54">
        <v>1.89</v>
      </c>
      <c r="P50" s="55">
        <v>1.89</v>
      </c>
      <c r="Q50" s="55">
        <v>1.83</v>
      </c>
      <c r="R50" s="55">
        <v>1.97</v>
      </c>
      <c r="S50" s="55">
        <v>2.37</v>
      </c>
      <c r="T50" s="55">
        <v>2.2599999999999998</v>
      </c>
      <c r="U50" s="70">
        <v>2.0499999999999998</v>
      </c>
      <c r="V50" s="69">
        <v>2.1</v>
      </c>
      <c r="W50" s="55">
        <v>2.27</v>
      </c>
      <c r="X50" s="54">
        <v>2.29</v>
      </c>
      <c r="Y50" s="54">
        <v>2.35</v>
      </c>
      <c r="Z50" s="73">
        <v>2.1173399999999982</v>
      </c>
      <c r="AA50" s="338" t="s">
        <v>149</v>
      </c>
      <c r="AB50" s="338" t="s">
        <v>149</v>
      </c>
      <c r="AC50" s="338" t="s">
        <v>149</v>
      </c>
      <c r="AD50" s="338" t="s">
        <v>149</v>
      </c>
    </row>
    <row r="51" spans="1:30" ht="18" customHeight="1" x14ac:dyDescent="0.2">
      <c r="A51" s="54" t="s">
        <v>133</v>
      </c>
      <c r="B51" s="339">
        <v>11.34</v>
      </c>
      <c r="C51" s="339">
        <v>10.66</v>
      </c>
      <c r="D51" s="339">
        <v>11.35</v>
      </c>
      <c r="E51" s="339">
        <v>11.16</v>
      </c>
      <c r="F51" s="339">
        <v>11.22</v>
      </c>
      <c r="G51" s="339">
        <v>11.08</v>
      </c>
      <c r="H51" s="339">
        <v>11.62</v>
      </c>
      <c r="I51" s="337">
        <v>10.37</v>
      </c>
      <c r="J51" s="337">
        <v>9.4700000000000006</v>
      </c>
      <c r="K51" s="54">
        <v>12.24</v>
      </c>
      <c r="L51" s="55">
        <v>11.41</v>
      </c>
      <c r="M51" s="66">
        <v>10.01</v>
      </c>
      <c r="N51" s="66">
        <v>10.06</v>
      </c>
      <c r="O51" s="54">
        <v>9.9700000000000006</v>
      </c>
      <c r="P51" s="66">
        <v>10.193762099703264</v>
      </c>
      <c r="Q51" s="66">
        <v>10.16</v>
      </c>
      <c r="R51" s="66">
        <v>10.5</v>
      </c>
      <c r="S51" s="66">
        <v>12.19</v>
      </c>
      <c r="T51" s="66">
        <v>10.1</v>
      </c>
      <c r="U51" s="70">
        <v>10.89</v>
      </c>
      <c r="V51" s="69">
        <v>10.7</v>
      </c>
      <c r="W51" s="66">
        <v>10.8</v>
      </c>
      <c r="X51" s="54">
        <v>10.7</v>
      </c>
      <c r="Y51" s="54">
        <v>9.41</v>
      </c>
      <c r="Z51" s="73">
        <v>10.270679104623694</v>
      </c>
      <c r="AA51" s="338" t="s">
        <v>149</v>
      </c>
      <c r="AB51" s="338" t="s">
        <v>149</v>
      </c>
      <c r="AC51" s="338" t="s">
        <v>149</v>
      </c>
      <c r="AD51" s="338" t="s">
        <v>149</v>
      </c>
    </row>
    <row r="52" spans="1:30" ht="18" customHeight="1" x14ac:dyDescent="0.2">
      <c r="B52" s="340"/>
      <c r="C52" s="340"/>
      <c r="D52" s="340"/>
      <c r="E52" s="340"/>
      <c r="F52" s="340"/>
      <c r="G52" s="340"/>
      <c r="H52" s="340"/>
      <c r="I52" s="340"/>
      <c r="J52" s="340"/>
      <c r="K52" s="341" t="s">
        <v>56</v>
      </c>
      <c r="L52" s="341" t="s">
        <v>56</v>
      </c>
      <c r="N52" s="55"/>
      <c r="O52" s="66"/>
      <c r="P52" s="66"/>
      <c r="R52" s="55"/>
      <c r="U52" s="55"/>
      <c r="V52" s="55"/>
      <c r="W52" s="55"/>
    </row>
    <row r="53" spans="1:30" ht="18" customHeight="1" x14ac:dyDescent="0.25">
      <c r="A53" s="60" t="s">
        <v>337</v>
      </c>
      <c r="F53" s="147"/>
      <c r="G53" s="147"/>
      <c r="H53" s="104"/>
      <c r="I53" s="78"/>
      <c r="J53" s="78"/>
      <c r="M53" s="61"/>
      <c r="N53" s="62"/>
      <c r="O53" s="102"/>
      <c r="P53" s="55"/>
      <c r="Q53" s="102"/>
      <c r="R53" s="102"/>
      <c r="S53" s="342"/>
      <c r="T53" s="342"/>
      <c r="U53" s="342"/>
      <c r="V53" s="342"/>
      <c r="AB53" s="103"/>
      <c r="AD53" s="103" t="s">
        <v>148</v>
      </c>
    </row>
    <row r="54" spans="1:30" ht="18" customHeight="1" x14ac:dyDescent="0.2">
      <c r="A54" s="54" t="s">
        <v>330</v>
      </c>
      <c r="B54" s="54">
        <v>240</v>
      </c>
      <c r="C54" s="54">
        <v>220</v>
      </c>
      <c r="D54" s="54">
        <v>240</v>
      </c>
      <c r="E54" s="54">
        <v>230</v>
      </c>
      <c r="F54" s="54">
        <v>220</v>
      </c>
      <c r="G54" s="54">
        <v>220</v>
      </c>
      <c r="H54" s="55">
        <v>220</v>
      </c>
      <c r="I54" s="55">
        <v>160</v>
      </c>
      <c r="J54" s="55">
        <v>140</v>
      </c>
      <c r="K54" s="54">
        <v>220</v>
      </c>
      <c r="L54" s="55">
        <v>200</v>
      </c>
      <c r="M54" s="161">
        <v>150</v>
      </c>
      <c r="N54" s="161">
        <v>150</v>
      </c>
      <c r="O54" s="54">
        <v>150</v>
      </c>
      <c r="P54" s="55">
        <v>150</v>
      </c>
      <c r="Q54" s="55">
        <v>140</v>
      </c>
      <c r="R54" s="55">
        <v>160</v>
      </c>
      <c r="S54" s="55">
        <v>170</v>
      </c>
      <c r="T54" s="55">
        <v>150</v>
      </c>
      <c r="U54" s="70">
        <v>150</v>
      </c>
      <c r="V54" s="70">
        <v>140</v>
      </c>
      <c r="W54" s="55">
        <v>161</v>
      </c>
      <c r="X54" s="54">
        <v>152</v>
      </c>
      <c r="Y54" s="54">
        <v>115</v>
      </c>
      <c r="Z54" s="161">
        <v>125.6764950809556</v>
      </c>
      <c r="AA54" s="338" t="s">
        <v>149</v>
      </c>
      <c r="AB54" s="338" t="s">
        <v>149</v>
      </c>
      <c r="AC54" s="338" t="s">
        <v>149</v>
      </c>
      <c r="AD54" s="338" t="s">
        <v>149</v>
      </c>
    </row>
    <row r="55" spans="1:30" ht="18" customHeight="1" x14ac:dyDescent="0.2">
      <c r="A55" s="54" t="s">
        <v>331</v>
      </c>
      <c r="B55" s="54">
        <v>30</v>
      </c>
      <c r="C55" s="54">
        <v>20</v>
      </c>
      <c r="D55" s="54">
        <v>20</v>
      </c>
      <c r="E55" s="54">
        <v>20</v>
      </c>
      <c r="F55" s="54">
        <v>50</v>
      </c>
      <c r="G55" s="54">
        <v>50</v>
      </c>
      <c r="H55" s="55">
        <v>50</v>
      </c>
      <c r="I55" s="55">
        <v>70</v>
      </c>
      <c r="J55" s="55">
        <v>80</v>
      </c>
      <c r="K55" s="54">
        <v>40</v>
      </c>
      <c r="L55" s="55">
        <v>40</v>
      </c>
      <c r="M55" s="161">
        <v>40</v>
      </c>
      <c r="N55" s="161">
        <v>40</v>
      </c>
      <c r="O55" s="54">
        <v>40</v>
      </c>
      <c r="P55" s="55">
        <v>60</v>
      </c>
      <c r="Q55" s="55">
        <v>50</v>
      </c>
      <c r="R55" s="55">
        <v>60</v>
      </c>
      <c r="S55" s="55">
        <v>60</v>
      </c>
      <c r="T55" s="55">
        <v>40</v>
      </c>
      <c r="U55" s="70">
        <v>80</v>
      </c>
      <c r="V55" s="70">
        <v>90</v>
      </c>
      <c r="W55" s="55">
        <v>56</v>
      </c>
      <c r="X55" s="54">
        <v>57</v>
      </c>
      <c r="Y55" s="54">
        <v>60</v>
      </c>
      <c r="Z55" s="161">
        <v>54.374741786452539</v>
      </c>
      <c r="AA55" s="338" t="s">
        <v>149</v>
      </c>
      <c r="AB55" s="338" t="s">
        <v>149</v>
      </c>
      <c r="AC55" s="338" t="s">
        <v>149</v>
      </c>
      <c r="AD55" s="338" t="s">
        <v>149</v>
      </c>
    </row>
    <row r="56" spans="1:30" ht="18" customHeight="1" x14ac:dyDescent="0.2">
      <c r="A56" s="54" t="s">
        <v>332</v>
      </c>
      <c r="B56" s="54">
        <v>6</v>
      </c>
      <c r="C56" s="54">
        <v>10</v>
      </c>
      <c r="D56" s="54">
        <v>10</v>
      </c>
      <c r="E56" s="54">
        <v>10</v>
      </c>
      <c r="F56" s="54">
        <v>10</v>
      </c>
      <c r="G56" s="54">
        <v>10</v>
      </c>
      <c r="H56" s="55">
        <v>10</v>
      </c>
      <c r="I56" s="55">
        <v>10</v>
      </c>
      <c r="J56" s="55">
        <v>10</v>
      </c>
      <c r="K56" s="149" t="s">
        <v>137</v>
      </c>
      <c r="L56" s="70">
        <v>10</v>
      </c>
      <c r="M56" s="343" t="s">
        <v>137</v>
      </c>
      <c r="N56" s="113" t="s">
        <v>137</v>
      </c>
      <c r="O56" s="113" t="s">
        <v>137</v>
      </c>
      <c r="P56" s="113" t="s">
        <v>137</v>
      </c>
      <c r="Q56" s="113" t="s">
        <v>137</v>
      </c>
      <c r="R56" s="113" t="s">
        <v>137</v>
      </c>
      <c r="S56" s="113">
        <v>10</v>
      </c>
      <c r="T56" s="113" t="s">
        <v>137</v>
      </c>
      <c r="U56" s="70" t="s">
        <v>149</v>
      </c>
      <c r="V56" s="70" t="s">
        <v>137</v>
      </c>
      <c r="W56" s="70" t="s">
        <v>137</v>
      </c>
      <c r="X56" s="149" t="s">
        <v>137</v>
      </c>
      <c r="Y56" s="149">
        <v>2</v>
      </c>
      <c r="Z56" s="70" t="s">
        <v>149</v>
      </c>
      <c r="AA56" s="338" t="s">
        <v>149</v>
      </c>
      <c r="AB56" s="338" t="s">
        <v>149</v>
      </c>
      <c r="AC56" s="338" t="s">
        <v>149</v>
      </c>
      <c r="AD56" s="338" t="s">
        <v>149</v>
      </c>
    </row>
    <row r="57" spans="1:30" ht="18" customHeight="1" x14ac:dyDescent="0.2">
      <c r="A57" s="54" t="s">
        <v>333</v>
      </c>
      <c r="B57" s="54">
        <v>2</v>
      </c>
      <c r="C57" s="344" t="s">
        <v>137</v>
      </c>
      <c r="D57" s="344" t="s">
        <v>137</v>
      </c>
      <c r="E57" s="344" t="s">
        <v>137</v>
      </c>
      <c r="F57" s="344" t="s">
        <v>137</v>
      </c>
      <c r="G57" s="344" t="s">
        <v>137</v>
      </c>
      <c r="H57" s="344" t="s">
        <v>137</v>
      </c>
      <c r="I57" s="345" t="s">
        <v>137</v>
      </c>
      <c r="J57" s="345" t="s">
        <v>137</v>
      </c>
      <c r="K57" s="149" t="s">
        <v>149</v>
      </c>
      <c r="L57" s="149" t="s">
        <v>149</v>
      </c>
      <c r="M57" s="346" t="s">
        <v>149</v>
      </c>
      <c r="N57" s="346" t="s">
        <v>149</v>
      </c>
      <c r="O57" s="346" t="s">
        <v>149</v>
      </c>
      <c r="P57" s="113" t="s">
        <v>149</v>
      </c>
      <c r="Q57" s="113" t="s">
        <v>149</v>
      </c>
      <c r="R57" s="113" t="s">
        <v>149</v>
      </c>
      <c r="S57" s="113" t="s">
        <v>149</v>
      </c>
      <c r="T57" s="113" t="s">
        <v>149</v>
      </c>
      <c r="U57" s="70" t="s">
        <v>149</v>
      </c>
      <c r="V57" s="70" t="s">
        <v>149</v>
      </c>
      <c r="W57" s="70" t="s">
        <v>149</v>
      </c>
      <c r="X57" s="149" t="s">
        <v>149</v>
      </c>
      <c r="Y57" s="149" t="s">
        <v>149</v>
      </c>
      <c r="Z57" s="70" t="s">
        <v>149</v>
      </c>
      <c r="AA57" s="338" t="s">
        <v>149</v>
      </c>
      <c r="AB57" s="338" t="s">
        <v>149</v>
      </c>
      <c r="AC57" s="338" t="s">
        <v>149</v>
      </c>
      <c r="AD57" s="338" t="s">
        <v>149</v>
      </c>
    </row>
    <row r="58" spans="1:30" ht="18" customHeight="1" x14ac:dyDescent="0.2">
      <c r="A58" s="54" t="s">
        <v>334</v>
      </c>
      <c r="B58" s="54">
        <v>4</v>
      </c>
      <c r="C58" s="344" t="s">
        <v>137</v>
      </c>
      <c r="D58" s="344" t="s">
        <v>137</v>
      </c>
      <c r="E58" s="344" t="s">
        <v>137</v>
      </c>
      <c r="F58" s="344" t="s">
        <v>137</v>
      </c>
      <c r="G58" s="344" t="s">
        <v>137</v>
      </c>
      <c r="H58" s="344" t="s">
        <v>137</v>
      </c>
      <c r="I58" s="345" t="s">
        <v>137</v>
      </c>
      <c r="J58" s="345" t="s">
        <v>137</v>
      </c>
      <c r="K58" s="149" t="s">
        <v>149</v>
      </c>
      <c r="L58" s="149" t="s">
        <v>149</v>
      </c>
      <c r="M58" s="346" t="s">
        <v>149</v>
      </c>
      <c r="N58" s="346" t="s">
        <v>149</v>
      </c>
      <c r="O58" s="346" t="s">
        <v>149</v>
      </c>
      <c r="P58" s="113" t="s">
        <v>149</v>
      </c>
      <c r="Q58" s="113" t="s">
        <v>149</v>
      </c>
      <c r="R58" s="113" t="s">
        <v>149</v>
      </c>
      <c r="S58" s="113" t="s">
        <v>149</v>
      </c>
      <c r="T58" s="113" t="s">
        <v>149</v>
      </c>
      <c r="U58" s="70" t="s">
        <v>149</v>
      </c>
      <c r="V58" s="70" t="s">
        <v>149</v>
      </c>
      <c r="W58" s="70" t="s">
        <v>149</v>
      </c>
      <c r="X58" s="149" t="s">
        <v>149</v>
      </c>
      <c r="Y58" s="149" t="s">
        <v>149</v>
      </c>
      <c r="Z58" s="70" t="s">
        <v>149</v>
      </c>
      <c r="AA58" s="338" t="s">
        <v>149</v>
      </c>
      <c r="AB58" s="338" t="s">
        <v>149</v>
      </c>
      <c r="AC58" s="338" t="s">
        <v>149</v>
      </c>
      <c r="AD58" s="338" t="s">
        <v>149</v>
      </c>
    </row>
    <row r="59" spans="1:30" ht="18" customHeight="1" x14ac:dyDescent="0.2">
      <c r="A59" s="54" t="s">
        <v>335</v>
      </c>
      <c r="B59" s="149" t="s">
        <v>149</v>
      </c>
      <c r="C59" s="149" t="s">
        <v>149</v>
      </c>
      <c r="D59" s="149" t="s">
        <v>149</v>
      </c>
      <c r="E59" s="149" t="s">
        <v>149</v>
      </c>
      <c r="F59" s="149" t="s">
        <v>149</v>
      </c>
      <c r="G59" s="149" t="s">
        <v>149</v>
      </c>
      <c r="H59" s="149" t="s">
        <v>149</v>
      </c>
      <c r="I59" s="149" t="s">
        <v>149</v>
      </c>
      <c r="J59" s="149" t="s">
        <v>149</v>
      </c>
      <c r="K59" s="149" t="s">
        <v>137</v>
      </c>
      <c r="L59" s="70">
        <v>20</v>
      </c>
      <c r="M59" s="113">
        <v>10</v>
      </c>
      <c r="N59" s="113">
        <v>20</v>
      </c>
      <c r="O59" s="149" t="s">
        <v>137</v>
      </c>
      <c r="P59" s="70" t="s">
        <v>137</v>
      </c>
      <c r="Q59" s="70" t="s">
        <v>137</v>
      </c>
      <c r="R59" s="70" t="s">
        <v>137</v>
      </c>
      <c r="S59" s="70">
        <v>20</v>
      </c>
      <c r="T59" s="70" t="s">
        <v>137</v>
      </c>
      <c r="U59" s="70" t="s">
        <v>149</v>
      </c>
      <c r="V59" s="70">
        <v>10</v>
      </c>
      <c r="W59" s="55">
        <v>4</v>
      </c>
      <c r="X59" s="54">
        <v>5</v>
      </c>
      <c r="Y59" s="54">
        <v>8</v>
      </c>
      <c r="Z59" s="70" t="s">
        <v>149</v>
      </c>
      <c r="AA59" s="338" t="s">
        <v>149</v>
      </c>
      <c r="AB59" s="338" t="s">
        <v>149</v>
      </c>
      <c r="AC59" s="338" t="s">
        <v>149</v>
      </c>
      <c r="AD59" s="338" t="s">
        <v>149</v>
      </c>
    </row>
    <row r="60" spans="1:30" ht="18" customHeight="1" x14ac:dyDescent="0.2">
      <c r="A60" s="53" t="s">
        <v>336</v>
      </c>
      <c r="B60" s="53">
        <v>17</v>
      </c>
      <c r="C60" s="53">
        <v>20</v>
      </c>
      <c r="D60" s="53">
        <v>20</v>
      </c>
      <c r="E60" s="53">
        <v>20</v>
      </c>
      <c r="F60" s="53">
        <v>20</v>
      </c>
      <c r="G60" s="53">
        <v>20</v>
      </c>
      <c r="H60" s="159">
        <v>20</v>
      </c>
      <c r="I60" s="55">
        <v>20</v>
      </c>
      <c r="J60" s="55">
        <v>20</v>
      </c>
      <c r="K60" s="54">
        <v>10</v>
      </c>
      <c r="L60" s="55">
        <v>20</v>
      </c>
      <c r="M60" s="161">
        <v>30</v>
      </c>
      <c r="N60" s="161">
        <v>30</v>
      </c>
      <c r="O60" s="54">
        <v>40</v>
      </c>
      <c r="P60" s="55">
        <v>40</v>
      </c>
      <c r="Q60" s="55">
        <v>40</v>
      </c>
      <c r="R60" s="55">
        <v>40</v>
      </c>
      <c r="S60" s="55">
        <v>60</v>
      </c>
      <c r="T60" s="55">
        <v>50</v>
      </c>
      <c r="U60" s="70">
        <v>40</v>
      </c>
      <c r="V60" s="70">
        <v>40</v>
      </c>
      <c r="W60" s="55">
        <v>48</v>
      </c>
      <c r="X60" s="54">
        <v>48</v>
      </c>
      <c r="Y60" s="54">
        <v>50</v>
      </c>
      <c r="Z60" s="70" t="s">
        <v>149</v>
      </c>
      <c r="AA60" s="338" t="s">
        <v>149</v>
      </c>
      <c r="AB60" s="338" t="s">
        <v>149</v>
      </c>
      <c r="AC60" s="338" t="s">
        <v>149</v>
      </c>
      <c r="AD60" s="338" t="s">
        <v>149</v>
      </c>
    </row>
    <row r="61" spans="1:30" ht="18" customHeight="1" thickBot="1" x14ac:dyDescent="0.25">
      <c r="A61" s="133" t="s">
        <v>133</v>
      </c>
      <c r="B61" s="347">
        <v>298</v>
      </c>
      <c r="C61" s="347">
        <v>270</v>
      </c>
      <c r="D61" s="347">
        <v>290</v>
      </c>
      <c r="E61" s="347">
        <v>290</v>
      </c>
      <c r="F61" s="347">
        <v>300</v>
      </c>
      <c r="G61" s="347">
        <v>300</v>
      </c>
      <c r="H61" s="347">
        <v>310</v>
      </c>
      <c r="I61" s="348">
        <v>260</v>
      </c>
      <c r="J61" s="348">
        <v>240</v>
      </c>
      <c r="K61" s="133">
        <v>280</v>
      </c>
      <c r="L61" s="169">
        <v>280</v>
      </c>
      <c r="M61" s="335">
        <v>240</v>
      </c>
      <c r="N61" s="335">
        <v>240</v>
      </c>
      <c r="O61" s="335">
        <v>240</v>
      </c>
      <c r="P61" s="335">
        <v>250</v>
      </c>
      <c r="Q61" s="335">
        <v>250</v>
      </c>
      <c r="R61" s="335">
        <v>268</v>
      </c>
      <c r="S61" s="335">
        <v>320</v>
      </c>
      <c r="T61" s="335">
        <v>250</v>
      </c>
      <c r="U61" s="336">
        <v>280</v>
      </c>
      <c r="V61" s="336">
        <v>280</v>
      </c>
      <c r="W61" s="169">
        <v>269</v>
      </c>
      <c r="X61" s="133">
        <v>262</v>
      </c>
      <c r="Y61" s="133">
        <v>234</v>
      </c>
      <c r="Z61" s="335">
        <v>256.07657990304324</v>
      </c>
      <c r="AA61" s="757" t="s">
        <v>149</v>
      </c>
      <c r="AB61" s="757" t="s">
        <v>149</v>
      </c>
      <c r="AC61" s="757" t="s">
        <v>149</v>
      </c>
      <c r="AD61" s="757" t="s">
        <v>149</v>
      </c>
    </row>
    <row r="62" spans="1:30" x14ac:dyDescent="0.2">
      <c r="A62" s="139" t="s">
        <v>157</v>
      </c>
      <c r="B62" s="53"/>
      <c r="C62" s="53"/>
      <c r="D62" s="53"/>
      <c r="E62" s="53"/>
      <c r="F62" s="53"/>
      <c r="G62" s="53"/>
      <c r="H62" s="53"/>
      <c r="I62" s="53"/>
      <c r="J62" s="53"/>
      <c r="K62" s="55"/>
      <c r="L62" s="55"/>
      <c r="M62" s="55"/>
      <c r="N62" s="55"/>
      <c r="O62" s="55"/>
      <c r="P62" s="55"/>
      <c r="Q62" s="55"/>
      <c r="R62" s="55"/>
      <c r="U62" s="55"/>
    </row>
    <row r="63" spans="1:30" x14ac:dyDescent="0.2">
      <c r="A63" s="139" t="s">
        <v>773</v>
      </c>
      <c r="B63" s="159"/>
      <c r="C63" s="159"/>
      <c r="D63" s="159"/>
      <c r="E63" s="159"/>
      <c r="F63" s="159"/>
      <c r="G63" s="159"/>
      <c r="H63" s="159"/>
      <c r="I63" s="159"/>
      <c r="J63" s="159"/>
      <c r="K63" s="159"/>
      <c r="L63" s="159"/>
      <c r="M63" s="159"/>
      <c r="N63" s="159"/>
      <c r="O63" s="159"/>
      <c r="P63" s="159"/>
    </row>
    <row r="87" spans="1:10" ht="15.75" x14ac:dyDescent="0.25">
      <c r="A87" s="60"/>
      <c r="B87" s="60"/>
      <c r="C87" s="60"/>
      <c r="D87" s="60"/>
      <c r="E87" s="60"/>
      <c r="F87" s="60"/>
      <c r="G87" s="60"/>
      <c r="H87" s="60"/>
      <c r="I87" s="60"/>
      <c r="J87" s="60"/>
    </row>
    <row r="90" spans="1:10" ht="118.5" customHeight="1" x14ac:dyDescent="0.2"/>
  </sheetData>
  <pageMargins left="0.75" right="0.75" top="1" bottom="1" header="0.5" footer="0.5"/>
  <pageSetup paperSize="9" scale="67" orientation="portrait" horizontalDpi="96" verticalDpi="300" r:id="rId1"/>
  <headerFooter alignWithMargins="0"/>
  <rowBreaks count="3" manualBreakCount="3">
    <brk id="61" max="16383" man="1"/>
    <brk id="62" max="16383" man="1"/>
    <brk id="6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zoomScale="85" zoomScaleNormal="85" workbookViewId="0"/>
  </sheetViews>
  <sheetFormatPr defaultRowHeight="12.75" x14ac:dyDescent="0.2"/>
  <cols>
    <col min="1" max="1" width="32.5703125" style="32" customWidth="1"/>
    <col min="2" max="11" width="8.42578125" style="385" hidden="1" customWidth="1"/>
    <col min="12" max="18" width="9.28515625" style="32" hidden="1" customWidth="1"/>
    <col min="19" max="22" width="9.28515625" style="32" customWidth="1"/>
    <col min="23" max="28" width="9.140625" style="32"/>
    <col min="29" max="29" width="9.85546875" style="32" customWidth="1"/>
    <col min="30" max="256" width="9.140625" style="32"/>
    <col min="257" max="257" width="32.5703125" style="32" customWidth="1"/>
    <col min="258" max="270" width="0" style="32" hidden="1" customWidth="1"/>
    <col min="271" max="278" width="9.28515625" style="32" customWidth="1"/>
    <col min="279" max="512" width="9.140625" style="32"/>
    <col min="513" max="513" width="32.5703125" style="32" customWidth="1"/>
    <col min="514" max="526" width="0" style="32" hidden="1" customWidth="1"/>
    <col min="527" max="534" width="9.28515625" style="32" customWidth="1"/>
    <col min="535" max="768" width="9.140625" style="32"/>
    <col min="769" max="769" width="32.5703125" style="32" customWidth="1"/>
    <col min="770" max="782" width="0" style="32" hidden="1" customWidth="1"/>
    <col min="783" max="790" width="9.28515625" style="32" customWidth="1"/>
    <col min="791" max="1024" width="9.140625" style="32"/>
    <col min="1025" max="1025" width="32.5703125" style="32" customWidth="1"/>
    <col min="1026" max="1038" width="0" style="32" hidden="1" customWidth="1"/>
    <col min="1039" max="1046" width="9.28515625" style="32" customWidth="1"/>
    <col min="1047" max="1280" width="9.140625" style="32"/>
    <col min="1281" max="1281" width="32.5703125" style="32" customWidth="1"/>
    <col min="1282" max="1294" width="0" style="32" hidden="1" customWidth="1"/>
    <col min="1295" max="1302" width="9.28515625" style="32" customWidth="1"/>
    <col min="1303" max="1536" width="9.140625" style="32"/>
    <col min="1537" max="1537" width="32.5703125" style="32" customWidth="1"/>
    <col min="1538" max="1550" width="0" style="32" hidden="1" customWidth="1"/>
    <col min="1551" max="1558" width="9.28515625" style="32" customWidth="1"/>
    <col min="1559" max="1792" width="9.140625" style="32"/>
    <col min="1793" max="1793" width="32.5703125" style="32" customWidth="1"/>
    <col min="1794" max="1806" width="0" style="32" hidden="1" customWidth="1"/>
    <col min="1807" max="1814" width="9.28515625" style="32" customWidth="1"/>
    <col min="1815" max="2048" width="9.140625" style="32"/>
    <col min="2049" max="2049" width="32.5703125" style="32" customWidth="1"/>
    <col min="2050" max="2062" width="0" style="32" hidden="1" customWidth="1"/>
    <col min="2063" max="2070" width="9.28515625" style="32" customWidth="1"/>
    <col min="2071" max="2304" width="9.140625" style="32"/>
    <col min="2305" max="2305" width="32.5703125" style="32" customWidth="1"/>
    <col min="2306" max="2318" width="0" style="32" hidden="1" customWidth="1"/>
    <col min="2319" max="2326" width="9.28515625" style="32" customWidth="1"/>
    <col min="2327" max="2560" width="9.140625" style="32"/>
    <col min="2561" max="2561" width="32.5703125" style="32" customWidth="1"/>
    <col min="2562" max="2574" width="0" style="32" hidden="1" customWidth="1"/>
    <col min="2575" max="2582" width="9.28515625" style="32" customWidth="1"/>
    <col min="2583" max="2816" width="9.140625" style="32"/>
    <col min="2817" max="2817" width="32.5703125" style="32" customWidth="1"/>
    <col min="2818" max="2830" width="0" style="32" hidden="1" customWidth="1"/>
    <col min="2831" max="2838" width="9.28515625" style="32" customWidth="1"/>
    <col min="2839" max="3072" width="9.140625" style="32"/>
    <col min="3073" max="3073" width="32.5703125" style="32" customWidth="1"/>
    <col min="3074" max="3086" width="0" style="32" hidden="1" customWidth="1"/>
    <col min="3087" max="3094" width="9.28515625" style="32" customWidth="1"/>
    <col min="3095" max="3328" width="9.140625" style="32"/>
    <col min="3329" max="3329" width="32.5703125" style="32" customWidth="1"/>
    <col min="3330" max="3342" width="0" style="32" hidden="1" customWidth="1"/>
    <col min="3343" max="3350" width="9.28515625" style="32" customWidth="1"/>
    <col min="3351" max="3584" width="9.140625" style="32"/>
    <col min="3585" max="3585" width="32.5703125" style="32" customWidth="1"/>
    <col min="3586" max="3598" width="0" style="32" hidden="1" customWidth="1"/>
    <col min="3599" max="3606" width="9.28515625" style="32" customWidth="1"/>
    <col min="3607" max="3840" width="9.140625" style="32"/>
    <col min="3841" max="3841" width="32.5703125" style="32" customWidth="1"/>
    <col min="3842" max="3854" width="0" style="32" hidden="1" customWidth="1"/>
    <col min="3855" max="3862" width="9.28515625" style="32" customWidth="1"/>
    <col min="3863" max="4096" width="9.140625" style="32"/>
    <col min="4097" max="4097" width="32.5703125" style="32" customWidth="1"/>
    <col min="4098" max="4110" width="0" style="32" hidden="1" customWidth="1"/>
    <col min="4111" max="4118" width="9.28515625" style="32" customWidth="1"/>
    <col min="4119" max="4352" width="9.140625" style="32"/>
    <col min="4353" max="4353" width="32.5703125" style="32" customWidth="1"/>
    <col min="4354" max="4366" width="0" style="32" hidden="1" customWidth="1"/>
    <col min="4367" max="4374" width="9.28515625" style="32" customWidth="1"/>
    <col min="4375" max="4608" width="9.140625" style="32"/>
    <col min="4609" max="4609" width="32.5703125" style="32" customWidth="1"/>
    <col min="4610" max="4622" width="0" style="32" hidden="1" customWidth="1"/>
    <col min="4623" max="4630" width="9.28515625" style="32" customWidth="1"/>
    <col min="4631" max="4864" width="9.140625" style="32"/>
    <col min="4865" max="4865" width="32.5703125" style="32" customWidth="1"/>
    <col min="4866" max="4878" width="0" style="32" hidden="1" customWidth="1"/>
    <col min="4879" max="4886" width="9.28515625" style="32" customWidth="1"/>
    <col min="4887" max="5120" width="9.140625" style="32"/>
    <col min="5121" max="5121" width="32.5703125" style="32" customWidth="1"/>
    <col min="5122" max="5134" width="0" style="32" hidden="1" customWidth="1"/>
    <col min="5135" max="5142" width="9.28515625" style="32" customWidth="1"/>
    <col min="5143" max="5376" width="9.140625" style="32"/>
    <col min="5377" max="5377" width="32.5703125" style="32" customWidth="1"/>
    <col min="5378" max="5390" width="0" style="32" hidden="1" customWidth="1"/>
    <col min="5391" max="5398" width="9.28515625" style="32" customWidth="1"/>
    <col min="5399" max="5632" width="9.140625" style="32"/>
    <col min="5633" max="5633" width="32.5703125" style="32" customWidth="1"/>
    <col min="5634" max="5646" width="0" style="32" hidden="1" customWidth="1"/>
    <col min="5647" max="5654" width="9.28515625" style="32" customWidth="1"/>
    <col min="5655" max="5888" width="9.140625" style="32"/>
    <col min="5889" max="5889" width="32.5703125" style="32" customWidth="1"/>
    <col min="5890" max="5902" width="0" style="32" hidden="1" customWidth="1"/>
    <col min="5903" max="5910" width="9.28515625" style="32" customWidth="1"/>
    <col min="5911" max="6144" width="9.140625" style="32"/>
    <col min="6145" max="6145" width="32.5703125" style="32" customWidth="1"/>
    <col min="6146" max="6158" width="0" style="32" hidden="1" customWidth="1"/>
    <col min="6159" max="6166" width="9.28515625" style="32" customWidth="1"/>
    <col min="6167" max="6400" width="9.140625" style="32"/>
    <col min="6401" max="6401" width="32.5703125" style="32" customWidth="1"/>
    <col min="6402" max="6414" width="0" style="32" hidden="1" customWidth="1"/>
    <col min="6415" max="6422" width="9.28515625" style="32" customWidth="1"/>
    <col min="6423" max="6656" width="9.140625" style="32"/>
    <col min="6657" max="6657" width="32.5703125" style="32" customWidth="1"/>
    <col min="6658" max="6670" width="0" style="32" hidden="1" customWidth="1"/>
    <col min="6671" max="6678" width="9.28515625" style="32" customWidth="1"/>
    <col min="6679" max="6912" width="9.140625" style="32"/>
    <col min="6913" max="6913" width="32.5703125" style="32" customWidth="1"/>
    <col min="6914" max="6926" width="0" style="32" hidden="1" customWidth="1"/>
    <col min="6927" max="6934" width="9.28515625" style="32" customWidth="1"/>
    <col min="6935" max="7168" width="9.140625" style="32"/>
    <col min="7169" max="7169" width="32.5703125" style="32" customWidth="1"/>
    <col min="7170" max="7182" width="0" style="32" hidden="1" customWidth="1"/>
    <col min="7183" max="7190" width="9.28515625" style="32" customWidth="1"/>
    <col min="7191" max="7424" width="9.140625" style="32"/>
    <col min="7425" max="7425" width="32.5703125" style="32" customWidth="1"/>
    <col min="7426" max="7438" width="0" style="32" hidden="1" customWidth="1"/>
    <col min="7439" max="7446" width="9.28515625" style="32" customWidth="1"/>
    <col min="7447" max="7680" width="9.140625" style="32"/>
    <col min="7681" max="7681" width="32.5703125" style="32" customWidth="1"/>
    <col min="7682" max="7694" width="0" style="32" hidden="1" customWidth="1"/>
    <col min="7695" max="7702" width="9.28515625" style="32" customWidth="1"/>
    <col min="7703" max="7936" width="9.140625" style="32"/>
    <col min="7937" max="7937" width="32.5703125" style="32" customWidth="1"/>
    <col min="7938" max="7950" width="0" style="32" hidden="1" customWidth="1"/>
    <col min="7951" max="7958" width="9.28515625" style="32" customWidth="1"/>
    <col min="7959" max="8192" width="9.140625" style="32"/>
    <col min="8193" max="8193" width="32.5703125" style="32" customWidth="1"/>
    <col min="8194" max="8206" width="0" style="32" hidden="1" customWidth="1"/>
    <col min="8207" max="8214" width="9.28515625" style="32" customWidth="1"/>
    <col min="8215" max="8448" width="9.140625" style="32"/>
    <col min="8449" max="8449" width="32.5703125" style="32" customWidth="1"/>
    <col min="8450" max="8462" width="0" style="32" hidden="1" customWidth="1"/>
    <col min="8463" max="8470" width="9.28515625" style="32" customWidth="1"/>
    <col min="8471" max="8704" width="9.140625" style="32"/>
    <col min="8705" max="8705" width="32.5703125" style="32" customWidth="1"/>
    <col min="8706" max="8718" width="0" style="32" hidden="1" customWidth="1"/>
    <col min="8719" max="8726" width="9.28515625" style="32" customWidth="1"/>
    <col min="8727" max="8960" width="9.140625" style="32"/>
    <col min="8961" max="8961" width="32.5703125" style="32" customWidth="1"/>
    <col min="8962" max="8974" width="0" style="32" hidden="1" customWidth="1"/>
    <col min="8975" max="8982" width="9.28515625" style="32" customWidth="1"/>
    <col min="8983" max="9216" width="9.140625" style="32"/>
    <col min="9217" max="9217" width="32.5703125" style="32" customWidth="1"/>
    <col min="9218" max="9230" width="0" style="32" hidden="1" customWidth="1"/>
    <col min="9231" max="9238" width="9.28515625" style="32" customWidth="1"/>
    <col min="9239" max="9472" width="9.140625" style="32"/>
    <col min="9473" max="9473" width="32.5703125" style="32" customWidth="1"/>
    <col min="9474" max="9486" width="0" style="32" hidden="1" customWidth="1"/>
    <col min="9487" max="9494" width="9.28515625" style="32" customWidth="1"/>
    <col min="9495" max="9728" width="9.140625" style="32"/>
    <col min="9729" max="9729" width="32.5703125" style="32" customWidth="1"/>
    <col min="9730" max="9742" width="0" style="32" hidden="1" customWidth="1"/>
    <col min="9743" max="9750" width="9.28515625" style="32" customWidth="1"/>
    <col min="9751" max="9984" width="9.140625" style="32"/>
    <col min="9985" max="9985" width="32.5703125" style="32" customWidth="1"/>
    <col min="9986" max="9998" width="0" style="32" hidden="1" customWidth="1"/>
    <col min="9999" max="10006" width="9.28515625" style="32" customWidth="1"/>
    <col min="10007" max="10240" width="9.140625" style="32"/>
    <col min="10241" max="10241" width="32.5703125" style="32" customWidth="1"/>
    <col min="10242" max="10254" width="0" style="32" hidden="1" customWidth="1"/>
    <col min="10255" max="10262" width="9.28515625" style="32" customWidth="1"/>
    <col min="10263" max="10496" width="9.140625" style="32"/>
    <col min="10497" max="10497" width="32.5703125" style="32" customWidth="1"/>
    <col min="10498" max="10510" width="0" style="32" hidden="1" customWidth="1"/>
    <col min="10511" max="10518" width="9.28515625" style="32" customWidth="1"/>
    <col min="10519" max="10752" width="9.140625" style="32"/>
    <col min="10753" max="10753" width="32.5703125" style="32" customWidth="1"/>
    <col min="10754" max="10766" width="0" style="32" hidden="1" customWidth="1"/>
    <col min="10767" max="10774" width="9.28515625" style="32" customWidth="1"/>
    <col min="10775" max="11008" width="9.140625" style="32"/>
    <col min="11009" max="11009" width="32.5703125" style="32" customWidth="1"/>
    <col min="11010" max="11022" width="0" style="32" hidden="1" customWidth="1"/>
    <col min="11023" max="11030" width="9.28515625" style="32" customWidth="1"/>
    <col min="11031" max="11264" width="9.140625" style="32"/>
    <col min="11265" max="11265" width="32.5703125" style="32" customWidth="1"/>
    <col min="11266" max="11278" width="0" style="32" hidden="1" customWidth="1"/>
    <col min="11279" max="11286" width="9.28515625" style="32" customWidth="1"/>
    <col min="11287" max="11520" width="9.140625" style="32"/>
    <col min="11521" max="11521" width="32.5703125" style="32" customWidth="1"/>
    <col min="11522" max="11534" width="0" style="32" hidden="1" customWidth="1"/>
    <col min="11535" max="11542" width="9.28515625" style="32" customWidth="1"/>
    <col min="11543" max="11776" width="9.140625" style="32"/>
    <col min="11777" max="11777" width="32.5703125" style="32" customWidth="1"/>
    <col min="11778" max="11790" width="0" style="32" hidden="1" customWidth="1"/>
    <col min="11791" max="11798" width="9.28515625" style="32" customWidth="1"/>
    <col min="11799" max="12032" width="9.140625" style="32"/>
    <col min="12033" max="12033" width="32.5703125" style="32" customWidth="1"/>
    <col min="12034" max="12046" width="0" style="32" hidden="1" customWidth="1"/>
    <col min="12047" max="12054" width="9.28515625" style="32" customWidth="1"/>
    <col min="12055" max="12288" width="9.140625" style="32"/>
    <col min="12289" max="12289" width="32.5703125" style="32" customWidth="1"/>
    <col min="12290" max="12302" width="0" style="32" hidden="1" customWidth="1"/>
    <col min="12303" max="12310" width="9.28515625" style="32" customWidth="1"/>
    <col min="12311" max="12544" width="9.140625" style="32"/>
    <col min="12545" max="12545" width="32.5703125" style="32" customWidth="1"/>
    <col min="12546" max="12558" width="0" style="32" hidden="1" customWidth="1"/>
    <col min="12559" max="12566" width="9.28515625" style="32" customWidth="1"/>
    <col min="12567" max="12800" width="9.140625" style="32"/>
    <col min="12801" max="12801" width="32.5703125" style="32" customWidth="1"/>
    <col min="12802" max="12814" width="0" style="32" hidden="1" customWidth="1"/>
    <col min="12815" max="12822" width="9.28515625" style="32" customWidth="1"/>
    <col min="12823" max="13056" width="9.140625" style="32"/>
    <col min="13057" max="13057" width="32.5703125" style="32" customWidth="1"/>
    <col min="13058" max="13070" width="0" style="32" hidden="1" customWidth="1"/>
    <col min="13071" max="13078" width="9.28515625" style="32" customWidth="1"/>
    <col min="13079" max="13312" width="9.140625" style="32"/>
    <col min="13313" max="13313" width="32.5703125" style="32" customWidth="1"/>
    <col min="13314" max="13326" width="0" style="32" hidden="1" customWidth="1"/>
    <col min="13327" max="13334" width="9.28515625" style="32" customWidth="1"/>
    <col min="13335" max="13568" width="9.140625" style="32"/>
    <col min="13569" max="13569" width="32.5703125" style="32" customWidth="1"/>
    <col min="13570" max="13582" width="0" style="32" hidden="1" customWidth="1"/>
    <col min="13583" max="13590" width="9.28515625" style="32" customWidth="1"/>
    <col min="13591" max="13824" width="9.140625" style="32"/>
    <col min="13825" max="13825" width="32.5703125" style="32" customWidth="1"/>
    <col min="13826" max="13838" width="0" style="32" hidden="1" customWidth="1"/>
    <col min="13839" max="13846" width="9.28515625" style="32" customWidth="1"/>
    <col min="13847" max="14080" width="9.140625" style="32"/>
    <col min="14081" max="14081" width="32.5703125" style="32" customWidth="1"/>
    <col min="14082" max="14094" width="0" style="32" hidden="1" customWidth="1"/>
    <col min="14095" max="14102" width="9.28515625" style="32" customWidth="1"/>
    <col min="14103" max="14336" width="9.140625" style="32"/>
    <col min="14337" max="14337" width="32.5703125" style="32" customWidth="1"/>
    <col min="14338" max="14350" width="0" style="32" hidden="1" customWidth="1"/>
    <col min="14351" max="14358" width="9.28515625" style="32" customWidth="1"/>
    <col min="14359" max="14592" width="9.140625" style="32"/>
    <col min="14593" max="14593" width="32.5703125" style="32" customWidth="1"/>
    <col min="14594" max="14606" width="0" style="32" hidden="1" customWidth="1"/>
    <col min="14607" max="14614" width="9.28515625" style="32" customWidth="1"/>
    <col min="14615" max="14848" width="9.140625" style="32"/>
    <col min="14849" max="14849" width="32.5703125" style="32" customWidth="1"/>
    <col min="14850" max="14862" width="0" style="32" hidden="1" customWidth="1"/>
    <col min="14863" max="14870" width="9.28515625" style="32" customWidth="1"/>
    <col min="14871" max="15104" width="9.140625" style="32"/>
    <col min="15105" max="15105" width="32.5703125" style="32" customWidth="1"/>
    <col min="15106" max="15118" width="0" style="32" hidden="1" customWidth="1"/>
    <col min="15119" max="15126" width="9.28515625" style="32" customWidth="1"/>
    <col min="15127" max="15360" width="9.140625" style="32"/>
    <col min="15361" max="15361" width="32.5703125" style="32" customWidth="1"/>
    <col min="15362" max="15374" width="0" style="32" hidden="1" customWidth="1"/>
    <col min="15375" max="15382" width="9.28515625" style="32" customWidth="1"/>
    <col min="15383" max="15616" width="9.140625" style="32"/>
    <col min="15617" max="15617" width="32.5703125" style="32" customWidth="1"/>
    <col min="15618" max="15630" width="0" style="32" hidden="1" customWidth="1"/>
    <col min="15631" max="15638" width="9.28515625" style="32" customWidth="1"/>
    <col min="15639" max="15872" width="9.140625" style="32"/>
    <col min="15873" max="15873" width="32.5703125" style="32" customWidth="1"/>
    <col min="15874" max="15886" width="0" style="32" hidden="1" customWidth="1"/>
    <col min="15887" max="15894" width="9.28515625" style="32" customWidth="1"/>
    <col min="15895" max="16128" width="9.140625" style="32"/>
    <col min="16129" max="16129" width="32.5703125" style="32" customWidth="1"/>
    <col min="16130" max="16142" width="0" style="32" hidden="1" customWidth="1"/>
    <col min="16143" max="16150" width="9.28515625" style="32" customWidth="1"/>
    <col min="16151" max="16384" width="9.140625" style="32"/>
  </cols>
  <sheetData>
    <row r="1" spans="1:32" s="353" customFormat="1" ht="18.75" x14ac:dyDescent="0.25">
      <c r="A1" s="349" t="s">
        <v>338</v>
      </c>
      <c r="B1" s="350"/>
      <c r="C1" s="350"/>
      <c r="D1" s="350"/>
      <c r="E1" s="351"/>
      <c r="F1" s="350"/>
      <c r="G1" s="350"/>
      <c r="H1" s="350"/>
      <c r="I1" s="350"/>
      <c r="J1" s="352"/>
      <c r="K1" s="352"/>
      <c r="L1" s="352"/>
      <c r="M1" s="352"/>
      <c r="N1" s="352"/>
      <c r="O1" s="352"/>
      <c r="R1" s="354"/>
      <c r="S1" s="354"/>
      <c r="T1" s="354"/>
    </row>
    <row r="2" spans="1:32" s="353" customFormat="1" ht="10.5" customHeight="1" x14ac:dyDescent="0.2">
      <c r="A2" s="355"/>
      <c r="B2" s="352"/>
      <c r="C2" s="352"/>
      <c r="D2" s="352"/>
      <c r="E2" s="352"/>
      <c r="F2" s="352"/>
      <c r="G2" s="352"/>
      <c r="H2" s="352"/>
      <c r="I2" s="352"/>
      <c r="J2" s="352"/>
      <c r="K2" s="352"/>
      <c r="L2" s="352"/>
      <c r="M2" s="352"/>
      <c r="N2" s="352"/>
      <c r="O2" s="352"/>
      <c r="R2" s="354"/>
      <c r="S2" s="354"/>
      <c r="T2" s="354"/>
    </row>
    <row r="3" spans="1:32" s="353" customFormat="1" x14ac:dyDescent="0.2">
      <c r="A3" s="356"/>
      <c r="B3" s="357">
        <v>1992</v>
      </c>
      <c r="C3" s="357">
        <v>1993</v>
      </c>
      <c r="D3" s="357">
        <v>1994</v>
      </c>
      <c r="E3" s="357">
        <v>1995</v>
      </c>
      <c r="F3" s="357">
        <v>1996</v>
      </c>
      <c r="G3" s="357">
        <v>1997</v>
      </c>
      <c r="H3" s="357">
        <v>1998</v>
      </c>
      <c r="I3" s="357">
        <v>1999</v>
      </c>
      <c r="J3" s="357">
        <v>2000</v>
      </c>
      <c r="K3" s="357">
        <v>2001</v>
      </c>
      <c r="L3" s="357">
        <v>2002</v>
      </c>
      <c r="M3" s="357">
        <v>2003</v>
      </c>
      <c r="N3" s="358" t="s">
        <v>339</v>
      </c>
      <c r="O3" s="358" t="s">
        <v>340</v>
      </c>
      <c r="P3" s="358" t="s">
        <v>341</v>
      </c>
      <c r="Q3" s="358" t="s">
        <v>342</v>
      </c>
      <c r="R3" s="358" t="s">
        <v>343</v>
      </c>
      <c r="S3" s="358" t="s">
        <v>344</v>
      </c>
      <c r="T3" s="358" t="s">
        <v>345</v>
      </c>
      <c r="U3" s="358" t="s">
        <v>346</v>
      </c>
      <c r="V3" s="358" t="s">
        <v>347</v>
      </c>
      <c r="W3" s="358" t="s">
        <v>348</v>
      </c>
      <c r="X3" s="358" t="s">
        <v>349</v>
      </c>
      <c r="Y3" s="358" t="s">
        <v>350</v>
      </c>
      <c r="Z3" s="358" t="s">
        <v>714</v>
      </c>
      <c r="AA3" s="358" t="s">
        <v>779</v>
      </c>
      <c r="AB3" s="358" t="s">
        <v>817</v>
      </c>
      <c r="AC3" s="358" t="s">
        <v>842</v>
      </c>
    </row>
    <row r="4" spans="1:32" s="353" customFormat="1" x14ac:dyDescent="0.2">
      <c r="A4" s="351"/>
      <c r="B4" s="350"/>
      <c r="C4" s="350"/>
      <c r="D4" s="350"/>
      <c r="E4" s="350"/>
      <c r="F4" s="350"/>
      <c r="G4" s="350"/>
      <c r="H4" s="350"/>
      <c r="I4" s="350"/>
      <c r="J4" s="350"/>
      <c r="K4" s="350"/>
      <c r="L4" s="350"/>
      <c r="M4" s="350"/>
      <c r="N4" s="359"/>
      <c r="O4" s="359"/>
      <c r="P4" s="359"/>
      <c r="Q4" s="359"/>
      <c r="R4" s="359"/>
      <c r="S4" s="359"/>
      <c r="T4" s="359"/>
      <c r="W4" s="360"/>
      <c r="AA4" s="360"/>
      <c r="AC4" s="360" t="s">
        <v>351</v>
      </c>
    </row>
    <row r="5" spans="1:32" s="353" customFormat="1" x14ac:dyDescent="0.2">
      <c r="A5" s="361" t="s">
        <v>352</v>
      </c>
      <c r="B5" s="350"/>
      <c r="C5" s="350"/>
      <c r="D5" s="350"/>
      <c r="E5" s="350"/>
      <c r="F5" s="350"/>
      <c r="G5" s="350"/>
      <c r="H5" s="350"/>
      <c r="I5" s="350"/>
      <c r="J5" s="350"/>
      <c r="K5" s="350"/>
      <c r="L5" s="350"/>
      <c r="M5" s="350"/>
      <c r="N5" s="359"/>
      <c r="O5" s="359"/>
      <c r="P5" s="359"/>
      <c r="Q5" s="359"/>
      <c r="R5" s="359"/>
      <c r="S5" s="359"/>
      <c r="T5" s="359"/>
      <c r="U5" s="360"/>
    </row>
    <row r="6" spans="1:32" s="353" customFormat="1" x14ac:dyDescent="0.2">
      <c r="A6" s="355" t="s">
        <v>353</v>
      </c>
      <c r="B6" s="362">
        <f>'T9.14'!B9</f>
        <v>6213.7</v>
      </c>
      <c r="C6" s="362">
        <f>'T9.14'!C9</f>
        <v>6201.4</v>
      </c>
      <c r="D6" s="362">
        <f>'T9.14'!D9</f>
        <v>6194.1</v>
      </c>
      <c r="E6" s="362">
        <f>'T9.14'!E9</f>
        <v>6377.2</v>
      </c>
      <c r="F6" s="362">
        <f>'T9.14'!F9</f>
        <v>5077.3</v>
      </c>
      <c r="G6" s="362">
        <f>'T9.14'!G9</f>
        <v>5109.8</v>
      </c>
      <c r="H6" s="362">
        <f>'T9.14'!H9</f>
        <v>4817.6000000000004</v>
      </c>
      <c r="I6" s="362">
        <f>'T9.14'!I9</f>
        <v>4803</v>
      </c>
      <c r="J6" s="362">
        <f>'T9.14'!J9</f>
        <v>4776.7</v>
      </c>
      <c r="K6" s="362">
        <f>'T9.14'!K9</f>
        <v>4810.8</v>
      </c>
      <c r="L6" s="363">
        <f>'T9.14'!L9</f>
        <v>4873.7269999999999</v>
      </c>
      <c r="M6" s="363">
        <f>'T9.14'!M9</f>
        <v>5162.9620000000004</v>
      </c>
      <c r="N6" s="363">
        <f>'T9.14'!N9</f>
        <v>5311.0560000000005</v>
      </c>
      <c r="O6" s="363">
        <f>'T9.14'!O9</f>
        <v>5358.2470000000003</v>
      </c>
      <c r="P6" s="363">
        <f>'T9.14'!P9</f>
        <v>4774.6360000000004</v>
      </c>
      <c r="Q6" s="363">
        <f>'T9.14'!Q9</f>
        <v>4732.2</v>
      </c>
      <c r="R6" s="363">
        <f>'T9.14'!R9</f>
        <v>4533.219000000001</v>
      </c>
      <c r="S6" s="363">
        <f>'T9.14'!S9</f>
        <v>4762.3329999999996</v>
      </c>
      <c r="T6" s="363">
        <f>'T9.14'!T9</f>
        <v>4736.5519999999997</v>
      </c>
      <c r="U6" s="363">
        <f>'T9.14'!U9</f>
        <v>4575</v>
      </c>
      <c r="V6" s="363">
        <f>'T9.14'!V9</f>
        <v>4510.7330000000002</v>
      </c>
      <c r="W6" s="363">
        <f>'T9.14'!W9</f>
        <v>4594.5200000000004</v>
      </c>
      <c r="X6" s="363">
        <f>'T9.14'!X9</f>
        <v>4654</v>
      </c>
      <c r="Y6" s="363">
        <f>'T9.14'!Y9</f>
        <v>4627</v>
      </c>
      <c r="Z6" s="363">
        <f>'T9.14'!Z9</f>
        <v>5056</v>
      </c>
      <c r="AA6" s="363">
        <f>'T9.14'!AA9</f>
        <v>5237</v>
      </c>
      <c r="AB6" s="363">
        <f>'T9.14'!AB9</f>
        <v>5253</v>
      </c>
      <c r="AC6" s="363">
        <f>'T9.14'!AC9</f>
        <v>5387</v>
      </c>
      <c r="AE6" s="793"/>
      <c r="AF6" s="794"/>
    </row>
    <row r="7" spans="1:32" s="353" customFormat="1" ht="14.25" x14ac:dyDescent="0.2">
      <c r="A7" s="355" t="s">
        <v>354</v>
      </c>
      <c r="B7" s="364" t="str">
        <f>IF('T9.14'!B10="","..",'T9.14'!B10)</f>
        <v>..</v>
      </c>
      <c r="C7" s="364" t="str">
        <f>IF('T9.14'!C10="","..",'T9.14'!C10)</f>
        <v>..</v>
      </c>
      <c r="D7" s="364" t="str">
        <f>IF('T9.14'!D10="","..",'T9.14'!D10)</f>
        <v>..</v>
      </c>
      <c r="E7" s="364" t="str">
        <f>IF('T9.14'!E10="","..",'T9.14'!E10)</f>
        <v>..</v>
      </c>
      <c r="F7" s="364" t="str">
        <f>IF('T9.14'!F10="","..",'T9.14'!F10)</f>
        <v>..</v>
      </c>
      <c r="G7" s="364" t="str">
        <f>IF('T9.14'!G10="","..",'T9.14'!G10)</f>
        <v>..</v>
      </c>
      <c r="H7" s="364" t="str">
        <f>IF('T9.14'!H10="","..",'T9.14'!H10)</f>
        <v>..</v>
      </c>
      <c r="I7" s="364" t="str">
        <f>IF('T9.14'!I10="","..",'T9.14'!I10)</f>
        <v>..</v>
      </c>
      <c r="J7" s="364" t="str">
        <f>IF('T9.14'!J10="","..",'T9.14'!J10)</f>
        <v>..</v>
      </c>
      <c r="K7" s="364" t="str">
        <f>IF('T9.14'!K10="","..",'T9.14'!K10)</f>
        <v>..</v>
      </c>
      <c r="L7" s="364" t="str">
        <f>IF('T9.14'!L10="","..",'T9.14'!L10)</f>
        <v>..</v>
      </c>
      <c r="M7" s="364" t="str">
        <f>IF('T9.14'!M10="","..",'T9.14'!M10)</f>
        <v>..</v>
      </c>
      <c r="N7" s="364" t="str">
        <f>IF('T9.14'!N10="","..",'T9.14'!N10)</f>
        <v>..</v>
      </c>
      <c r="O7" s="364" t="str">
        <f>IF('T9.14'!O10="","..",'T9.14'!O10)</f>
        <v>..</v>
      </c>
      <c r="P7" s="362">
        <f>IF('T9.14'!P10="","..",'T9.14'!P10)</f>
        <v>615.21500000000003</v>
      </c>
      <c r="Q7" s="362">
        <f>IF('T9.14'!Q10="","..",'T9.14'!Q10)</f>
        <v>607.20000000000005</v>
      </c>
      <c r="R7" s="362">
        <f>IF('T9.14'!R10="","..",'T9.14'!R10)</f>
        <v>550.84900000000005</v>
      </c>
      <c r="S7" s="362">
        <f>IF('T9.14'!S10="","..",'T9.14'!S10)</f>
        <v>533.47900000000004</v>
      </c>
      <c r="T7" s="362">
        <f>IF('T9.14'!T10="","..",'T9.14'!T10)</f>
        <v>499.22800000000001</v>
      </c>
      <c r="U7" s="364" t="str">
        <f>IF('T9.14'!U10="","..",'T9.14'!U10)</f>
        <v>..</v>
      </c>
      <c r="V7" s="364" t="str">
        <f>IF('T9.14'!V10="","..",'T9.14'!V10)</f>
        <v>..</v>
      </c>
      <c r="W7" s="364" t="str">
        <f>IF('T9.14'!W10="","..",'T9.14'!W10)</f>
        <v>..</v>
      </c>
      <c r="X7" s="364" t="str">
        <f>IF('T9.14'!X10="","..",'T9.14'!X10)</f>
        <v>..</v>
      </c>
      <c r="Y7" s="364" t="str">
        <f>IF('T9.14'!Y10="","..",'T9.14'!Y10)</f>
        <v>..</v>
      </c>
      <c r="Z7" s="364" t="str">
        <f>IF('T9.14'!Z10="","..",'T9.14'!Z10)</f>
        <v>..</v>
      </c>
      <c r="AA7" s="364" t="str">
        <f>IF('T9.14'!AA10="","..",'T9.14'!AA10)</f>
        <v>..</v>
      </c>
      <c r="AB7" s="364" t="str">
        <f>IF('T9.14'!AB10="","..",'T9.14'!AB10)</f>
        <v>..</v>
      </c>
      <c r="AC7" s="364" t="str">
        <f>IF('T9.14'!AC10="","..",'T9.14'!AC10)</f>
        <v>..</v>
      </c>
    </row>
    <row r="8" spans="1:32" ht="14.25" x14ac:dyDescent="0.2">
      <c r="A8" s="352" t="s">
        <v>355</v>
      </c>
      <c r="B8" s="365" t="str">
        <f>IF('T9.14'!B11="","..",'T9.14'!B11)</f>
        <v>..</v>
      </c>
      <c r="C8" s="365" t="str">
        <f>IF('T9.14'!C11="","..",'T9.14'!C11)</f>
        <v>..</v>
      </c>
      <c r="D8" s="365" t="str">
        <f>IF('T9.14'!D11="","..",'T9.14'!D11)</f>
        <v>..</v>
      </c>
      <c r="E8" s="365" t="str">
        <f>IF('T9.14'!E11="","..",'T9.14'!E11)</f>
        <v>..</v>
      </c>
      <c r="F8" s="365" t="str">
        <f>IF('T9.14'!F11="","..",'T9.14'!F11)</f>
        <v>..</v>
      </c>
      <c r="G8" s="365" t="str">
        <f>IF('T9.14'!G11="","..",'T9.14'!G11)</f>
        <v>..</v>
      </c>
      <c r="H8" s="365" t="str">
        <f>IF('T9.14'!H11="","..",'T9.14'!H11)</f>
        <v>..</v>
      </c>
      <c r="I8" s="365" t="str">
        <f>IF('T9.14'!I11="","..",'T9.14'!I11)</f>
        <v>..</v>
      </c>
      <c r="J8" s="365" t="str">
        <f>IF('T9.14'!J11="","..",'T9.14'!J11)</f>
        <v>..</v>
      </c>
      <c r="K8" s="365" t="str">
        <f>IF('T9.14'!K11="","..",'T9.14'!K11)</f>
        <v>..</v>
      </c>
      <c r="L8" s="365" t="str">
        <f>IF('T9.14'!L11="","..",'T9.14'!L11)</f>
        <v>..</v>
      </c>
      <c r="M8" s="365" t="str">
        <f>IF('T9.14'!M11="","..",'T9.14'!M11)</f>
        <v>..</v>
      </c>
      <c r="N8" s="365" t="str">
        <f>IF('T9.14'!N11="","..",'T9.14'!N11)</f>
        <v>..</v>
      </c>
      <c r="O8" s="365" t="str">
        <f>IF('T9.14'!O11="","..",'T9.14'!O11)</f>
        <v>..</v>
      </c>
      <c r="P8" s="365" t="str">
        <f>IF('T9.14'!P11="","..",'T9.14'!P11)</f>
        <v>..</v>
      </c>
      <c r="Q8" s="365" t="str">
        <f>IF('T9.14'!Q11="","..",'T9.14'!Q11)</f>
        <v>..</v>
      </c>
      <c r="R8" s="365" t="str">
        <f>IF('T9.14'!R11="","..",'T9.14'!R11)</f>
        <v>..</v>
      </c>
      <c r="S8" s="365" t="str">
        <f>IF('T9.14'!S11="","..",'T9.14'!S11)</f>
        <v>..</v>
      </c>
      <c r="T8" s="365" t="str">
        <f>IF('T9.14'!T11="","..",'T9.14'!T11)</f>
        <v>..</v>
      </c>
      <c r="U8" s="366">
        <f>IF('T9.14'!U11="","..",'T9.14'!U11)</f>
        <v>409.23599999999999</v>
      </c>
      <c r="V8" s="366">
        <f>IF('T9.14'!V11="","..",'T9.14'!V11)</f>
        <v>341.274</v>
      </c>
      <c r="W8" s="366">
        <f>IF('T9.14'!W11="","..",'T9.14'!W11)</f>
        <v>299.24</v>
      </c>
      <c r="X8" s="365">
        <f>IF('T9.14'!X11="","..",'T9.14'!X11)</f>
        <v>310.10000000000002</v>
      </c>
      <c r="Y8" s="365">
        <f>IF('T9.14'!Y11="","..",'T9.14'!Y11)</f>
        <v>305.5</v>
      </c>
      <c r="Z8" s="365">
        <f>IF('T9.14'!Z11="","..",'T9.14'!Z11)</f>
        <v>303.39999999999998</v>
      </c>
      <c r="AA8" s="365">
        <f>IF('T9.14'!AA11="","..",'T9.14'!AA11)</f>
        <v>301.8</v>
      </c>
      <c r="AB8" s="365">
        <f>IF('T9.14'!AB11="","..",'T9.14'!AB11)</f>
        <v>288</v>
      </c>
      <c r="AC8" s="365">
        <f>IF('T9.14'!AC11="","..",'T9.14'!AC11)</f>
        <v>299</v>
      </c>
    </row>
    <row r="9" spans="1:32" x14ac:dyDescent="0.2">
      <c r="A9" s="32" t="s">
        <v>356</v>
      </c>
      <c r="B9" s="366">
        <f>'T9.14'!B24</f>
        <v>225.8</v>
      </c>
      <c r="C9" s="366">
        <f>'T9.14'!C24</f>
        <v>213.9</v>
      </c>
      <c r="D9" s="366">
        <f>'T9.14'!D24</f>
        <v>214</v>
      </c>
      <c r="E9" s="366">
        <f>'T9.14'!E24</f>
        <v>220</v>
      </c>
      <c r="F9" s="366">
        <f>'T9.14'!F24</f>
        <v>236</v>
      </c>
      <c r="G9" s="366">
        <f>'T9.14'!G24</f>
        <v>245</v>
      </c>
      <c r="H9" s="366">
        <f>'T9.14'!H24</f>
        <v>239</v>
      </c>
      <c r="I9" s="366">
        <f>'T9.14'!I24</f>
        <v>242</v>
      </c>
      <c r="J9" s="366">
        <f>'T9.14'!J24</f>
        <v>239</v>
      </c>
      <c r="K9" s="366">
        <f>'T9.14'!K24</f>
        <v>208</v>
      </c>
      <c r="L9" s="367">
        <f>'T9.14'!L24</f>
        <v>165.5</v>
      </c>
      <c r="M9" s="368" t="s">
        <v>149</v>
      </c>
      <c r="N9" s="368" t="s">
        <v>149</v>
      </c>
      <c r="O9" s="368" t="s">
        <v>149</v>
      </c>
      <c r="P9" s="368" t="s">
        <v>149</v>
      </c>
      <c r="Q9" s="368" t="s">
        <v>149</v>
      </c>
      <c r="R9" s="368" t="s">
        <v>149</v>
      </c>
      <c r="S9" s="368" t="s">
        <v>149</v>
      </c>
      <c r="T9" s="368" t="s">
        <v>149</v>
      </c>
      <c r="U9" s="368" t="s">
        <v>149</v>
      </c>
      <c r="V9" s="368" t="s">
        <v>149</v>
      </c>
      <c r="W9" s="368" t="s">
        <v>149</v>
      </c>
      <c r="X9" s="368" t="s">
        <v>149</v>
      </c>
      <c r="Y9" s="368" t="s">
        <v>149</v>
      </c>
      <c r="Z9" s="368" t="s">
        <v>149</v>
      </c>
      <c r="AA9" s="368" t="s">
        <v>149</v>
      </c>
      <c r="AB9" s="368" t="s">
        <v>149</v>
      </c>
      <c r="AC9" s="368" t="s">
        <v>149</v>
      </c>
    </row>
    <row r="10" spans="1:32" ht="14.25" x14ac:dyDescent="0.2">
      <c r="A10" s="352" t="s">
        <v>357</v>
      </c>
      <c r="B10" s="365" t="s">
        <v>149</v>
      </c>
      <c r="C10" s="365" t="s">
        <v>149</v>
      </c>
      <c r="D10" s="365" t="s">
        <v>149</v>
      </c>
      <c r="E10" s="365" t="s">
        <v>149</v>
      </c>
      <c r="F10" s="365" t="s">
        <v>149</v>
      </c>
      <c r="G10" s="365" t="s">
        <v>149</v>
      </c>
      <c r="H10" s="365" t="s">
        <v>149</v>
      </c>
      <c r="I10" s="365" t="s">
        <v>149</v>
      </c>
      <c r="J10" s="365" t="s">
        <v>149</v>
      </c>
      <c r="K10" s="365" t="s">
        <v>149</v>
      </c>
      <c r="L10" s="365" t="s">
        <v>149</v>
      </c>
      <c r="M10" s="367">
        <f>'T9.14'!M35</f>
        <v>240.60599999999999</v>
      </c>
      <c r="N10" s="367">
        <f>'T9.14'!N35</f>
        <v>288.71100000000001</v>
      </c>
      <c r="O10" s="367">
        <f>'T9.14'!O35</f>
        <v>300.89999999999998</v>
      </c>
      <c r="P10" s="367">
        <f>'T9.14'!P35</f>
        <v>304</v>
      </c>
      <c r="Q10" s="367">
        <f>'T9.14'!Q35</f>
        <v>307</v>
      </c>
      <c r="R10" s="367">
        <f>'T9.14'!R35</f>
        <v>296</v>
      </c>
      <c r="S10" s="367">
        <f>'T9.14'!S35</f>
        <v>309</v>
      </c>
      <c r="T10" s="367">
        <f>'T9.14'!T35</f>
        <v>305</v>
      </c>
      <c r="U10" s="367">
        <f>'T9.14'!U35</f>
        <v>304</v>
      </c>
      <c r="V10" s="367">
        <f>'T9.14'!V35</f>
        <v>298</v>
      </c>
      <c r="W10" s="367">
        <f>'T9.14'!W35</f>
        <v>282.86399999999998</v>
      </c>
      <c r="X10" s="367">
        <f>'T9.14'!X35</f>
        <v>288.61200000000002</v>
      </c>
      <c r="Y10" s="367">
        <f>'T9.14'!Y35</f>
        <v>297.58600000000001</v>
      </c>
      <c r="Z10" s="367">
        <f>'T9.14'!Z35</f>
        <v>301.54399999999998</v>
      </c>
      <c r="AA10" s="367">
        <f>'T9.14'!AA35</f>
        <v>307.51600000000002</v>
      </c>
      <c r="AB10" s="367">
        <f>'T9.14'!AB35</f>
        <v>322.49900000000002</v>
      </c>
      <c r="AC10" s="367">
        <f>'T9.14'!AC35</f>
        <v>347.64099999999996</v>
      </c>
    </row>
    <row r="11" spans="1:32" x14ac:dyDescent="0.2">
      <c r="A11" s="352" t="s">
        <v>358</v>
      </c>
      <c r="B11" s="366">
        <f>'T9.14'!B56</f>
        <v>184.374</v>
      </c>
      <c r="C11" s="366">
        <f>'T9.14'!C56</f>
        <v>218.02199999999999</v>
      </c>
      <c r="D11" s="366">
        <f>'T9.14'!D56</f>
        <v>240.14000000000001</v>
      </c>
      <c r="E11" s="366">
        <f>'T9.14'!E56</f>
        <v>257.96600000000001</v>
      </c>
      <c r="F11" s="366">
        <f>'T9.14'!F56</f>
        <v>263.36</v>
      </c>
      <c r="G11" s="366">
        <f>'T9.14'!G56</f>
        <v>263.30200000000002</v>
      </c>
      <c r="H11" s="366">
        <f>'T9.14'!H56</f>
        <v>258.8</v>
      </c>
      <c r="I11" s="366">
        <f>'T9.14'!I56</f>
        <v>281.50000000000006</v>
      </c>
      <c r="J11" s="366">
        <f>'T9.14'!J56</f>
        <v>277.8</v>
      </c>
      <c r="K11" s="366">
        <f>'T9.14'!K56</f>
        <v>284.7</v>
      </c>
      <c r="L11" s="367">
        <f>'T9.14'!L56</f>
        <v>290.60000000000002</v>
      </c>
      <c r="M11" s="367">
        <f>'T9.14'!M56</f>
        <v>310.25099999999998</v>
      </c>
      <c r="N11" s="367">
        <f>'T9.14'!N56</f>
        <v>321.69999999999993</v>
      </c>
      <c r="O11" s="367">
        <f>'T9.14'!O56</f>
        <v>312.62899999999996</v>
      </c>
      <c r="P11" s="367">
        <f>'T9.14'!P56</f>
        <v>317.89999999999998</v>
      </c>
      <c r="Q11" s="367">
        <f>'T9.14'!Q56</f>
        <v>316.39999999999998</v>
      </c>
      <c r="R11" s="367">
        <f>'T9.14'!R56</f>
        <v>319</v>
      </c>
      <c r="S11" s="367">
        <f>'T9.14'!S56</f>
        <v>329.53399999999999</v>
      </c>
      <c r="T11" s="367">
        <f>'T9.14'!T56</f>
        <v>330.65000000000003</v>
      </c>
      <c r="U11" s="367">
        <f>'T9.14'!U56</f>
        <v>337.76</v>
      </c>
      <c r="V11" s="367">
        <f>'T9.14'!V56</f>
        <v>335.59999999999991</v>
      </c>
      <c r="W11" s="367">
        <f>'T9.14'!W56</f>
        <v>328.4</v>
      </c>
      <c r="X11" s="367">
        <f>'T9.14'!X56</f>
        <v>320.3</v>
      </c>
      <c r="Y11" s="367">
        <f>'T9.14'!Y56</f>
        <v>315.19999999999993</v>
      </c>
      <c r="Z11" s="367">
        <f>'T9.14'!Z56</f>
        <v>329.2</v>
      </c>
      <c r="AA11" s="367">
        <f>'T9.14'!AA56</f>
        <v>331.4</v>
      </c>
      <c r="AB11" s="367">
        <f>'T9.14'!AB56</f>
        <v>338.9</v>
      </c>
      <c r="AC11" s="367">
        <f>'T9.14'!AC56</f>
        <v>335.6</v>
      </c>
      <c r="AE11" s="793"/>
      <c r="AF11" s="794"/>
    </row>
    <row r="12" spans="1:32" ht="14.25" x14ac:dyDescent="0.2">
      <c r="A12" s="352" t="s">
        <v>359</v>
      </c>
      <c r="B12" s="365" t="str">
        <f>'T9.14'!B67</f>
        <v>..</v>
      </c>
      <c r="C12" s="365" t="str">
        <f>'T9.14'!C67</f>
        <v>..</v>
      </c>
      <c r="D12" s="365" t="str">
        <f>'T9.14'!D67</f>
        <v>..</v>
      </c>
      <c r="E12" s="366">
        <f>'T9.14'!E67</f>
        <v>432.09399999999999</v>
      </c>
      <c r="F12" s="366">
        <f>'T9.14'!F67</f>
        <v>551.08050000000003</v>
      </c>
      <c r="G12" s="366">
        <f>'T9.14'!G67</f>
        <v>588.80349999999999</v>
      </c>
      <c r="H12" s="366">
        <f>'T9.14'!H67</f>
        <v>676.54</v>
      </c>
      <c r="I12" s="366">
        <f>'T9.14'!I67</f>
        <v>687.7</v>
      </c>
      <c r="J12" s="366">
        <f>'T9.14'!J67</f>
        <v>667.00900000000001</v>
      </c>
      <c r="K12" s="366">
        <f>'T9.14'!K67</f>
        <v>668.6</v>
      </c>
      <c r="L12" s="367">
        <f>'T9.14'!L67</f>
        <v>732</v>
      </c>
      <c r="M12" s="367">
        <f>'T9.14'!M67</f>
        <v>687.09999999999991</v>
      </c>
      <c r="N12" s="367">
        <f>'T9.14'!N67</f>
        <v>745.3</v>
      </c>
      <c r="O12" s="367">
        <f>'T9.14'!O67</f>
        <v>708.69999999999993</v>
      </c>
      <c r="P12" s="367">
        <f>'T9.14'!P67</f>
        <v>760.53899999999999</v>
      </c>
      <c r="Q12" s="367">
        <f>'T9.14'!Q67</f>
        <v>795.58600000000001</v>
      </c>
      <c r="R12" s="367">
        <f>'T9.14'!R67</f>
        <v>634.13199999999995</v>
      </c>
      <c r="S12" s="367">
        <f>'T9.14'!S67</f>
        <v>636.5</v>
      </c>
      <c r="T12" s="367">
        <f>'T9.14'!T67</f>
        <v>625</v>
      </c>
      <c r="U12" s="367">
        <f>'T9.14'!U67</f>
        <v>615</v>
      </c>
      <c r="V12" s="367">
        <f>'T9.14'!V67</f>
        <v>811.3</v>
      </c>
      <c r="W12" s="367">
        <f>'T9.14'!W67</f>
        <v>777.11899999999991</v>
      </c>
      <c r="X12" s="367">
        <f>'T9.14'!X67</f>
        <v>761.5</v>
      </c>
      <c r="Y12" s="367">
        <f>'T9.14'!Y67</f>
        <v>741.99400000000003</v>
      </c>
      <c r="Z12" s="367">
        <f>'T9.14'!Z67</f>
        <v>774.91</v>
      </c>
      <c r="AA12" s="367">
        <f>'T9.14'!AA67</f>
        <v>776.1400000000001</v>
      </c>
      <c r="AB12" s="367">
        <f>'T9.14'!AB67</f>
        <v>763.93899999999985</v>
      </c>
      <c r="AC12" s="367">
        <f>'T9.14'!AC67</f>
        <v>776.75200000000007</v>
      </c>
      <c r="AE12" s="793"/>
      <c r="AF12" s="794"/>
    </row>
    <row r="13" spans="1:32" x14ac:dyDescent="0.2">
      <c r="A13" s="352" t="s">
        <v>360</v>
      </c>
      <c r="B13" s="366" t="s">
        <v>149</v>
      </c>
      <c r="C13" s="366" t="s">
        <v>149</v>
      </c>
      <c r="D13" s="366" t="s">
        <v>149</v>
      </c>
      <c r="E13" s="366" t="s">
        <v>149</v>
      </c>
      <c r="F13" s="366">
        <f>'T9.16'!F19</f>
        <v>55.9</v>
      </c>
      <c r="G13" s="366">
        <f>'T9.16'!G19</f>
        <v>78.5</v>
      </c>
      <c r="H13" s="366">
        <f>'T9.16'!H19</f>
        <v>80.7</v>
      </c>
      <c r="I13" s="366">
        <f>'T9.16'!I19</f>
        <v>85.2</v>
      </c>
      <c r="J13" s="366">
        <f>'T9.16'!J19</f>
        <v>116.86699999999999</v>
      </c>
      <c r="K13" s="366">
        <f>'T9.16'!K19</f>
        <v>126.02500000000001</v>
      </c>
      <c r="L13" s="367">
        <f>'T9.16'!L19</f>
        <v>121.9</v>
      </c>
      <c r="M13" s="367">
        <f>'T9.16'!M19</f>
        <v>144.559</v>
      </c>
      <c r="N13" s="367">
        <f>'T9.16'!N19</f>
        <v>152.21600000000001</v>
      </c>
      <c r="O13" s="367">
        <f>'T9.16'!O19</f>
        <v>140.20000000000002</v>
      </c>
      <c r="P13" s="367">
        <f>'T9.16'!P19</f>
        <v>138.4</v>
      </c>
      <c r="Q13" s="367">
        <f>'T9.16'!Q19</f>
        <v>138.6</v>
      </c>
      <c r="R13" s="367">
        <f>'T9.16'!R19</f>
        <v>141.6</v>
      </c>
      <c r="S13" s="367">
        <f>'T9.16'!S19</f>
        <v>138</v>
      </c>
      <c r="T13" s="367">
        <f>'T9.16'!T19</f>
        <v>135.30000000000001</v>
      </c>
      <c r="U13" s="367">
        <f>'T9.16'!U19</f>
        <v>133.79999999999998</v>
      </c>
      <c r="V13" s="367">
        <f>'T9.16'!V19</f>
        <v>139.6</v>
      </c>
      <c r="W13" s="367">
        <f>'T9.16'!W19</f>
        <v>138.39999999999998</v>
      </c>
      <c r="X13" s="367">
        <f>'T9.16'!X19</f>
        <v>138.20000000000002</v>
      </c>
      <c r="Y13" s="367">
        <f>'T9.16'!Y19</f>
        <v>141.19999999999999</v>
      </c>
      <c r="Z13" s="367">
        <f>'T9.16'!Z19</f>
        <v>149.5</v>
      </c>
      <c r="AA13" s="367">
        <f>'T9.16'!AA19</f>
        <v>144.19999999999999</v>
      </c>
      <c r="AB13" s="367">
        <f>'T9.16'!AB19</f>
        <v>138.9</v>
      </c>
      <c r="AC13" s="367">
        <f>'T9.16'!AC19</f>
        <v>141.1</v>
      </c>
      <c r="AE13" s="793"/>
      <c r="AF13" s="794"/>
    </row>
    <row r="14" spans="1:32" ht="14.25" x14ac:dyDescent="0.2">
      <c r="A14" s="352" t="s">
        <v>361</v>
      </c>
      <c r="B14" s="366" t="str">
        <f>'T9.16'!B25</f>
        <v>..</v>
      </c>
      <c r="C14" s="366" t="str">
        <f>'T9.16'!C25</f>
        <v>..</v>
      </c>
      <c r="D14" s="366">
        <f>'T9.16'!D25</f>
        <v>13.246</v>
      </c>
      <c r="E14" s="366">
        <f>'T9.16'!E25</f>
        <v>13.923</v>
      </c>
      <c r="F14" s="366">
        <f>'T9.16'!F25</f>
        <v>14.500999999999999</v>
      </c>
      <c r="G14" s="366">
        <f>'T9.16'!G25</f>
        <v>13.337</v>
      </c>
      <c r="H14" s="366">
        <f>'T9.16'!H25</f>
        <v>11.06</v>
      </c>
      <c r="I14" s="366">
        <f>'T9.16'!I25</f>
        <v>13.882999999999999</v>
      </c>
      <c r="J14" s="366">
        <f>'T9.16'!J25</f>
        <v>8.9030000000000005</v>
      </c>
      <c r="K14" s="366">
        <f>'T9.16'!K25</f>
        <v>8.1180000000000003</v>
      </c>
      <c r="L14" s="367">
        <f>'T9.16'!L25</f>
        <v>7.5309999999999997</v>
      </c>
      <c r="M14" s="367">
        <f>'T9.16'!M25</f>
        <v>5.8</v>
      </c>
      <c r="N14" s="367">
        <f>'T9.16'!N25</f>
        <v>5.95</v>
      </c>
      <c r="O14" s="367">
        <f>'T9.16'!O25</f>
        <v>5.6</v>
      </c>
      <c r="P14" s="367">
        <f>'T9.16'!P25</f>
        <v>7</v>
      </c>
      <c r="Q14" s="367">
        <f>'T9.16'!Q25</f>
        <v>16.7</v>
      </c>
      <c r="R14" s="367">
        <f>'T9.16'!R25</f>
        <v>1.03</v>
      </c>
      <c r="S14" s="367">
        <f>'T9.16'!S25</f>
        <v>3.9</v>
      </c>
      <c r="T14" s="367">
        <f>'T9.16'!T25</f>
        <v>4.4000000000000004</v>
      </c>
      <c r="U14" s="367">
        <f>'T9.16'!U25</f>
        <v>3</v>
      </c>
      <c r="V14" s="369">
        <f>'T9.16'!V25</f>
        <v>5.0999999999999996</v>
      </c>
      <c r="W14" s="367">
        <f>'T9.16'!W25</f>
        <v>10.3</v>
      </c>
      <c r="X14" s="367">
        <f>'T9.16'!X25</f>
        <v>10</v>
      </c>
      <c r="Y14" s="367">
        <f>'T9.16'!Y25</f>
        <v>11.2</v>
      </c>
      <c r="Z14" s="367">
        <f>'T9.16'!Z25</f>
        <v>8.9</v>
      </c>
      <c r="AA14" s="367">
        <f>'T9.16'!AA25</f>
        <v>8.4</v>
      </c>
      <c r="AB14" s="367">
        <f>'T9.16'!AB25</f>
        <v>8.3000000000000007</v>
      </c>
      <c r="AC14" s="367">
        <f>'T9.16'!AC25</f>
        <v>8.1</v>
      </c>
    </row>
    <row r="15" spans="1:32" ht="13.5" customHeight="1" x14ac:dyDescent="0.2">
      <c r="A15" s="352" t="s">
        <v>362</v>
      </c>
      <c r="B15" s="366">
        <f>'T9.16'!B12</f>
        <v>0</v>
      </c>
      <c r="C15" s="366">
        <f>'T9.16'!C12</f>
        <v>0</v>
      </c>
      <c r="D15" s="366">
        <f>'T9.16'!D12</f>
        <v>0</v>
      </c>
      <c r="E15" s="366">
        <f>'T9.16'!E12</f>
        <v>0</v>
      </c>
      <c r="F15" s="366">
        <f>'T9.16'!F12</f>
        <v>22</v>
      </c>
      <c r="G15" s="366">
        <f>'T9.16'!G12</f>
        <v>23.2</v>
      </c>
      <c r="H15" s="366">
        <f>'T9.16'!H12</f>
        <v>21</v>
      </c>
      <c r="I15" s="366">
        <f>'T9.16'!I12</f>
        <v>20.100000000000001</v>
      </c>
      <c r="J15" s="366">
        <f>'T9.16'!J12</f>
        <v>142.09</v>
      </c>
      <c r="K15" s="366">
        <f>'T9.16'!K12</f>
        <v>208</v>
      </c>
      <c r="L15" s="367">
        <f>'T9.16'!L12</f>
        <v>205.1</v>
      </c>
      <c r="M15" s="367">
        <f>'T9.16'!M12</f>
        <v>207.70000000000002</v>
      </c>
      <c r="N15" s="367">
        <f>'T9.16'!N12</f>
        <v>198.6</v>
      </c>
      <c r="O15" s="367">
        <f>'T9.16'!O12</f>
        <v>217.89999999999998</v>
      </c>
      <c r="P15" s="367">
        <f>'T9.16'!P12</f>
        <v>224.72499999999999</v>
      </c>
      <c r="Q15" s="367">
        <f>'T9.16'!Q12</f>
        <v>220.78</v>
      </c>
      <c r="R15" s="367">
        <f>'T9.16'!R12</f>
        <v>211.4</v>
      </c>
      <c r="S15" s="367">
        <f>'T9.16'!S12</f>
        <v>219.4</v>
      </c>
      <c r="T15" s="367">
        <f>'T9.16'!T12</f>
        <v>63.5</v>
      </c>
      <c r="U15" s="367">
        <f>'T9.16'!U12</f>
        <v>57.7</v>
      </c>
      <c r="V15" s="367">
        <f>'T9.16'!V12</f>
        <v>52.6</v>
      </c>
      <c r="W15" s="367">
        <f>'T9.16'!W12</f>
        <v>57</v>
      </c>
      <c r="X15" s="367">
        <f>'T9.16'!X12</f>
        <v>54.4</v>
      </c>
      <c r="Y15" s="367">
        <f>'T9.16'!Y12</f>
        <v>53.6</v>
      </c>
      <c r="Z15" s="367">
        <f>'T9.16'!Z12</f>
        <v>55.5</v>
      </c>
      <c r="AA15" s="367">
        <f>'T9.16'!AA12</f>
        <v>41.2</v>
      </c>
      <c r="AB15" s="367">
        <f>'T9.16'!AB12</f>
        <v>42.9</v>
      </c>
      <c r="AC15" s="367">
        <f>'T9.16'!AC12</f>
        <v>41.024000000000001</v>
      </c>
    </row>
    <row r="16" spans="1:32" x14ac:dyDescent="0.2">
      <c r="A16" s="352" t="s">
        <v>363</v>
      </c>
      <c r="B16" s="366">
        <f>'T9.16'!B7</f>
        <v>598.29999999999995</v>
      </c>
      <c r="C16" s="366">
        <f>'T9.16'!C7</f>
        <v>634.20000000000005</v>
      </c>
      <c r="D16" s="366">
        <f>'T9.16'!D7</f>
        <v>703.8</v>
      </c>
      <c r="E16" s="366">
        <f>'T9.16'!E7</f>
        <v>751.5</v>
      </c>
      <c r="F16" s="366">
        <f>'T9.16'!F7</f>
        <v>762.5</v>
      </c>
      <c r="G16" s="366">
        <f>'T9.16'!G7</f>
        <v>768.3</v>
      </c>
      <c r="H16" s="366">
        <f>'T9.16'!H7</f>
        <v>786.4</v>
      </c>
      <c r="I16" s="366">
        <f>'T9.16'!I7</f>
        <v>1062.5999999999999</v>
      </c>
      <c r="J16" s="366">
        <f>'T9.16'!J7</f>
        <v>1076.5999999999999</v>
      </c>
      <c r="K16" s="366">
        <f>'T9.16'!K7</f>
        <v>1129.3</v>
      </c>
      <c r="L16" s="367">
        <f>'T9.16'!L7</f>
        <v>1163.7</v>
      </c>
      <c r="M16" s="367">
        <f>'T9.16'!M7</f>
        <v>1259.597</v>
      </c>
      <c r="N16" s="367">
        <f>'T9.16'!N7</f>
        <v>1254.7</v>
      </c>
      <c r="O16" s="367">
        <f>'T9.16'!O7</f>
        <v>1280.3</v>
      </c>
      <c r="P16" s="367">
        <f>'T9.16'!P7</f>
        <v>1306.9000000000001</v>
      </c>
      <c r="Q16" s="367">
        <f>'T9.16'!Q7</f>
        <v>1329.4</v>
      </c>
      <c r="R16" s="367">
        <f>'T9.16'!R7</f>
        <v>1308.5</v>
      </c>
      <c r="S16" s="367">
        <f>'T9.16'!S7</f>
        <v>1336.2</v>
      </c>
      <c r="T16" s="367">
        <f>'T9.16'!T7</f>
        <v>1313.8</v>
      </c>
      <c r="U16" s="367">
        <f>'T9.16'!U7</f>
        <v>1332.7</v>
      </c>
      <c r="V16" s="367">
        <f>'T9.16'!V7</f>
        <v>1389.3</v>
      </c>
      <c r="W16" s="367">
        <f>'T9.16'!W7</f>
        <v>1342.7</v>
      </c>
      <c r="X16" s="367">
        <f>'T9.16'!X7</f>
        <v>1347.2</v>
      </c>
      <c r="Y16" s="367">
        <f>'T9.16'!Y7</f>
        <v>1331.1</v>
      </c>
      <c r="Z16" s="367">
        <f>'T9.16'!Z7</f>
        <v>1341</v>
      </c>
      <c r="AA16" s="367">
        <f>'T9.16'!AA7</f>
        <v>1353.7</v>
      </c>
      <c r="AB16" s="367">
        <f>'T9.16'!AB7</f>
        <v>1372.7</v>
      </c>
      <c r="AC16" s="367">
        <f>'T9.16'!AC7</f>
        <v>1320.1</v>
      </c>
    </row>
    <row r="17" spans="1:32" ht="14.25" x14ac:dyDescent="0.2">
      <c r="A17" s="352" t="s">
        <v>364</v>
      </c>
      <c r="B17" s="366" t="str">
        <f>'T9.16'!B31</f>
        <v>..</v>
      </c>
      <c r="C17" s="366" t="str">
        <f>'T9.16'!C31</f>
        <v>..</v>
      </c>
      <c r="D17" s="366" t="str">
        <f>'T9.16'!D31</f>
        <v>..</v>
      </c>
      <c r="E17" s="366" t="str">
        <f>'T9.16'!E31</f>
        <v>..</v>
      </c>
      <c r="F17" s="366" t="str">
        <f>'T9.16'!F31</f>
        <v>..</v>
      </c>
      <c r="G17" s="366" t="str">
        <f>'T9.16'!G31</f>
        <v>..</v>
      </c>
      <c r="H17" s="366" t="str">
        <f>'T9.16'!H31</f>
        <v>..</v>
      </c>
      <c r="I17" s="366" t="str">
        <f>'T9.16'!I31</f>
        <v>..</v>
      </c>
      <c r="J17" s="366" t="str">
        <f>'T9.16'!J31</f>
        <v>..</v>
      </c>
      <c r="K17" s="366">
        <f>'T9.16'!K31</f>
        <v>2.2570000000000001</v>
      </c>
      <c r="L17" s="367">
        <f>'T9.16'!L31</f>
        <v>2.1</v>
      </c>
      <c r="M17" s="367">
        <f>'T9.16'!M31</f>
        <v>2.4</v>
      </c>
      <c r="N17" s="367">
        <f>'T9.16'!N31</f>
        <v>2.536</v>
      </c>
      <c r="O17" s="367">
        <f>'T9.16'!O31</f>
        <v>2.96</v>
      </c>
      <c r="P17" s="367">
        <f>'T9.16'!P31</f>
        <v>3.3519999999999999</v>
      </c>
      <c r="Q17" s="367">
        <f>'T9.16'!Q31</f>
        <v>2.62</v>
      </c>
      <c r="R17" s="367">
        <f>'T9.16'!R31</f>
        <v>4.9000000000000004</v>
      </c>
      <c r="S17" s="367">
        <f>'T9.16'!S31</f>
        <v>3.3</v>
      </c>
      <c r="T17" s="367">
        <f>'T9.16'!T31</f>
        <v>2.996</v>
      </c>
      <c r="U17" s="367">
        <f>'T9.16'!U31</f>
        <v>4.9000000000000004</v>
      </c>
      <c r="V17" s="367">
        <f>'T9.16'!V31</f>
        <v>4.6399999999999997</v>
      </c>
      <c r="W17" s="370">
        <f>'T9.16'!W31</f>
        <v>0</v>
      </c>
      <c r="X17" s="370">
        <f>'T9.16'!X31</f>
        <v>0</v>
      </c>
      <c r="Y17" s="370">
        <f>'T9.16'!Y31</f>
        <v>0</v>
      </c>
      <c r="Z17" s="370">
        <f>'T9.16'!Z31</f>
        <v>0</v>
      </c>
      <c r="AA17" s="370">
        <f>'T9.16'!AA31</f>
        <v>0</v>
      </c>
      <c r="AB17" s="370">
        <f>'T9.16'!AB31</f>
        <v>0</v>
      </c>
      <c r="AC17" s="370">
        <f>'T9.16'!AC31</f>
        <v>0</v>
      </c>
    </row>
    <row r="18" spans="1:32" x14ac:dyDescent="0.2">
      <c r="A18" s="352" t="s">
        <v>365</v>
      </c>
      <c r="B18" s="366" t="str">
        <f>'T9.16'!B56</f>
        <v>..</v>
      </c>
      <c r="C18" s="366" t="str">
        <f>'T9.16'!C56</f>
        <v>..</v>
      </c>
      <c r="D18" s="366" t="str">
        <f>'T9.16'!D56</f>
        <v>..</v>
      </c>
      <c r="E18" s="366" t="str">
        <f>'T9.16'!E56</f>
        <v>..</v>
      </c>
      <c r="F18" s="366" t="str">
        <f>'T9.16'!F56</f>
        <v>..</v>
      </c>
      <c r="G18" s="366" t="str">
        <f>'T9.16'!G56</f>
        <v>..</v>
      </c>
      <c r="H18" s="366">
        <f>'T9.16'!H56</f>
        <v>22.119</v>
      </c>
      <c r="I18" s="366">
        <f>'T9.16'!I56</f>
        <v>24.178999999999998</v>
      </c>
      <c r="J18" s="366">
        <f>'T9.16'!J56</f>
        <v>12.616</v>
      </c>
      <c r="K18" s="366">
        <f>'T9.16'!K56</f>
        <v>10.3</v>
      </c>
      <c r="L18" s="367">
        <f>'T9.16'!L56</f>
        <v>13.4</v>
      </c>
      <c r="M18" s="367">
        <f>'T9.16'!M56</f>
        <v>12.8</v>
      </c>
      <c r="N18" s="367">
        <f>'T9.16'!N56</f>
        <v>9.6289999999999996</v>
      </c>
      <c r="O18" s="368" t="str">
        <f>'T9.16'!O56</f>
        <v>..</v>
      </c>
      <c r="P18" s="368" t="str">
        <f>'T9.16'!P56</f>
        <v>..</v>
      </c>
      <c r="Q18" s="368" t="str">
        <f>'T9.16'!Q56</f>
        <v>..</v>
      </c>
      <c r="R18" s="368" t="str">
        <f>'T9.16'!R56</f>
        <v>..</v>
      </c>
      <c r="S18" s="368" t="str">
        <f>'T9.16'!S56</f>
        <v>..</v>
      </c>
      <c r="T18" s="368" t="str">
        <f>'T9.16'!T56</f>
        <v>..</v>
      </c>
      <c r="U18" s="368" t="str">
        <f>'T9.16'!U56</f>
        <v>..</v>
      </c>
      <c r="V18" s="368" t="str">
        <f>'T9.16'!V56</f>
        <v>..</v>
      </c>
      <c r="W18" s="368" t="str">
        <f>'T9.16'!W56</f>
        <v>..</v>
      </c>
      <c r="X18" s="368" t="str">
        <f>'T9.16'!X56</f>
        <v>..</v>
      </c>
      <c r="Y18" s="368" t="str">
        <f>'T9.16'!Y56</f>
        <v>..</v>
      </c>
      <c r="Z18" s="368" t="str">
        <f>'T9.16'!Z56</f>
        <v>..</v>
      </c>
      <c r="AA18" s="368" t="str">
        <f>'T9.16'!AA56</f>
        <v>..</v>
      </c>
      <c r="AB18" s="368" t="str">
        <f>'T9.16'!AB56</f>
        <v>..</v>
      </c>
      <c r="AC18" s="368" t="str">
        <f>'T9.16'!AC56</f>
        <v>..</v>
      </c>
    </row>
    <row r="19" spans="1:32" x14ac:dyDescent="0.2">
      <c r="A19" s="352" t="s">
        <v>366</v>
      </c>
      <c r="B19" s="366" t="str">
        <f>'T9.16'!B28</f>
        <v>..</v>
      </c>
      <c r="C19" s="366" t="str">
        <f>'T9.16'!C28</f>
        <v>..</v>
      </c>
      <c r="D19" s="366" t="str">
        <f>'T9.16'!D28</f>
        <v>..</v>
      </c>
      <c r="E19" s="366">
        <f>'T9.16'!E28</f>
        <v>96.3035</v>
      </c>
      <c r="F19" s="366">
        <f>'T9.16'!F28</f>
        <v>137.94300000000001</v>
      </c>
      <c r="G19" s="366">
        <f>'T9.16'!G28</f>
        <v>145.672</v>
      </c>
      <c r="H19" s="366">
        <f>'T9.16'!H28</f>
        <v>125.68600000000001</v>
      </c>
      <c r="I19" s="366">
        <f>'T9.16'!I28</f>
        <v>120.4</v>
      </c>
      <c r="J19" s="366" t="str">
        <f>'T9.16'!J28</f>
        <v>..</v>
      </c>
      <c r="K19" s="366" t="str">
        <f>'T9.16'!K28</f>
        <v>..</v>
      </c>
      <c r="L19" s="367" t="str">
        <f>'T9.16'!L28</f>
        <v>..</v>
      </c>
      <c r="M19" s="368" t="str">
        <f>'T9.16'!M28</f>
        <v>..</v>
      </c>
      <c r="N19" s="367">
        <f>'T9.16'!N28</f>
        <v>2.6539999999999999</v>
      </c>
      <c r="O19" s="368" t="str">
        <f>'T9.16'!O28</f>
        <v>..</v>
      </c>
      <c r="P19" s="368" t="str">
        <f>'T9.16'!P28</f>
        <v>..</v>
      </c>
      <c r="Q19" s="368" t="str">
        <f>'T9.16'!Q28</f>
        <v>..</v>
      </c>
      <c r="R19" s="368" t="str">
        <f>'T9.16'!R28</f>
        <v>..</v>
      </c>
      <c r="S19" s="368" t="str">
        <f>'T9.16'!S28</f>
        <v>..</v>
      </c>
      <c r="T19" s="368" t="str">
        <f>'T9.16'!T28</f>
        <v>..</v>
      </c>
      <c r="U19" s="368" t="str">
        <f>'T9.16'!U28</f>
        <v>..</v>
      </c>
      <c r="V19" s="368" t="str">
        <f>'T9.16'!V28</f>
        <v>..</v>
      </c>
      <c r="W19" s="368" t="str">
        <f>'T9.16'!W28</f>
        <v>..</v>
      </c>
      <c r="X19" s="368" t="str">
        <f>'T9.16'!X28</f>
        <v>..</v>
      </c>
      <c r="Y19" s="368" t="str">
        <f>'T9.16'!Y28</f>
        <v>..</v>
      </c>
      <c r="Z19" s="368" t="str">
        <f>'T9.16'!Z28</f>
        <v>..</v>
      </c>
      <c r="AA19" s="368" t="str">
        <f>'T9.16'!AA28</f>
        <v>..</v>
      </c>
      <c r="AB19" s="368">
        <f>'T9.16'!AB28</f>
        <v>0</v>
      </c>
      <c r="AC19" s="368">
        <f>'T9.16'!AC28</f>
        <v>0</v>
      </c>
    </row>
    <row r="20" spans="1:32" ht="14.25" x14ac:dyDescent="0.2">
      <c r="A20" s="352" t="s">
        <v>367</v>
      </c>
      <c r="B20" s="371">
        <f>IF('T9.16'!B42="-","..",'T9.16'!B42)</f>
        <v>1.8</v>
      </c>
      <c r="C20" s="371">
        <f>IF('T9.16'!C42="-","..",'T9.16'!C42)</f>
        <v>2.2999999999999998</v>
      </c>
      <c r="D20" s="371">
        <f>IF('T9.16'!D42="-","..",'T9.16'!D42)</f>
        <v>2.7</v>
      </c>
      <c r="E20" s="371">
        <f>IF('T9.16'!E42="-","..",'T9.16'!E42)</f>
        <v>2.1</v>
      </c>
      <c r="F20" s="371">
        <f>IF('T9.16'!F42="-","..",'T9.16'!F42)</f>
        <v>1.6</v>
      </c>
      <c r="G20" s="371">
        <f>IF('T9.16'!G42="-","..",'T9.16'!G42)</f>
        <v>1.6</v>
      </c>
      <c r="H20" s="371">
        <f>IF('T9.16'!H42="-","..",'T9.16'!H42)</f>
        <v>1.9</v>
      </c>
      <c r="I20" s="371">
        <f>IF('T9.16'!I42="-","..",'T9.16'!I42)</f>
        <v>1.6</v>
      </c>
      <c r="J20" s="371">
        <f>IF('T9.16'!J42="-","..",'T9.16'!J42)</f>
        <v>1.3</v>
      </c>
      <c r="K20" s="371">
        <f>IF('T9.16'!K42="-","..",'T9.16'!K42)</f>
        <v>0.25</v>
      </c>
      <c r="L20" s="371" t="str">
        <f>IF('T9.16'!L42="-","..",'T9.16'!L42)</f>
        <v>..</v>
      </c>
      <c r="M20" s="372" t="str">
        <f>IF('T9.16'!M42="-","..",'T9.16'!M42)</f>
        <v>..</v>
      </c>
      <c r="N20" s="372" t="str">
        <f>IF('T9.16'!N42="-","..",'T9.16'!N42)</f>
        <v>..</v>
      </c>
      <c r="O20" s="372" t="str">
        <f>IF('T9.16'!O42="-","..",'T9.16'!O42)</f>
        <v>..</v>
      </c>
      <c r="P20" s="372" t="str">
        <f>IF('T9.16'!P42="-","..",'T9.16'!P42)</f>
        <v>..</v>
      </c>
      <c r="Q20" s="372" t="str">
        <f>IF('T9.16'!Q42="-","..",'T9.16'!Q42)</f>
        <v>..</v>
      </c>
      <c r="R20" s="372" t="str">
        <f>IF('T9.16'!R42="-","..",'T9.16'!R42)</f>
        <v>..</v>
      </c>
      <c r="S20" s="372" t="str">
        <f>IF('T9.16'!S42="-","..",'T9.16'!S42)</f>
        <v>..</v>
      </c>
      <c r="T20" s="372" t="str">
        <f>IF('T9.16'!T42="-","..",'T9.16'!T42)</f>
        <v>..</v>
      </c>
      <c r="U20" s="372" t="str">
        <f>IF('T9.16'!U42="-","..",'T9.16'!U42)</f>
        <v>..</v>
      </c>
      <c r="V20" s="372" t="str">
        <f>IF('T9.16'!V42="-","..",'T9.16'!V42)</f>
        <v>..</v>
      </c>
      <c r="W20" s="372" t="str">
        <f>IF('T9.16'!W42="-","..",'T9.16'!W42)</f>
        <v>..</v>
      </c>
      <c r="X20" s="372">
        <f>IF('T9.16'!X42="-","..",'T9.16'!X42)</f>
        <v>0</v>
      </c>
      <c r="Y20" s="372">
        <f>IF('T9.16'!Y42="-","..",'T9.16'!Y42)</f>
        <v>0</v>
      </c>
      <c r="Z20" s="372">
        <f>IF('T9.16'!Z42="-","..",'T9.16'!Z42)</f>
        <v>0</v>
      </c>
      <c r="AA20" s="372">
        <f>IF('T9.16'!AA42="-","..",'T9.16'!AA42)</f>
        <v>0</v>
      </c>
      <c r="AB20" s="372">
        <f>IF('T9.16'!AB42="-","..",'T9.16'!AB42)</f>
        <v>0</v>
      </c>
      <c r="AC20" s="372">
        <f>IF('T9.16'!AC42="-","..",'T9.16'!AC42)</f>
        <v>0</v>
      </c>
    </row>
    <row r="21" spans="1:32" ht="3" customHeight="1" x14ac:dyDescent="0.2">
      <c r="A21" s="352"/>
      <c r="B21" s="366"/>
      <c r="C21" s="366"/>
      <c r="D21" s="366"/>
      <c r="E21" s="366"/>
      <c r="F21" s="366"/>
      <c r="G21" s="366"/>
      <c r="H21" s="366"/>
      <c r="I21" s="366"/>
      <c r="J21" s="366"/>
      <c r="K21" s="366"/>
      <c r="L21" s="367"/>
      <c r="M21" s="367"/>
      <c r="N21" s="367"/>
      <c r="O21" s="367"/>
      <c r="P21" s="367"/>
      <c r="Q21" s="367"/>
      <c r="R21" s="367"/>
      <c r="S21" s="367"/>
      <c r="T21" s="367"/>
      <c r="U21" s="367"/>
      <c r="V21" s="367"/>
      <c r="W21" s="367"/>
      <c r="X21" s="367"/>
      <c r="Y21" s="367"/>
      <c r="Z21" s="367"/>
      <c r="AA21" s="367"/>
      <c r="AB21" s="367"/>
      <c r="AC21" s="367"/>
    </row>
    <row r="22" spans="1:32" s="375" customFormat="1" x14ac:dyDescent="0.2">
      <c r="A22" s="350" t="s">
        <v>368</v>
      </c>
      <c r="B22" s="373">
        <f>SUM(B6:B20)</f>
        <v>7223.9740000000002</v>
      </c>
      <c r="C22" s="373">
        <f t="shared" ref="C22:V22" si="0">SUM(C6:C20)</f>
        <v>7269.8219999999992</v>
      </c>
      <c r="D22" s="373">
        <f t="shared" si="0"/>
        <v>7367.9860000000008</v>
      </c>
      <c r="E22" s="373">
        <f t="shared" si="0"/>
        <v>8151.0865000000003</v>
      </c>
      <c r="F22" s="373">
        <f t="shared" si="0"/>
        <v>7122.1845000000003</v>
      </c>
      <c r="G22" s="373">
        <f t="shared" si="0"/>
        <v>7237.5145000000002</v>
      </c>
      <c r="H22" s="373">
        <f t="shared" si="0"/>
        <v>7040.8049999999994</v>
      </c>
      <c r="I22" s="373">
        <f t="shared" si="0"/>
        <v>7342.1620000000003</v>
      </c>
      <c r="J22" s="373">
        <f t="shared" si="0"/>
        <v>7318.8850000000011</v>
      </c>
      <c r="K22" s="373">
        <f t="shared" si="0"/>
        <v>7456.35</v>
      </c>
      <c r="L22" s="373">
        <f t="shared" si="0"/>
        <v>7575.558</v>
      </c>
      <c r="M22" s="373">
        <f t="shared" si="0"/>
        <v>8033.7749999999996</v>
      </c>
      <c r="N22" s="373">
        <f t="shared" si="0"/>
        <v>8293.0520000000033</v>
      </c>
      <c r="O22" s="373">
        <f t="shared" si="0"/>
        <v>8327.4359999999979</v>
      </c>
      <c r="P22" s="373">
        <f t="shared" si="0"/>
        <v>8452.6670000000013</v>
      </c>
      <c r="Q22" s="373">
        <f t="shared" si="0"/>
        <v>8466.4860000000008</v>
      </c>
      <c r="R22" s="373">
        <f t="shared" si="0"/>
        <v>8000.63</v>
      </c>
      <c r="S22" s="373">
        <f t="shared" si="0"/>
        <v>8271.6459999999988</v>
      </c>
      <c r="T22" s="373">
        <f t="shared" si="0"/>
        <v>8016.4259999999995</v>
      </c>
      <c r="U22" s="373">
        <f t="shared" si="0"/>
        <v>7773.0959999999995</v>
      </c>
      <c r="V22" s="374">
        <f t="shared" si="0"/>
        <v>7888.1470000000018</v>
      </c>
      <c r="W22" s="374">
        <f t="shared" ref="W22:AB22" si="1">SUM(W6:W20)</f>
        <v>7830.5429999999988</v>
      </c>
      <c r="X22" s="373">
        <f t="shared" si="1"/>
        <v>7884.3119999999999</v>
      </c>
      <c r="Y22" s="373">
        <f t="shared" si="1"/>
        <v>7824.3799999999992</v>
      </c>
      <c r="Z22" s="373">
        <f t="shared" si="1"/>
        <v>8319.9539999999979</v>
      </c>
      <c r="AA22" s="373">
        <f t="shared" si="1"/>
        <v>8501.3559999999998</v>
      </c>
      <c r="AB22" s="373">
        <f t="shared" si="1"/>
        <v>8529.137999999999</v>
      </c>
      <c r="AC22" s="373">
        <f t="shared" ref="AC22" si="2">SUM(AC6:AC20)</f>
        <v>8656.3170000000009</v>
      </c>
      <c r="AE22" s="801"/>
      <c r="AF22" s="801"/>
    </row>
    <row r="23" spans="1:32" s="375" customFormat="1" ht="3" customHeight="1" x14ac:dyDescent="0.2">
      <c r="A23" s="350"/>
      <c r="B23" s="373"/>
      <c r="C23" s="373"/>
      <c r="D23" s="373"/>
      <c r="E23" s="373"/>
      <c r="F23" s="373"/>
      <c r="G23" s="373"/>
      <c r="H23" s="373"/>
      <c r="I23" s="373"/>
      <c r="J23" s="373"/>
      <c r="K23" s="373"/>
      <c r="L23" s="376"/>
      <c r="M23" s="376"/>
      <c r="N23" s="376"/>
      <c r="O23" s="376"/>
      <c r="P23" s="376"/>
      <c r="Q23" s="376"/>
      <c r="R23" s="376"/>
      <c r="S23" s="376"/>
      <c r="T23" s="376"/>
      <c r="U23" s="376"/>
      <c r="V23" s="376"/>
      <c r="W23" s="376"/>
      <c r="X23" s="376"/>
      <c r="Y23" s="376"/>
      <c r="Z23" s="376"/>
      <c r="AA23" s="376"/>
      <c r="AB23" s="376"/>
      <c r="AC23" s="376"/>
    </row>
    <row r="24" spans="1:32" x14ac:dyDescent="0.2">
      <c r="A24" s="352" t="s">
        <v>369</v>
      </c>
      <c r="B24" s="366">
        <f>'T9.13'!C39</f>
        <v>1935</v>
      </c>
      <c r="C24" s="366">
        <f>'T9.13'!D39</f>
        <v>2264</v>
      </c>
      <c r="D24" s="366">
        <f>'T9.13'!E39</f>
        <v>2268</v>
      </c>
      <c r="E24" s="366">
        <f>'T9.13'!F39</f>
        <v>2342</v>
      </c>
      <c r="F24" s="366">
        <f>'T9.13'!G39</f>
        <v>2205</v>
      </c>
      <c r="G24" s="366">
        <f>'T9.13'!H39</f>
        <v>2687</v>
      </c>
      <c r="H24" s="366">
        <f>'T9.13'!I39</f>
        <v>2600</v>
      </c>
      <c r="I24" s="366">
        <f>'T9.13'!J39</f>
        <v>2618</v>
      </c>
      <c r="J24" s="366">
        <f>'T9.13'!K39</f>
        <v>2474</v>
      </c>
      <c r="K24" s="366">
        <f>'T9.13'!L39</f>
        <v>2327</v>
      </c>
      <c r="L24" s="367">
        <f>'T9.13'!M39</f>
        <v>2284</v>
      </c>
      <c r="M24" s="367">
        <f>'T9.13'!N39</f>
        <v>2430</v>
      </c>
      <c r="N24" s="367">
        <f>'T9.13'!O39</f>
        <v>2337</v>
      </c>
      <c r="O24" s="367">
        <f>'T9.13'!P39</f>
        <v>2051</v>
      </c>
      <c r="P24" s="367">
        <f>'T9.13'!Q39</f>
        <v>2015</v>
      </c>
      <c r="Q24" s="367">
        <f>'T9.13'!R39</f>
        <v>2094</v>
      </c>
      <c r="R24" s="367">
        <f>'T9.13'!S39</f>
        <v>1938</v>
      </c>
      <c r="S24" s="367">
        <f>'T9.13'!T39</f>
        <v>1916</v>
      </c>
      <c r="T24" s="367">
        <f>'T9.13'!U39</f>
        <v>1920</v>
      </c>
      <c r="U24" s="367">
        <f>'T9.13'!V39</f>
        <v>1857.7449999999999</v>
      </c>
      <c r="V24" s="367">
        <f>'T9.13'!W39</f>
        <v>1809.415</v>
      </c>
      <c r="W24" s="367">
        <f>'T9.13'!X39</f>
        <v>1831</v>
      </c>
      <c r="X24" s="367">
        <f>'T9.13'!Y39</f>
        <v>1794.16</v>
      </c>
      <c r="Y24" s="367">
        <f>'T9.13'!Z39</f>
        <v>1729.336</v>
      </c>
      <c r="Z24" s="367">
        <f>'T9.13'!AA39</f>
        <v>1752.722</v>
      </c>
      <c r="AA24" s="367">
        <f>'T9.13'!AB39</f>
        <v>1753.06</v>
      </c>
      <c r="AB24" s="367">
        <f>'T9.13'!AC39</f>
        <v>1750</v>
      </c>
      <c r="AC24" s="367">
        <f>'T9.13'!AD39</f>
        <v>1771</v>
      </c>
    </row>
    <row r="25" spans="1:32" x14ac:dyDescent="0.2">
      <c r="A25" s="352" t="s">
        <v>370</v>
      </c>
      <c r="B25" s="365" t="s">
        <v>149</v>
      </c>
      <c r="C25" s="365" t="s">
        <v>149</v>
      </c>
      <c r="D25" s="365" t="s">
        <v>149</v>
      </c>
      <c r="E25" s="365" t="s">
        <v>149</v>
      </c>
      <c r="F25" s="365" t="s">
        <v>149</v>
      </c>
      <c r="G25" s="365" t="s">
        <v>149</v>
      </c>
      <c r="H25" s="365" t="s">
        <v>149</v>
      </c>
      <c r="I25" s="365" t="s">
        <v>149</v>
      </c>
      <c r="J25" s="365">
        <f>'T9.13'!K63</f>
        <v>5.681</v>
      </c>
      <c r="K25" s="365">
        <f>'T9.13'!L63</f>
        <v>6.1050000000000004</v>
      </c>
      <c r="L25" s="368">
        <f>'T9.13'!M63</f>
        <v>111.875</v>
      </c>
      <c r="M25" s="368">
        <f>'T9.13'!N63</f>
        <v>207.58699999999999</v>
      </c>
      <c r="N25" s="368">
        <f>'T9.13'!O63</f>
        <v>207</v>
      </c>
      <c r="O25" s="368">
        <f>'T9.13'!P63</f>
        <v>194.32300000000001</v>
      </c>
      <c r="P25" s="368">
        <f>'T9.13'!Q63</f>
        <v>121</v>
      </c>
      <c r="Q25" s="368">
        <f>'T9.13'!R63</f>
        <v>111</v>
      </c>
      <c r="R25" s="368">
        <f>'T9.13'!S63</f>
        <v>75</v>
      </c>
      <c r="S25" s="368">
        <f>'T9.13'!T63</f>
        <v>31</v>
      </c>
      <c r="T25" s="368">
        <f>'T9.13'!U63</f>
        <v>54.015999999999998</v>
      </c>
      <c r="U25" s="368">
        <f>'T9.13'!V63</f>
        <v>0.56299999999999994</v>
      </c>
      <c r="V25" s="368">
        <f>'T9.13'!W63</f>
        <v>0.70599999999999996</v>
      </c>
      <c r="W25" s="368">
        <f>'T9.13'!X63</f>
        <v>0.68600000000000005</v>
      </c>
      <c r="X25" s="368">
        <f>'T9.13'!Y63</f>
        <v>0.67300000000000004</v>
      </c>
      <c r="Y25" s="368">
        <f>'T9.13'!Z63</f>
        <v>0.47899999999999998</v>
      </c>
      <c r="Z25" s="368">
        <f>'T9.13'!AA63</f>
        <v>0.72099999999999997</v>
      </c>
      <c r="AA25" s="368">
        <f>'T9.13'!AB63</f>
        <v>0.41099999999999998</v>
      </c>
      <c r="AB25" s="368">
        <f>'T9.13'!AC63</f>
        <v>4.4999999999999998E-2</v>
      </c>
      <c r="AC25" s="368">
        <f>'T9.13'!AD63</f>
        <v>0</v>
      </c>
    </row>
    <row r="26" spans="1:32" ht="3" customHeight="1" x14ac:dyDescent="0.2">
      <c r="B26" s="366"/>
      <c r="C26" s="366"/>
      <c r="D26" s="366"/>
      <c r="E26" s="366"/>
      <c r="F26" s="366"/>
      <c r="G26" s="366"/>
      <c r="H26" s="366"/>
      <c r="I26" s="366"/>
      <c r="J26" s="366"/>
      <c r="K26" s="366"/>
      <c r="L26" s="367"/>
      <c r="M26" s="367"/>
      <c r="N26" s="367"/>
      <c r="O26" s="367"/>
      <c r="P26" s="367"/>
      <c r="Q26" s="367"/>
      <c r="R26" s="367"/>
      <c r="S26" s="367"/>
      <c r="T26" s="367"/>
      <c r="U26" s="367"/>
      <c r="V26" s="367"/>
      <c r="W26" s="367"/>
      <c r="X26" s="367"/>
      <c r="Y26" s="367"/>
      <c r="Z26" s="367"/>
      <c r="AA26" s="367"/>
      <c r="AB26" s="367"/>
      <c r="AC26" s="367"/>
    </row>
    <row r="27" spans="1:32" s="375" customFormat="1" x14ac:dyDescent="0.2">
      <c r="A27" s="375" t="s">
        <v>262</v>
      </c>
      <c r="B27" s="376">
        <f t="shared" ref="B27:U27" si="3">B22+SUM(B24:B25)</f>
        <v>9158.9740000000002</v>
      </c>
      <c r="C27" s="376">
        <f t="shared" si="3"/>
        <v>9533.8220000000001</v>
      </c>
      <c r="D27" s="376">
        <f t="shared" si="3"/>
        <v>9635.9860000000008</v>
      </c>
      <c r="E27" s="376">
        <f t="shared" si="3"/>
        <v>10493.086500000001</v>
      </c>
      <c r="F27" s="376">
        <f t="shared" si="3"/>
        <v>9327.1844999999994</v>
      </c>
      <c r="G27" s="376">
        <f t="shared" si="3"/>
        <v>9924.5145000000011</v>
      </c>
      <c r="H27" s="376">
        <f t="shared" si="3"/>
        <v>9640.8050000000003</v>
      </c>
      <c r="I27" s="376">
        <f t="shared" si="3"/>
        <v>9960.1620000000003</v>
      </c>
      <c r="J27" s="376">
        <f t="shared" si="3"/>
        <v>9798.5660000000007</v>
      </c>
      <c r="K27" s="376">
        <f t="shared" si="3"/>
        <v>9789.4549999999999</v>
      </c>
      <c r="L27" s="376">
        <f t="shared" si="3"/>
        <v>9971.4330000000009</v>
      </c>
      <c r="M27" s="376">
        <f t="shared" si="3"/>
        <v>10671.361999999999</v>
      </c>
      <c r="N27" s="376">
        <f t="shared" si="3"/>
        <v>10837.052000000003</v>
      </c>
      <c r="O27" s="376">
        <f t="shared" si="3"/>
        <v>10572.758999999998</v>
      </c>
      <c r="P27" s="376">
        <f t="shared" si="3"/>
        <v>10588.667000000001</v>
      </c>
      <c r="Q27" s="376">
        <f t="shared" si="3"/>
        <v>10671.486000000001</v>
      </c>
      <c r="R27" s="376">
        <f t="shared" si="3"/>
        <v>10013.630000000001</v>
      </c>
      <c r="S27" s="376">
        <f t="shared" si="3"/>
        <v>10218.645999999999</v>
      </c>
      <c r="T27" s="376">
        <f t="shared" si="3"/>
        <v>9990.4419999999991</v>
      </c>
      <c r="U27" s="376">
        <f t="shared" si="3"/>
        <v>9631.4039999999986</v>
      </c>
      <c r="V27" s="377">
        <f t="shared" ref="V27:AA27" si="4">V22+SUM(V24:V25)</f>
        <v>9698.2680000000018</v>
      </c>
      <c r="W27" s="377">
        <f t="shared" si="4"/>
        <v>9662.2289999999994</v>
      </c>
      <c r="X27" s="376">
        <f t="shared" si="4"/>
        <v>9679.1450000000004</v>
      </c>
      <c r="Y27" s="376">
        <f t="shared" si="4"/>
        <v>9554.1949999999997</v>
      </c>
      <c r="Z27" s="376">
        <f t="shared" si="4"/>
        <v>10073.396999999997</v>
      </c>
      <c r="AA27" s="376">
        <f t="shared" si="4"/>
        <v>10254.826999999999</v>
      </c>
      <c r="AB27" s="376">
        <f t="shared" ref="AB27:AC27" si="5">AB22+SUM(AB24:AB25)</f>
        <v>10279.182999999999</v>
      </c>
      <c r="AC27" s="376">
        <f t="shared" si="5"/>
        <v>10427.317000000001</v>
      </c>
    </row>
    <row r="28" spans="1:32" x14ac:dyDescent="0.2">
      <c r="B28" s="366"/>
      <c r="C28" s="366"/>
      <c r="D28" s="366"/>
      <c r="E28" s="366"/>
      <c r="F28" s="366"/>
      <c r="G28" s="366"/>
      <c r="H28" s="366"/>
      <c r="I28" s="366"/>
      <c r="J28" s="366"/>
      <c r="K28" s="366"/>
      <c r="L28" s="367"/>
      <c r="M28" s="367"/>
      <c r="N28" s="367"/>
      <c r="O28" s="367"/>
      <c r="P28" s="367"/>
      <c r="Q28" s="367"/>
      <c r="R28" s="367"/>
      <c r="S28" s="367"/>
      <c r="T28" s="367"/>
      <c r="U28" s="367"/>
      <c r="V28" s="367"/>
      <c r="W28" s="367"/>
      <c r="X28" s="367"/>
      <c r="Y28" s="367"/>
      <c r="Z28" s="367"/>
      <c r="AA28" s="367"/>
      <c r="AB28" s="367"/>
      <c r="AC28" s="367"/>
    </row>
    <row r="29" spans="1:32" x14ac:dyDescent="0.2">
      <c r="A29" s="375" t="s">
        <v>371</v>
      </c>
      <c r="B29" s="366"/>
      <c r="C29" s="366"/>
      <c r="D29" s="366"/>
      <c r="E29" s="366"/>
      <c r="F29" s="366"/>
      <c r="G29" s="366"/>
      <c r="H29" s="366"/>
      <c r="I29" s="366"/>
      <c r="J29" s="366"/>
      <c r="K29" s="366"/>
      <c r="L29" s="367"/>
      <c r="M29" s="367"/>
      <c r="N29" s="367"/>
      <c r="O29" s="367"/>
      <c r="P29" s="367"/>
      <c r="Q29" s="367"/>
      <c r="R29" s="367"/>
      <c r="S29" s="367"/>
      <c r="T29" s="367"/>
      <c r="U29" s="367"/>
      <c r="V29" s="367"/>
      <c r="W29" s="367"/>
      <c r="X29" s="367"/>
      <c r="Y29" s="367"/>
      <c r="Z29" s="367"/>
      <c r="AA29" s="367"/>
      <c r="AB29" s="367"/>
      <c r="AC29" s="367"/>
    </row>
    <row r="30" spans="1:32" x14ac:dyDescent="0.2">
      <c r="A30" s="355" t="s">
        <v>353</v>
      </c>
      <c r="B30" s="365">
        <f>'T9.14'!B5+'T9.14'!B6</f>
        <v>1427.3</v>
      </c>
      <c r="C30" s="365">
        <f>'T9.14'!C5+'T9.14'!C6</f>
        <v>1429.5</v>
      </c>
      <c r="D30" s="365">
        <f>'T9.14'!D5+'T9.14'!D6</f>
        <v>1432</v>
      </c>
      <c r="E30" s="365">
        <f>'T9.14'!E5+'T9.14'!E6</f>
        <v>1418.2</v>
      </c>
      <c r="F30" s="365">
        <f>'T9.14'!F5+'T9.14'!F6</f>
        <v>1031.9000000000001</v>
      </c>
      <c r="G30" s="365">
        <f>'T9.14'!G5+'T9.14'!G6</f>
        <v>1024.7</v>
      </c>
      <c r="H30" s="365">
        <f>'T9.14'!H5+'T9.14'!H6</f>
        <v>1000.8</v>
      </c>
      <c r="I30" s="365">
        <f>'T9.14'!I5+'T9.14'!I6</f>
        <v>995.28800000000001</v>
      </c>
      <c r="J30" s="365">
        <f>'T9.14'!J5+'T9.14'!J6</f>
        <v>1017.1809999999999</v>
      </c>
      <c r="K30" s="365">
        <f>'T9.14'!K5+'T9.14'!K6</f>
        <v>1063.037</v>
      </c>
      <c r="L30" s="368">
        <f>'T9.14'!L5+'T9.14'!L6</f>
        <v>997.39100000000008</v>
      </c>
      <c r="M30" s="368">
        <f>'T9.14'!M5+'T9.14'!M6</f>
        <v>1056.75</v>
      </c>
      <c r="N30" s="368">
        <f>'T9.14'!N5+'T9.14'!N6</f>
        <v>1100.1689999999999</v>
      </c>
      <c r="O30" s="368">
        <f>'T9.14'!O5+'T9.14'!O6</f>
        <v>1123.3200000000002</v>
      </c>
      <c r="P30" s="368">
        <f>'T9.14'!P5+'T9.14'!P6</f>
        <v>1136.5910000000001</v>
      </c>
      <c r="Q30" s="368">
        <f>'T9.14'!Q5+'T9.14'!Q6</f>
        <v>1177.6999999999998</v>
      </c>
      <c r="R30" s="368">
        <f>'T9.14'!R5+'T9.14'!R6</f>
        <v>1151.8490000000002</v>
      </c>
      <c r="S30" s="368">
        <f>'T9.14'!S5+'T9.14'!S6</f>
        <v>1215.8440000000001</v>
      </c>
      <c r="T30" s="368">
        <f>'T9.14'!T5+'T9.14'!T6</f>
        <v>1186.7829999999999</v>
      </c>
      <c r="U30" s="368">
        <f>'T9.14'!U5+'T9.14'!U6</f>
        <v>1173.3410000000001</v>
      </c>
      <c r="V30" s="368">
        <f>'T9.14'!V5+'T9.14'!V6</f>
        <v>1156.027</v>
      </c>
      <c r="W30" s="368">
        <f>'T9.14'!W5+'T9.14'!W6</f>
        <v>1168.1189999999999</v>
      </c>
      <c r="X30" s="368">
        <f>'T9.14'!X5+'T9.14'!X6</f>
        <v>1200</v>
      </c>
      <c r="Y30" s="368">
        <f>'T9.14'!Y5+'T9.14'!Y6</f>
        <v>1267</v>
      </c>
      <c r="Z30" s="368">
        <f>'T9.14'!Z5+'T9.14'!Z6</f>
        <v>1445</v>
      </c>
      <c r="AA30" s="368">
        <f>'T9.14'!AA5+'T9.14'!AA6</f>
        <v>1519</v>
      </c>
      <c r="AB30" s="368">
        <f>'T9.14'!AB5+'T9.14'!AB6</f>
        <v>1520</v>
      </c>
      <c r="AC30" s="368">
        <f>'T9.14'!AC5+'T9.14'!AC6</f>
        <v>1585</v>
      </c>
      <c r="AE30" s="793"/>
      <c r="AF30" s="794"/>
    </row>
    <row r="31" spans="1:32" ht="14.25" x14ac:dyDescent="0.2">
      <c r="A31" s="355" t="s">
        <v>354</v>
      </c>
      <c r="B31" s="365" t="str">
        <f>IF(AND('T9.15'!C61="..",'T9.15 (cont)'!D10=".."),"..",SUM('T9.15'!C61,'T9.15 (cont)'!D10))</f>
        <v>..</v>
      </c>
      <c r="C31" s="365" t="str">
        <f>IF(AND('T9.15'!D61="..",'T9.15 (cont)'!E10=".."),"..",SUM('T9.15'!D61,'T9.15 (cont)'!E10))</f>
        <v>..</v>
      </c>
      <c r="D31" s="365" t="str">
        <f>IF(AND('T9.15'!E61="..",'T9.15 (cont)'!F10=".."),"..",SUM('T9.15'!E61,'T9.15 (cont)'!F10))</f>
        <v>..</v>
      </c>
      <c r="E31" s="365" t="str">
        <f>IF(AND('T9.15'!F61="..",'T9.15 (cont)'!G10=".."),"..",SUM('T9.15'!F61,'T9.15 (cont)'!G10))</f>
        <v>..</v>
      </c>
      <c r="F31" s="365" t="str">
        <f>IF(AND('T9.15'!G61="..",'T9.15 (cont)'!H10=".."),"..",SUM('T9.15'!G61,'T9.15 (cont)'!H10))</f>
        <v>..</v>
      </c>
      <c r="G31" s="365" t="str">
        <f>IF(AND('T9.15'!H61="..",'T9.15 (cont)'!I10=".."),"..",SUM('T9.15'!H61,'T9.15 (cont)'!I10))</f>
        <v>..</v>
      </c>
      <c r="H31" s="365" t="str">
        <f>IF(AND('T9.15'!I61="..",'T9.15 (cont)'!J10=".."),"..",SUM('T9.15'!I61,'T9.15 (cont)'!J10))</f>
        <v>..</v>
      </c>
      <c r="I31" s="365" t="str">
        <f>IF(AND('T9.15'!J61="..",'T9.15 (cont)'!K10=".."),"..",SUM('T9.15'!J61,'T9.15 (cont)'!K10))</f>
        <v>..</v>
      </c>
      <c r="J31" s="365" t="str">
        <f>IF(AND('T9.15'!K61="..",'T9.15 (cont)'!L10=".."),"..",SUM('T9.15'!K61,'T9.15 (cont)'!L10))</f>
        <v>..</v>
      </c>
      <c r="K31" s="365" t="str">
        <f>IF(AND('T9.15'!L61="..",'T9.15 (cont)'!M10=".."),"..",SUM('T9.15'!L61,'T9.15 (cont)'!M10))</f>
        <v>..</v>
      </c>
      <c r="L31" s="365" t="str">
        <f>IF(AND('T9.15'!M61="..",'T9.15 (cont)'!N10=".."),"..",SUM('T9.15'!M61,'T9.15 (cont)'!N10))</f>
        <v>..</v>
      </c>
      <c r="M31" s="365" t="str">
        <f>IF(AND('T9.15'!N61="..",'T9.15 (cont)'!O10=".."),"..",SUM('T9.15'!N61,'T9.15 (cont)'!O10))</f>
        <v>..</v>
      </c>
      <c r="N31" s="365" t="str">
        <f>IF(AND('T9.15'!O61="..",'T9.15 (cont)'!P10=".."),"..",SUM('T9.15'!O61,'T9.15 (cont)'!P10))</f>
        <v>..</v>
      </c>
      <c r="O31" s="365" t="str">
        <f>IF(AND('T9.15'!P61="..",'T9.15 (cont)'!Q10=".."),"..",SUM('T9.15'!P61,'T9.15 (cont)'!Q10))</f>
        <v>..</v>
      </c>
      <c r="P31" s="365">
        <f>IF(AND('T9.15'!Q61="..",'T9.15 (cont)'!R10=".."),"..",SUM('T9.15'!Q61,'T9.15 (cont)'!R10))</f>
        <v>83.816000000000003</v>
      </c>
      <c r="Q31" s="365">
        <f>IF(AND('T9.15'!R61="..",'T9.15 (cont)'!S10=".."),"..",SUM('T9.15'!R61,'T9.15 (cont)'!S10))</f>
        <v>85.399000000000001</v>
      </c>
      <c r="R31" s="365">
        <f>IF(AND('T9.15'!S61="..",'T9.15 (cont)'!T10=".."),"..",SUM('T9.15'!S61,'T9.15 (cont)'!T10))</f>
        <v>75.606000000000009</v>
      </c>
      <c r="S31" s="365">
        <f>IF(AND('T9.15'!T61="..",'T9.15 (cont)'!U10=".."),"..",SUM('T9.15'!T61,'T9.15 (cont)'!U10))</f>
        <v>74.516999999999996</v>
      </c>
      <c r="T31" s="365">
        <f>IF(AND('T9.15'!U61="..",'T9.15 (cont)'!V10=".."),"..",SUM('T9.15'!U61,'T9.15 (cont)'!V10))</f>
        <v>64.900000000000006</v>
      </c>
      <c r="U31" s="365">
        <f>IF(AND('T9.15'!V61="..",'T9.15 (cont)'!W10=".."),"..",SUM('T9.15'!V61,'T9.15 (cont)'!W10))</f>
        <v>27.349</v>
      </c>
      <c r="V31" s="365" t="str">
        <f>IF(AND('T9.15'!W61="..",'T9.15 (cont)'!X10=".."),"..",SUM('T9.15'!W61,'T9.15 (cont)'!X10))</f>
        <v>..</v>
      </c>
      <c r="W31" s="365" t="str">
        <f>IF(AND('T9.15'!X61="..",'T9.15 (cont)'!Y10=".."),"..",SUM('T9.15'!X61,'T9.15 (cont)'!Y10))</f>
        <v>..</v>
      </c>
      <c r="X31" s="365" t="str">
        <f>IF(AND('T9.15'!Y61="..",'T9.15 (cont)'!Z10=".."),"..",SUM('T9.15'!Y61,'T9.15 (cont)'!Z10))</f>
        <v>..</v>
      </c>
      <c r="Y31" s="365" t="str">
        <f>IF(AND('T9.15'!Z61="..",'T9.15 (cont)'!AA10=".."),"..",SUM('T9.15'!Z61,'T9.15 (cont)'!AA10))</f>
        <v>..</v>
      </c>
      <c r="Z31" s="365" t="str">
        <f>IF(AND('T9.15'!AA61="..",'T9.15 (cont)'!AB10=".."),"..",SUM('T9.15'!AA61,'T9.15 (cont)'!AB10))</f>
        <v>..</v>
      </c>
      <c r="AA31" s="365" t="str">
        <f>IF(AND('T9.15'!AB61="..",'T9.15 (cont)'!AC10=".."),"..",SUM('T9.15'!AB61,'T9.15 (cont)'!AC10))</f>
        <v>..</v>
      </c>
      <c r="AB31" s="365" t="str">
        <f>IF(AND('T9.15'!AC61="..",'T9.15 (cont)'!AD10=".."),"..",SUM('T9.15'!AC61,'T9.15 (cont)'!AD10))</f>
        <v>..</v>
      </c>
      <c r="AC31" s="365" t="str">
        <f>IF(AND('T9.15'!AD61="..",'T9.15 (cont)'!AE10=".."),"..",SUM('T9.15'!AD61,'T9.15 (cont)'!AE10))</f>
        <v>..</v>
      </c>
    </row>
    <row r="32" spans="1:32" ht="14.25" x14ac:dyDescent="0.2">
      <c r="A32" s="352" t="s">
        <v>355</v>
      </c>
      <c r="B32" s="365" t="str">
        <f>IF(AND('T9.15'!C62="..",'T9.15 (cont)'!D11=".."),"..",SUM('T9.15'!C62,'T9.15 (cont)'!D11))</f>
        <v>..</v>
      </c>
      <c r="C32" s="365" t="str">
        <f>IF(AND('T9.15'!D62="..",'T9.15 (cont)'!E11=".."),"..",SUM('T9.15'!D62,'T9.15 (cont)'!E11))</f>
        <v>..</v>
      </c>
      <c r="D32" s="365" t="str">
        <f>IF(AND('T9.15'!E62="..",'T9.15 (cont)'!F11=".."),"..",SUM('T9.15'!E62,'T9.15 (cont)'!F11))</f>
        <v>..</v>
      </c>
      <c r="E32" s="365" t="str">
        <f>IF(AND('T9.15'!F62="..",'T9.15 (cont)'!G11=".."),"..",SUM('T9.15'!F62,'T9.15 (cont)'!G11))</f>
        <v>..</v>
      </c>
      <c r="F32" s="365" t="str">
        <f>IF(AND('T9.15'!G62="..",'T9.15 (cont)'!H11=".."),"..",SUM('T9.15'!G62,'T9.15 (cont)'!H11))</f>
        <v>..</v>
      </c>
      <c r="G32" s="365" t="str">
        <f>IF(AND('T9.15'!H62="..",'T9.15 (cont)'!I11=".."),"..",SUM('T9.15'!H62,'T9.15 (cont)'!I11))</f>
        <v>..</v>
      </c>
      <c r="H32" s="365" t="str">
        <f>IF(AND('T9.15'!I62="..",'T9.15 (cont)'!J11=".."),"..",SUM('T9.15'!I62,'T9.15 (cont)'!J11))</f>
        <v>..</v>
      </c>
      <c r="I32" s="365" t="str">
        <f>IF(AND('T9.15'!J62="..",'T9.15 (cont)'!K11=".."),"..",SUM('T9.15'!J62,'T9.15 (cont)'!K11))</f>
        <v>..</v>
      </c>
      <c r="J32" s="365" t="str">
        <f>IF(AND('T9.15'!K62="..",'T9.15 (cont)'!L11=".."),"..",SUM('T9.15'!K62,'T9.15 (cont)'!L11))</f>
        <v>..</v>
      </c>
      <c r="K32" s="365" t="str">
        <f>IF(AND('T9.15'!L62="..",'T9.15 (cont)'!M11=".."),"..",SUM('T9.15'!L62,'T9.15 (cont)'!M11))</f>
        <v>..</v>
      </c>
      <c r="L32" s="365" t="str">
        <f>IF(AND('T9.15'!M62="..",'T9.15 (cont)'!N11=".."),"..",SUM('T9.15'!M62,'T9.15 (cont)'!N11))</f>
        <v>..</v>
      </c>
      <c r="M32" s="365" t="str">
        <f>IF(AND('T9.15'!N62="..",'T9.15 (cont)'!O11=".."),"..",SUM('T9.15'!N62,'T9.15 (cont)'!O11))</f>
        <v>..</v>
      </c>
      <c r="N32" s="365" t="str">
        <f>IF(AND('T9.15'!O62="..",'T9.15 (cont)'!P11=".."),"..",SUM('T9.15'!O62,'T9.15 (cont)'!P11))</f>
        <v>..</v>
      </c>
      <c r="O32" s="365" t="str">
        <f>IF(AND('T9.15'!P62="..",'T9.15 (cont)'!Q11=".."),"..",SUM('T9.15'!P62,'T9.15 (cont)'!Q11))</f>
        <v>..</v>
      </c>
      <c r="P32" s="365" t="str">
        <f>IF(AND('T9.15'!Q62="..",'T9.15 (cont)'!R11=".."),"..",SUM('T9.15'!Q62,'T9.15 (cont)'!R11))</f>
        <v>..</v>
      </c>
      <c r="Q32" s="365" t="str">
        <f>IF(AND('T9.15'!R62="..",'T9.15 (cont)'!S11=".."),"..",SUM('T9.15'!R62,'T9.15 (cont)'!S11))</f>
        <v>..</v>
      </c>
      <c r="R32" s="365" t="str">
        <f>IF(AND('T9.15'!S62="..",'T9.15 (cont)'!T11=".."),"..",SUM('T9.15'!S62,'T9.15 (cont)'!T11))</f>
        <v>..</v>
      </c>
      <c r="S32" s="365" t="str">
        <f>IF(AND('T9.15'!T62="..",'T9.15 (cont)'!U11=".."),"..",SUM('T9.15'!T62,'T9.15 (cont)'!U11))</f>
        <v>..</v>
      </c>
      <c r="T32" s="365" t="str">
        <f>IF(AND('T9.15'!U62="..",'T9.15 (cont)'!V11=".."),"..",SUM('T9.15'!U62,'T9.15 (cont)'!V11))</f>
        <v>..</v>
      </c>
      <c r="U32" s="365" t="str">
        <f>IF(AND('T9.15'!V62="..",'T9.15 (cont)'!W11=".."),"..",SUM('T9.15'!V62,'T9.15 (cont)'!W11))</f>
        <v>..</v>
      </c>
      <c r="V32" s="365" t="str">
        <f>IF(AND('T9.15'!W62="..",'T9.15 (cont)'!X11=".."),"..",SUM('T9.15'!W62,'T9.15 (cont)'!X11))</f>
        <v>..</v>
      </c>
      <c r="W32" s="365" t="str">
        <f>IF(AND('T9.15'!X62="..",'T9.15 (cont)'!Y11=".."),"..",SUM('T9.15'!X62,'T9.15 (cont)'!Y11))</f>
        <v>..</v>
      </c>
      <c r="X32" s="365" t="str">
        <f>IF(AND('T9.15'!Y62="..",'T9.15 (cont)'!Z11=".."),"..",SUM('T9.15'!Y62,'T9.15 (cont)'!Z11))</f>
        <v>..</v>
      </c>
      <c r="Y32" s="365" t="str">
        <f>IF(AND('T9.15'!Z62="..",'T9.15 (cont)'!AA11=".."),"..",SUM('T9.15'!Z62,'T9.15 (cont)'!AA11))</f>
        <v>..</v>
      </c>
      <c r="Z32" s="365" t="str">
        <f>IF(AND('T9.15'!AA62="..",'T9.15 (cont)'!AB11=".."),"..",SUM('T9.15'!AA62,'T9.15 (cont)'!AB11))</f>
        <v>..</v>
      </c>
      <c r="AA32" s="365" t="str">
        <f>IF(AND('T9.15'!AB62="..",'T9.15 (cont)'!AC11=".."),"..",SUM('T9.15'!AB62,'T9.15 (cont)'!AC11))</f>
        <v>..</v>
      </c>
      <c r="AB32" s="365" t="str">
        <f>IF(AND('T9.15'!AC62="..",'T9.15 (cont)'!AD11=".."),"..",SUM('T9.15'!AC62,'T9.15 (cont)'!AD11))</f>
        <v>..</v>
      </c>
      <c r="AC32" s="365" t="str">
        <f>IF(AND('T9.15'!AD62="..",'T9.15 (cont)'!AE11=".."),"..",SUM('T9.15'!AD62,'T9.15 (cont)'!AE11))</f>
        <v>..</v>
      </c>
    </row>
    <row r="33" spans="1:32" x14ac:dyDescent="0.2">
      <c r="A33" s="32" t="s">
        <v>356</v>
      </c>
      <c r="B33" s="365">
        <f>'T9.14'!B22+'T9.14'!B23</f>
        <v>60.9</v>
      </c>
      <c r="C33" s="365">
        <f>'T9.14'!C22+'T9.14'!C23</f>
        <v>61.6</v>
      </c>
      <c r="D33" s="365">
        <f>'T9.14'!D22+'T9.14'!D23</f>
        <v>62.3</v>
      </c>
      <c r="E33" s="365">
        <f>'T9.14'!E22+'T9.14'!E23</f>
        <v>66.8</v>
      </c>
      <c r="F33" s="365">
        <f>'T9.14'!F22+'T9.14'!F23</f>
        <v>72.5</v>
      </c>
      <c r="G33" s="365">
        <f>'T9.14'!G22+'T9.14'!G23</f>
        <v>75.599999999999994</v>
      </c>
      <c r="H33" s="365">
        <f>'T9.14'!H22+'T9.14'!H23</f>
        <v>77</v>
      </c>
      <c r="I33" s="365">
        <f>'T9.14'!I22+'T9.14'!I23</f>
        <v>78</v>
      </c>
      <c r="J33" s="365">
        <f>'T9.14'!J22+'T9.14'!J23</f>
        <v>82</v>
      </c>
      <c r="K33" s="365">
        <f>'T9.14'!K22+'T9.14'!K23</f>
        <v>73</v>
      </c>
      <c r="L33" s="368">
        <f>'T9.14'!L22+'T9.14'!L23</f>
        <v>56.1</v>
      </c>
      <c r="M33" s="368" t="s">
        <v>149</v>
      </c>
      <c r="N33" s="368" t="s">
        <v>149</v>
      </c>
      <c r="O33" s="368" t="s">
        <v>149</v>
      </c>
      <c r="P33" s="368" t="s">
        <v>149</v>
      </c>
      <c r="Q33" s="368" t="s">
        <v>149</v>
      </c>
      <c r="R33" s="368" t="s">
        <v>149</v>
      </c>
      <c r="S33" s="368" t="s">
        <v>149</v>
      </c>
      <c r="T33" s="368" t="s">
        <v>149</v>
      </c>
      <c r="U33" s="368" t="s">
        <v>149</v>
      </c>
      <c r="V33" s="368" t="s">
        <v>149</v>
      </c>
      <c r="W33" s="368" t="s">
        <v>149</v>
      </c>
      <c r="X33" s="368" t="s">
        <v>149</v>
      </c>
      <c r="Y33" s="368" t="s">
        <v>149</v>
      </c>
      <c r="Z33" s="368" t="s">
        <v>149</v>
      </c>
      <c r="AA33" s="368" t="s">
        <v>149</v>
      </c>
      <c r="AB33" s="368" t="s">
        <v>149</v>
      </c>
      <c r="AC33" s="368" t="s">
        <v>149</v>
      </c>
    </row>
    <row r="34" spans="1:32" ht="14.25" x14ac:dyDescent="0.2">
      <c r="A34" s="352" t="s">
        <v>357</v>
      </c>
      <c r="B34" s="366">
        <f>'T9.14'!B33+'T9.14'!B34</f>
        <v>0</v>
      </c>
      <c r="C34" s="366">
        <f>'T9.14'!C33+'T9.14'!C34</f>
        <v>0</v>
      </c>
      <c r="D34" s="366">
        <f>'T9.14'!D33+'T9.14'!D34</f>
        <v>0</v>
      </c>
      <c r="E34" s="366">
        <f>'T9.14'!E33+'T9.14'!E34</f>
        <v>0</v>
      </c>
      <c r="F34" s="366">
        <f>'T9.14'!F33+'T9.14'!F34</f>
        <v>0</v>
      </c>
      <c r="G34" s="366">
        <f>'T9.14'!G33+'T9.14'!G34</f>
        <v>0</v>
      </c>
      <c r="H34" s="366">
        <f>'T9.14'!H33+'T9.14'!H34</f>
        <v>0</v>
      </c>
      <c r="I34" s="366">
        <f>'T9.14'!I33+'T9.14'!I34</f>
        <v>0</v>
      </c>
      <c r="J34" s="366">
        <f>'T9.14'!J33+'T9.14'!J34</f>
        <v>0</v>
      </c>
      <c r="K34" s="366">
        <f>'T9.14'!K33+'T9.14'!K34</f>
        <v>0</v>
      </c>
      <c r="L34" s="367">
        <f>'T9.14'!L33+'T9.14'!L34</f>
        <v>0</v>
      </c>
      <c r="M34" s="367">
        <f>'T9.14'!M33+'T9.14'!M34</f>
        <v>59.414999999999999</v>
      </c>
      <c r="N34" s="367">
        <f>'T9.14'!N33+'T9.14'!N34</f>
        <v>65.016000000000005</v>
      </c>
      <c r="O34" s="367">
        <f>'T9.14'!O33+'T9.14'!O34</f>
        <v>67.5</v>
      </c>
      <c r="P34" s="367">
        <f>'T9.14'!P33+'T9.14'!P34</f>
        <v>69</v>
      </c>
      <c r="Q34" s="367">
        <f>'T9.14'!Q33+'T9.14'!Q34</f>
        <v>70</v>
      </c>
      <c r="R34" s="367">
        <f>'T9.14'!R33+'T9.14'!R34</f>
        <v>68</v>
      </c>
      <c r="S34" s="367">
        <f>'T9.14'!S33+'T9.14'!S34</f>
        <v>68</v>
      </c>
      <c r="T34" s="367">
        <f>'T9.14'!T33+'T9.14'!T34</f>
        <v>64</v>
      </c>
      <c r="U34" s="367">
        <f>'T9.14'!U33+'T9.14'!U34</f>
        <v>63</v>
      </c>
      <c r="V34" s="367">
        <f>'T9.14'!V33+'T9.14'!V34</f>
        <v>61.2</v>
      </c>
      <c r="W34" s="367">
        <f>'T9.14'!W33+'T9.14'!W34</f>
        <v>56.061</v>
      </c>
      <c r="X34" s="367">
        <f>'T9.14'!X33+'T9.14'!X34</f>
        <v>55.789000000000001</v>
      </c>
      <c r="Y34" s="367">
        <f>'T9.14'!Y33+'T9.14'!Y34</f>
        <v>58.945999999999998</v>
      </c>
      <c r="Z34" s="367">
        <f>'T9.14'!Z33+'T9.14'!Z34</f>
        <v>63.241</v>
      </c>
      <c r="AA34" s="367">
        <f>'T9.14'!AA33+'T9.14'!AA34</f>
        <v>67.56</v>
      </c>
      <c r="AB34" s="367">
        <f>'T9.14'!AB33+'T9.14'!AB34</f>
        <v>71.971999999999994</v>
      </c>
      <c r="AC34" s="367">
        <f>'T9.14'!AC33+'T9.14'!AC34</f>
        <v>77.082999999999998</v>
      </c>
    </row>
    <row r="35" spans="1:32" x14ac:dyDescent="0.2">
      <c r="A35" s="352" t="s">
        <v>358</v>
      </c>
      <c r="B35" s="366">
        <f>'T9.14'!B55</f>
        <v>35.1</v>
      </c>
      <c r="C35" s="366">
        <f>'T9.14'!C55</f>
        <v>54</v>
      </c>
      <c r="D35" s="366">
        <f>'T9.14'!D55</f>
        <v>62.2</v>
      </c>
      <c r="E35" s="366">
        <f>'T9.14'!E55</f>
        <v>63.9</v>
      </c>
      <c r="F35" s="366">
        <f>'T9.14'!F55</f>
        <v>64.900000000000006</v>
      </c>
      <c r="G35" s="366">
        <f>'T9.14'!G55</f>
        <v>66.199999999999989</v>
      </c>
      <c r="H35" s="366">
        <f>'T9.14'!H55</f>
        <v>69.599999999999994</v>
      </c>
      <c r="I35" s="366">
        <f>'T9.14'!I55</f>
        <v>73.099999999999994</v>
      </c>
      <c r="J35" s="366">
        <f>'T9.14'!J55</f>
        <v>70.400000000000006</v>
      </c>
      <c r="K35" s="366">
        <f>'T9.14'!K55</f>
        <v>74.400000000000006</v>
      </c>
      <c r="L35" s="367">
        <f>'T9.14'!L55</f>
        <v>74.900000000000006</v>
      </c>
      <c r="M35" s="367">
        <f>'T9.14'!M55</f>
        <v>79.8</v>
      </c>
      <c r="N35" s="367">
        <f>'T9.14'!N55</f>
        <v>82.6</v>
      </c>
      <c r="O35" s="367">
        <f>'T9.14'!O55</f>
        <v>82.944000000000003</v>
      </c>
      <c r="P35" s="367">
        <f>'T9.14'!P55</f>
        <v>83</v>
      </c>
      <c r="Q35" s="367">
        <f>'T9.14'!Q55</f>
        <v>81.2</v>
      </c>
      <c r="R35" s="367">
        <f>'T9.14'!R55</f>
        <v>81.199999999999989</v>
      </c>
      <c r="S35" s="367">
        <f>'T9.14'!S55</f>
        <v>87.415999999999997</v>
      </c>
      <c r="T35" s="367">
        <f>'T9.14'!T55</f>
        <v>88.7</v>
      </c>
      <c r="U35" s="367">
        <f>'T9.14'!U55</f>
        <v>86.639999999999986</v>
      </c>
      <c r="V35" s="367">
        <f>'T9.14'!V55</f>
        <v>87.44</v>
      </c>
      <c r="W35" s="367">
        <f>'T9.14'!W55</f>
        <v>83.81</v>
      </c>
      <c r="X35" s="367">
        <f>'T9.14'!X55</f>
        <v>83.9</v>
      </c>
      <c r="Y35" s="367">
        <f>'T9.14'!Y55</f>
        <v>84.7</v>
      </c>
      <c r="Z35" s="367">
        <f>'T9.14'!Z55</f>
        <v>87.3</v>
      </c>
      <c r="AA35" s="367">
        <f>'T9.14'!AA55</f>
        <v>89.26</v>
      </c>
      <c r="AB35" s="367">
        <f>'T9.14'!AB55</f>
        <v>93.5</v>
      </c>
      <c r="AC35" s="367">
        <f>'T9.14'!AC55</f>
        <v>94.4</v>
      </c>
      <c r="AE35" s="793"/>
      <c r="AF35" s="794"/>
    </row>
    <row r="36" spans="1:32" ht="14.25" x14ac:dyDescent="0.2">
      <c r="A36" s="352" t="s">
        <v>359</v>
      </c>
      <c r="B36" s="368" t="str">
        <f>'T9.14'!B66</f>
        <v>..</v>
      </c>
      <c r="C36" s="368" t="str">
        <f>'T9.14'!C66</f>
        <v>..</v>
      </c>
      <c r="D36" s="368" t="str">
        <f>'T9.14'!D66</f>
        <v>..</v>
      </c>
      <c r="E36" s="368">
        <f>'T9.14'!E66</f>
        <v>215.87799999999996</v>
      </c>
      <c r="F36" s="367">
        <f>'T9.14'!F66</f>
        <v>285.35199999999998</v>
      </c>
      <c r="G36" s="367">
        <f>'T9.14'!G66</f>
        <v>305.024</v>
      </c>
      <c r="H36" s="367">
        <f>'T9.14'!H66</f>
        <v>271.74799999999999</v>
      </c>
      <c r="I36" s="367">
        <f>'T9.14'!I66</f>
        <v>274.44900000000001</v>
      </c>
      <c r="J36" s="367">
        <f>'T9.14'!J66</f>
        <v>288.315</v>
      </c>
      <c r="K36" s="367">
        <f>'T9.14'!K66</f>
        <v>297.09999999999997</v>
      </c>
      <c r="L36" s="367">
        <f>'T9.14'!L66</f>
        <v>327</v>
      </c>
      <c r="M36" s="367">
        <f>'T9.14'!M66</f>
        <v>314.40000000000003</v>
      </c>
      <c r="N36" s="367">
        <f>'T9.14'!N66</f>
        <v>337.5</v>
      </c>
      <c r="O36" s="367">
        <f>'T9.14'!O66</f>
        <v>319.8</v>
      </c>
      <c r="P36" s="367">
        <f>'T9.14'!P66</f>
        <v>342.16700000000003</v>
      </c>
      <c r="Q36" s="367">
        <f>'T9.14'!Q66</f>
        <v>363.57499999999999</v>
      </c>
      <c r="R36" s="367">
        <f>'T9.14'!R66</f>
        <v>273.45799999999997</v>
      </c>
      <c r="S36" s="367">
        <f>'T9.14'!S66</f>
        <v>281.20000000000005</v>
      </c>
      <c r="T36" s="367">
        <f>'T9.14'!T66</f>
        <v>282.79999999999995</v>
      </c>
      <c r="U36" s="367">
        <f>'T9.14'!U66</f>
        <v>297.38</v>
      </c>
      <c r="V36" s="367">
        <f>'T9.14'!V66</f>
        <v>392.3</v>
      </c>
      <c r="W36" s="367">
        <f>'T9.14'!W66</f>
        <v>376.959</v>
      </c>
      <c r="X36" s="367">
        <f>'T9.14'!X66</f>
        <v>366.3</v>
      </c>
      <c r="Y36" s="367">
        <f>'T9.14'!Y66</f>
        <v>366.60799999999995</v>
      </c>
      <c r="Z36" s="367">
        <f>'T9.14'!Z66</f>
        <v>387.14</v>
      </c>
      <c r="AA36" s="367">
        <f>'T9.14'!AA66</f>
        <v>412.92199999999997</v>
      </c>
      <c r="AB36" s="367">
        <f>'T9.14'!AB66</f>
        <v>374.64399999999995</v>
      </c>
      <c r="AC36" s="367">
        <f>'T9.14'!AC66</f>
        <v>382.399</v>
      </c>
      <c r="AE36" s="793"/>
      <c r="AF36" s="794"/>
    </row>
    <row r="37" spans="1:32" x14ac:dyDescent="0.2">
      <c r="A37" s="352" t="s">
        <v>360</v>
      </c>
      <c r="B37" s="365" t="s">
        <v>149</v>
      </c>
      <c r="C37" s="365" t="s">
        <v>149</v>
      </c>
      <c r="D37" s="365" t="s">
        <v>149</v>
      </c>
      <c r="E37" s="365" t="s">
        <v>149</v>
      </c>
      <c r="F37" s="366">
        <f>'T9.16'!F69+'T9.16 (cont)'!F12</f>
        <v>22.400000000000002</v>
      </c>
      <c r="G37" s="366">
        <f>'T9.16'!G69+'T9.16 (cont)'!G12</f>
        <v>21.1</v>
      </c>
      <c r="H37" s="366">
        <f>'T9.16'!H69+'T9.16 (cont)'!H12</f>
        <v>22.400000000000002</v>
      </c>
      <c r="I37" s="366">
        <f>'T9.16'!I69+'T9.16 (cont)'!I12</f>
        <v>21.400000000000002</v>
      </c>
      <c r="J37" s="366">
        <f>'T9.16'!J69+'T9.16 (cont)'!J12</f>
        <v>47.693000000000005</v>
      </c>
      <c r="K37" s="366">
        <f>'T9.16'!K69+'T9.16 (cont)'!K12</f>
        <v>47.548000000000002</v>
      </c>
      <c r="L37" s="367">
        <f>'T9.16'!L69+'T9.16 (cont)'!L12</f>
        <v>34.9</v>
      </c>
      <c r="M37" s="367">
        <f>'T9.16'!M69+'T9.16 (cont)'!M12</f>
        <v>38.991</v>
      </c>
      <c r="N37" s="367">
        <f>'T9.16'!N69+'T9.16 (cont)'!N12</f>
        <v>35.021000000000001</v>
      </c>
      <c r="O37" s="367">
        <f>'T9.16'!O69+'T9.16 (cont)'!O12</f>
        <v>45</v>
      </c>
      <c r="P37" s="367">
        <f>'T9.16'!P69+'T9.16 (cont)'!P12</f>
        <v>39.9</v>
      </c>
      <c r="Q37" s="367">
        <f>'T9.16'!Q69+'T9.16 (cont)'!Q12</f>
        <v>36.56</v>
      </c>
      <c r="R37" s="367">
        <f>'T9.16'!R69+'T9.16 (cont)'!R12</f>
        <v>36.5</v>
      </c>
      <c r="S37" s="367">
        <f>'T9.16'!S69+'T9.16 (cont)'!S12</f>
        <v>36.450000000000003</v>
      </c>
      <c r="T37" s="367">
        <f>'T9.16'!T69+'T9.16 (cont)'!T12</f>
        <v>33.799999999999997</v>
      </c>
      <c r="U37" s="367">
        <f>'T9.16'!U69+'T9.16 (cont)'!U12</f>
        <v>33.4</v>
      </c>
      <c r="V37" s="367">
        <f>'T9.16'!V69+'T9.16 (cont)'!V12</f>
        <v>32.799999999999997</v>
      </c>
      <c r="W37" s="367">
        <f>'T9.16'!W69+'T9.16 (cont)'!W12</f>
        <v>29.85</v>
      </c>
      <c r="X37" s="367">
        <f>'T9.16'!X69+'T9.16 (cont)'!X12</f>
        <v>32.9</v>
      </c>
      <c r="Y37" s="367">
        <f>'T9.16'!Y69+'T9.16 (cont)'!Y12</f>
        <v>35.9</v>
      </c>
      <c r="Z37" s="367">
        <f>'T9.16'!Z69+'T9.16 (cont)'!Z12</f>
        <v>43.2</v>
      </c>
      <c r="AA37" s="367">
        <f>'T9.16'!AA69+'T9.16 (cont)'!AA12</f>
        <v>41.800000000000004</v>
      </c>
      <c r="AB37" s="367">
        <f>'T9.16'!AB69+'T9.16 (cont)'!AB12</f>
        <v>40.5</v>
      </c>
      <c r="AC37" s="367">
        <f>'T9.16'!AC69+'T9.16 (cont)'!AC12</f>
        <v>41.7</v>
      </c>
      <c r="AE37" s="793"/>
      <c r="AF37" s="794"/>
    </row>
    <row r="38" spans="1:32" x14ac:dyDescent="0.2">
      <c r="A38" s="352" t="s">
        <v>372</v>
      </c>
      <c r="B38" s="366">
        <f>'T9.16'!B73+'T9.16 (cont)'!B16</f>
        <v>185.3</v>
      </c>
      <c r="C38" s="366">
        <f>'T9.16'!C73+'T9.16 (cont)'!C16</f>
        <v>205.8</v>
      </c>
      <c r="D38" s="366">
        <f>'T9.16'!D73+'T9.16 (cont)'!D16</f>
        <v>206.2</v>
      </c>
      <c r="E38" s="366">
        <f>'T9.16'!E73+'T9.16 (cont)'!E16</f>
        <v>219.4</v>
      </c>
      <c r="F38" s="366">
        <f>'T9.16'!F73+'T9.16 (cont)'!F16</f>
        <v>231</v>
      </c>
      <c r="G38" s="366">
        <f>'T9.16'!G73+'T9.16 (cont)'!G16</f>
        <v>230.4</v>
      </c>
      <c r="H38" s="366">
        <f>'T9.16'!H73+'T9.16 (cont)'!H16</f>
        <v>227.2</v>
      </c>
      <c r="I38" s="366">
        <f>'T9.16'!I73+'T9.16 (cont)'!I16</f>
        <v>223.1</v>
      </c>
      <c r="J38" s="366">
        <f>'T9.16'!J73+'T9.16 (cont)'!J16</f>
        <v>217.1</v>
      </c>
      <c r="K38" s="366">
        <f>'T9.16'!K73+'T9.16 (cont)'!K16</f>
        <v>220.4</v>
      </c>
      <c r="L38" s="367">
        <f>'T9.16'!L73+'T9.16 (cont)'!L16</f>
        <v>244.23499999999999</v>
      </c>
      <c r="M38" s="367">
        <f>'T9.16'!M73+'T9.16 (cont)'!M16</f>
        <v>256.60000000000002</v>
      </c>
      <c r="N38" s="367">
        <f>'T9.16'!N73+'T9.16 (cont)'!N16</f>
        <v>266.24799999999999</v>
      </c>
      <c r="O38" s="367">
        <f>'T9.16'!O73+'T9.16 (cont)'!O16</f>
        <v>257.89999999999998</v>
      </c>
      <c r="P38" s="367">
        <f>'T9.16'!P73+'T9.16 (cont)'!P16</f>
        <v>244.2</v>
      </c>
      <c r="Q38" s="367">
        <f>'T9.16'!Q73+'T9.16 (cont)'!Q16</f>
        <v>262.2</v>
      </c>
      <c r="R38" s="367">
        <f>'T9.16'!R73+'T9.16 (cont)'!R16</f>
        <v>262.10000000000002</v>
      </c>
      <c r="S38" s="367">
        <f>'T9.16'!S73+'T9.16 (cont)'!S16</f>
        <v>266.3</v>
      </c>
      <c r="T38" s="367">
        <f>'T9.16'!T73+'T9.16 (cont)'!T16</f>
        <v>235.8</v>
      </c>
      <c r="U38" s="367">
        <f>'T9.16'!U73+'T9.16 (cont)'!U16</f>
        <v>254.44899999999998</v>
      </c>
      <c r="V38" s="367">
        <f>'T9.16'!V73+'T9.16 (cont)'!V16</f>
        <v>252.8</v>
      </c>
      <c r="W38" s="367">
        <f>'T9.16'!W73+'T9.16 (cont)'!W16</f>
        <v>246</v>
      </c>
      <c r="X38" s="367">
        <f>'T9.16'!X73+'T9.16 (cont)'!X16</f>
        <v>259.2</v>
      </c>
      <c r="Y38" s="367">
        <f>'T9.16'!Y73+'T9.16 (cont)'!Y16</f>
        <v>258.59999999999997</v>
      </c>
      <c r="Z38" s="367">
        <f>'T9.16'!Z73+'T9.16 (cont)'!Z16</f>
        <v>262.5</v>
      </c>
      <c r="AA38" s="367">
        <f>'T9.16'!AA73+'T9.16 (cont)'!AA16</f>
        <v>270.10000000000002</v>
      </c>
      <c r="AB38" s="367">
        <f>'T9.16'!AB73+'T9.16 (cont)'!AB16</f>
        <v>272.20000000000005</v>
      </c>
      <c r="AC38" s="367">
        <f>'T9.16'!AC73+'T9.16 (cont)'!AC16</f>
        <v>276.85599999999999</v>
      </c>
    </row>
    <row r="39" spans="1:32" x14ac:dyDescent="0.2">
      <c r="A39" s="352" t="s">
        <v>363</v>
      </c>
      <c r="B39" s="366">
        <f>'T9.16'!B64+'T9.16 (cont)'!B7</f>
        <v>358.70000000000005</v>
      </c>
      <c r="C39" s="366">
        <f>'T9.16'!C64+'T9.16 (cont)'!C7</f>
        <v>370.8</v>
      </c>
      <c r="D39" s="366">
        <f>'T9.16'!D64+'T9.16 (cont)'!D7</f>
        <v>399.1</v>
      </c>
      <c r="E39" s="366">
        <f>'T9.16'!E64+'T9.16 (cont)'!E7</f>
        <v>426.9</v>
      </c>
      <c r="F39" s="366">
        <f>'T9.16'!F64+'T9.16 (cont)'!F7</f>
        <v>433.9</v>
      </c>
      <c r="G39" s="366">
        <f>'T9.16'!G64+'T9.16 (cont)'!G7</f>
        <v>421.7</v>
      </c>
      <c r="H39" s="366">
        <f>'T9.16'!H64+'T9.16 (cont)'!H7</f>
        <v>432.2</v>
      </c>
      <c r="I39" s="366">
        <f>'T9.16'!I64+'T9.16 (cont)'!I7</f>
        <v>451.3</v>
      </c>
      <c r="J39" s="366">
        <f>'T9.16'!J64+'T9.16 (cont)'!J7</f>
        <v>462.90000000000003</v>
      </c>
      <c r="K39" s="366">
        <f>'T9.16'!K64+'T9.16 (cont)'!K7</f>
        <v>493</v>
      </c>
      <c r="L39" s="367">
        <f>'T9.16'!L64+'T9.16 (cont)'!L7</f>
        <v>521.4</v>
      </c>
      <c r="M39" s="367">
        <f>'T9.16'!M64+'T9.16 (cont)'!M7</f>
        <v>578.26400000000001</v>
      </c>
      <c r="N39" s="367">
        <f>'T9.16'!N64+'T9.16 (cont)'!N7</f>
        <v>586.19999999999993</v>
      </c>
      <c r="O39" s="367">
        <f>'T9.16'!O64+'T9.16 (cont)'!O7</f>
        <v>606.79999999999995</v>
      </c>
      <c r="P39" s="367">
        <f>'T9.16'!P64+'T9.16 (cont)'!P7</f>
        <v>611.5</v>
      </c>
      <c r="Q39" s="367">
        <f>'T9.16'!Q64+'T9.16 (cont)'!Q7</f>
        <v>635</v>
      </c>
      <c r="R39" s="367">
        <f>'T9.16'!R64+'T9.16 (cont)'!R7</f>
        <v>620.20000000000005</v>
      </c>
      <c r="S39" s="367">
        <f>'T9.16'!S64+'T9.16 (cont)'!S7</f>
        <v>617.79999999999995</v>
      </c>
      <c r="T39" s="367">
        <f>'T9.16'!T64+'T9.16 (cont)'!T7</f>
        <v>597.20000000000005</v>
      </c>
      <c r="U39" s="367">
        <f>'T9.16'!U64+'T9.16 (cont)'!U7</f>
        <v>615.79999999999995</v>
      </c>
      <c r="V39" s="367">
        <f>'T9.16'!V64+'T9.16 (cont)'!V7</f>
        <v>645.5</v>
      </c>
      <c r="W39" s="367">
        <f>'T9.16'!W64+'T9.16 (cont)'!W7</f>
        <v>616.4</v>
      </c>
      <c r="X39" s="367">
        <f>'T9.16'!X64+'T9.16 (cont)'!X7</f>
        <v>627.9</v>
      </c>
      <c r="Y39" s="367">
        <f>'T9.16'!Y64+'T9.16 (cont)'!Y7</f>
        <v>634.5</v>
      </c>
      <c r="Z39" s="367">
        <f>'T9.16'!Z64+'T9.16 (cont)'!Z7</f>
        <v>641.79999999999995</v>
      </c>
      <c r="AA39" s="367">
        <f>'T9.16'!AA64+'T9.16 (cont)'!AA7</f>
        <v>659.4</v>
      </c>
      <c r="AB39" s="367">
        <f>'T9.16'!AB64+'T9.16 (cont)'!AB7</f>
        <v>670.59999999999991</v>
      </c>
      <c r="AC39" s="367">
        <f>'T9.16'!AC64+'T9.16 (cont)'!AC7</f>
        <v>662.5</v>
      </c>
    </row>
    <row r="40" spans="1:32" x14ac:dyDescent="0.2">
      <c r="A40" s="352" t="s">
        <v>365</v>
      </c>
      <c r="B40" s="365" t="str">
        <f>'T9.16'!B97</f>
        <v>..</v>
      </c>
      <c r="C40" s="365" t="str">
        <f>'T9.16'!C97</f>
        <v>..</v>
      </c>
      <c r="D40" s="365" t="str">
        <f>'T9.16'!D97</f>
        <v>..</v>
      </c>
      <c r="E40" s="365" t="str">
        <f>'T9.16'!E97</f>
        <v>..</v>
      </c>
      <c r="F40" s="365" t="str">
        <f>'T9.16'!F97</f>
        <v>..</v>
      </c>
      <c r="G40" s="365" t="str">
        <f>'T9.16'!G97</f>
        <v>..</v>
      </c>
      <c r="H40" s="366">
        <f>'T9.16'!H97</f>
        <v>4.4459999999999997</v>
      </c>
      <c r="I40" s="366">
        <f>'T9.16'!I97</f>
        <v>3.92</v>
      </c>
      <c r="J40" s="366">
        <f>'T9.16'!J97</f>
        <v>3.7570000000000001</v>
      </c>
      <c r="K40" s="366">
        <f>'T9.16'!K97</f>
        <v>3.3959999999999999</v>
      </c>
      <c r="L40" s="367">
        <f>'T9.16'!L97</f>
        <v>3.7</v>
      </c>
      <c r="M40" s="367">
        <f>'T9.16'!M97</f>
        <v>3.8</v>
      </c>
      <c r="N40" s="367">
        <f>'T9.16'!N97</f>
        <v>3.2730000000000001</v>
      </c>
      <c r="O40" s="368" t="str">
        <f>'T9.16'!O97</f>
        <v>..</v>
      </c>
      <c r="P40" s="368" t="str">
        <f>'T9.16'!P97</f>
        <v>..</v>
      </c>
      <c r="Q40" s="368" t="str">
        <f>'T9.16'!Q97</f>
        <v>..</v>
      </c>
      <c r="R40" s="368" t="str">
        <f>'T9.16'!R97</f>
        <v>..</v>
      </c>
      <c r="S40" s="368" t="str">
        <f>'T9.16'!S97</f>
        <v>..</v>
      </c>
      <c r="T40" s="368" t="str">
        <f>'T9.16'!T97</f>
        <v>..</v>
      </c>
      <c r="U40" s="368" t="str">
        <f>'T9.16'!U97</f>
        <v>..</v>
      </c>
      <c r="V40" s="368" t="str">
        <f>'T9.16'!V97</f>
        <v>..</v>
      </c>
      <c r="W40" s="368" t="str">
        <f>'T9.16'!W97</f>
        <v>..</v>
      </c>
      <c r="X40" s="368" t="str">
        <f>'T9.16'!X97</f>
        <v>..</v>
      </c>
      <c r="Y40" s="368" t="str">
        <f>'T9.16'!Y97</f>
        <v>..</v>
      </c>
      <c r="Z40" s="368" t="str">
        <f>'T9.16'!Z97</f>
        <v>..</v>
      </c>
      <c r="AA40" s="368" t="str">
        <f>'T9.16'!AA97</f>
        <v>..</v>
      </c>
      <c r="AB40" s="368" t="str">
        <f>'T9.16'!AB97</f>
        <v>..</v>
      </c>
      <c r="AC40" s="368" t="str">
        <f>'T9.16'!AC97</f>
        <v>..</v>
      </c>
    </row>
    <row r="41" spans="1:32" ht="14.25" x14ac:dyDescent="0.2">
      <c r="A41" s="352" t="s">
        <v>367</v>
      </c>
      <c r="B41" s="378">
        <f>'T9.16 (cont)'!B26+'T9.16'!B83</f>
        <v>3.9</v>
      </c>
      <c r="C41" s="378">
        <f>'T9.16 (cont)'!C26+'T9.16'!C83</f>
        <v>5.6</v>
      </c>
      <c r="D41" s="378">
        <f>'T9.16 (cont)'!D26+'T9.16'!D83</f>
        <v>5.8</v>
      </c>
      <c r="E41" s="378">
        <f>'T9.16 (cont)'!E26+'T9.16'!E83</f>
        <v>5.6</v>
      </c>
      <c r="F41" s="378">
        <f>'T9.16 (cont)'!F26+'T9.16'!F83</f>
        <v>5.5</v>
      </c>
      <c r="G41" s="378">
        <f>'T9.16 (cont)'!G26+'T9.16'!G83</f>
        <v>5.8000000000000007</v>
      </c>
      <c r="H41" s="378">
        <f>'T9.16 (cont)'!H26+'T9.16'!H83</f>
        <v>6.6000000000000005</v>
      </c>
      <c r="I41" s="378">
        <f>'T9.16 (cont)'!I26+'T9.16'!I83</f>
        <v>6.1999999999999993</v>
      </c>
      <c r="J41" s="378">
        <f>'T9.16 (cont)'!J26+'T9.16'!J83</f>
        <v>4.9000000000000004</v>
      </c>
      <c r="K41" s="378">
        <f>'T9.16 (cont)'!K26+'T9.16'!K83</f>
        <v>1.23</v>
      </c>
      <c r="L41" s="379" t="s">
        <v>149</v>
      </c>
      <c r="M41" s="379" t="s">
        <v>149</v>
      </c>
      <c r="N41" s="379" t="s">
        <v>149</v>
      </c>
      <c r="O41" s="379" t="s">
        <v>149</v>
      </c>
      <c r="P41" s="379" t="s">
        <v>149</v>
      </c>
      <c r="Q41" s="379" t="s">
        <v>149</v>
      </c>
      <c r="R41" s="379" t="s">
        <v>149</v>
      </c>
      <c r="S41" s="379" t="s">
        <v>149</v>
      </c>
      <c r="T41" s="379" t="s">
        <v>149</v>
      </c>
      <c r="U41" s="379" t="s">
        <v>149</v>
      </c>
      <c r="V41" s="379" t="s">
        <v>149</v>
      </c>
      <c r="W41" s="379" t="s">
        <v>149</v>
      </c>
      <c r="X41" s="379" t="s">
        <v>149</v>
      </c>
      <c r="Y41" s="379" t="s">
        <v>149</v>
      </c>
      <c r="Z41" s="379" t="s">
        <v>149</v>
      </c>
      <c r="AA41" s="379" t="s">
        <v>149</v>
      </c>
      <c r="AB41" s="379" t="s">
        <v>149</v>
      </c>
      <c r="AC41" s="379" t="s">
        <v>149</v>
      </c>
    </row>
    <row r="42" spans="1:32" ht="3" customHeight="1" x14ac:dyDescent="0.2">
      <c r="A42" s="352"/>
      <c r="B42" s="366"/>
      <c r="C42" s="366"/>
      <c r="D42" s="366"/>
      <c r="E42" s="366"/>
      <c r="F42" s="366"/>
      <c r="G42" s="366"/>
      <c r="H42" s="366"/>
      <c r="I42" s="366"/>
      <c r="J42" s="366"/>
      <c r="K42" s="366"/>
      <c r="L42" s="367"/>
      <c r="M42" s="367"/>
      <c r="N42" s="367"/>
      <c r="O42" s="367"/>
      <c r="P42" s="367"/>
      <c r="Q42" s="367"/>
      <c r="R42" s="367"/>
      <c r="S42" s="367"/>
      <c r="T42" s="367"/>
      <c r="U42" s="367"/>
      <c r="V42" s="367"/>
      <c r="W42" s="367"/>
      <c r="X42" s="367"/>
      <c r="Y42" s="367"/>
      <c r="Z42" s="367"/>
      <c r="AA42" s="367"/>
      <c r="AB42" s="367"/>
      <c r="AC42" s="367"/>
    </row>
    <row r="43" spans="1:32" x14ac:dyDescent="0.2">
      <c r="A43" s="350" t="s">
        <v>368</v>
      </c>
      <c r="B43" s="373">
        <f t="shared" ref="B43:V43" si="6">SUM(B30:B40)</f>
        <v>2067.3000000000002</v>
      </c>
      <c r="C43" s="373">
        <f t="shared" si="6"/>
        <v>2121.6999999999998</v>
      </c>
      <c r="D43" s="373">
        <f t="shared" si="6"/>
        <v>2161.8000000000002</v>
      </c>
      <c r="E43" s="373">
        <f t="shared" si="6"/>
        <v>2411.078</v>
      </c>
      <c r="F43" s="373">
        <f t="shared" si="6"/>
        <v>2141.9520000000002</v>
      </c>
      <c r="G43" s="373">
        <f t="shared" si="6"/>
        <v>2144.7239999999997</v>
      </c>
      <c r="H43" s="373">
        <f t="shared" si="6"/>
        <v>2105.3939999999998</v>
      </c>
      <c r="I43" s="373">
        <f t="shared" si="6"/>
        <v>2120.5570000000002</v>
      </c>
      <c r="J43" s="373">
        <f t="shared" si="6"/>
        <v>2189.346</v>
      </c>
      <c r="K43" s="373">
        <f t="shared" si="6"/>
        <v>2271.8810000000003</v>
      </c>
      <c r="L43" s="376">
        <f t="shared" si="6"/>
        <v>2259.6259999999997</v>
      </c>
      <c r="M43" s="376">
        <f t="shared" si="6"/>
        <v>2388.0200000000004</v>
      </c>
      <c r="N43" s="376">
        <f t="shared" si="6"/>
        <v>2476.027</v>
      </c>
      <c r="O43" s="376">
        <f t="shared" si="6"/>
        <v>2503.2640000000001</v>
      </c>
      <c r="P43" s="376">
        <f t="shared" si="6"/>
        <v>2610.174</v>
      </c>
      <c r="Q43" s="376">
        <f t="shared" si="6"/>
        <v>2711.6339999999996</v>
      </c>
      <c r="R43" s="376">
        <f t="shared" si="6"/>
        <v>2568.9130000000005</v>
      </c>
      <c r="S43" s="376">
        <f t="shared" si="6"/>
        <v>2647.527</v>
      </c>
      <c r="T43" s="376">
        <f t="shared" si="6"/>
        <v>2553.9830000000002</v>
      </c>
      <c r="U43" s="376">
        <f t="shared" si="6"/>
        <v>2551.3590000000004</v>
      </c>
      <c r="V43" s="376">
        <f t="shared" si="6"/>
        <v>2628.067</v>
      </c>
      <c r="W43" s="376">
        <f t="shared" ref="W43:AB43" si="7">SUM(W30:W40)</f>
        <v>2577.1989999999996</v>
      </c>
      <c r="X43" s="376">
        <f t="shared" si="7"/>
        <v>2625.989</v>
      </c>
      <c r="Y43" s="376">
        <f t="shared" si="7"/>
        <v>2706.2539999999999</v>
      </c>
      <c r="Z43" s="376">
        <f t="shared" si="7"/>
        <v>2930.1810000000005</v>
      </c>
      <c r="AA43" s="376">
        <f t="shared" si="7"/>
        <v>3060.0419999999999</v>
      </c>
      <c r="AB43" s="376">
        <f t="shared" si="7"/>
        <v>3043.4159999999997</v>
      </c>
      <c r="AC43" s="376">
        <f t="shared" ref="AC43" si="8">SUM(AC30:AC40)</f>
        <v>3119.9380000000001</v>
      </c>
      <c r="AE43" s="801"/>
    </row>
    <row r="44" spans="1:32" ht="3" customHeight="1" x14ac:dyDescent="0.2">
      <c r="A44" s="350"/>
      <c r="B44" s="366"/>
      <c r="C44" s="366"/>
      <c r="D44" s="366"/>
      <c r="E44" s="366"/>
      <c r="F44" s="366"/>
      <c r="G44" s="366"/>
      <c r="H44" s="366"/>
      <c r="I44" s="366"/>
      <c r="J44" s="366"/>
      <c r="K44" s="366"/>
      <c r="L44" s="367"/>
      <c r="M44" s="367"/>
      <c r="N44" s="367"/>
      <c r="O44" s="367"/>
      <c r="P44" s="367"/>
      <c r="Q44" s="367"/>
      <c r="R44" s="367"/>
      <c r="S44" s="367"/>
      <c r="T44" s="367"/>
      <c r="U44" s="367"/>
      <c r="V44" s="367"/>
      <c r="W44" s="367"/>
      <c r="X44" s="367"/>
      <c r="Y44" s="367"/>
      <c r="Z44" s="367"/>
      <c r="AA44" s="367"/>
      <c r="AB44" s="367"/>
      <c r="AC44" s="367"/>
    </row>
    <row r="45" spans="1:32" x14ac:dyDescent="0.2">
      <c r="A45" s="352" t="s">
        <v>369</v>
      </c>
      <c r="B45" s="371">
        <f>'T9.13'!C38</f>
        <v>421</v>
      </c>
      <c r="C45" s="371">
        <f>'T9.13'!D38</f>
        <v>454</v>
      </c>
      <c r="D45" s="371">
        <f>'T9.13'!E38</f>
        <v>516</v>
      </c>
      <c r="E45" s="371">
        <f>'T9.13'!F38</f>
        <v>576</v>
      </c>
      <c r="F45" s="371">
        <f>'T9.13'!G38</f>
        <v>506</v>
      </c>
      <c r="G45" s="371">
        <f>'T9.13'!H38</f>
        <v>571</v>
      </c>
      <c r="H45" s="371">
        <f>'T9.13'!I38</f>
        <v>561</v>
      </c>
      <c r="I45" s="371">
        <f>'T9.13'!J38</f>
        <v>570</v>
      </c>
      <c r="J45" s="371">
        <f>'T9.13'!K38</f>
        <v>501</v>
      </c>
      <c r="K45" s="371">
        <f>'T9.13'!L38</f>
        <v>464</v>
      </c>
      <c r="L45" s="378">
        <f>'T9.13'!M38</f>
        <v>487</v>
      </c>
      <c r="M45" s="378">
        <f>'T9.13'!N38</f>
        <v>490</v>
      </c>
      <c r="N45" s="378">
        <f>'T9.13'!O38</f>
        <v>513</v>
      </c>
      <c r="O45" s="378">
        <f>'T9.13'!P38</f>
        <v>435</v>
      </c>
      <c r="P45" s="378">
        <f>'T9.13'!Q38</f>
        <v>440</v>
      </c>
      <c r="Q45" s="378">
        <f>'T9.13'!R38</f>
        <v>479</v>
      </c>
      <c r="R45" s="378">
        <f>'T9.13'!S38</f>
        <v>452</v>
      </c>
      <c r="S45" s="378">
        <f>'T9.13'!T38</f>
        <v>460</v>
      </c>
      <c r="T45" s="378">
        <f>'T9.13'!U38</f>
        <v>457</v>
      </c>
      <c r="U45" s="378">
        <f>'T9.13'!V38</f>
        <v>479.01800000000003</v>
      </c>
      <c r="V45" s="378">
        <f>'T9.13'!W38</f>
        <v>411.76800000000003</v>
      </c>
      <c r="W45" s="378">
        <f>'T9.13'!X38</f>
        <v>354.30599999999998</v>
      </c>
      <c r="X45" s="378">
        <f>'T9.13'!Y38</f>
        <v>407.916</v>
      </c>
      <c r="Y45" s="378">
        <f>'T9.13'!Z38</f>
        <v>398.10200000000003</v>
      </c>
      <c r="Z45" s="378">
        <f>'T9.13'!AA38</f>
        <v>408.15199999999999</v>
      </c>
      <c r="AA45" s="378">
        <f>'T9.13'!AB38</f>
        <v>412.62700000000001</v>
      </c>
      <c r="AB45" s="378">
        <f>'T9.13'!AC38</f>
        <v>405.05399999999997</v>
      </c>
      <c r="AC45" s="378">
        <f>'T9.13'!AD38</f>
        <v>414.55099999999999</v>
      </c>
    </row>
    <row r="46" spans="1:32" x14ac:dyDescent="0.2">
      <c r="A46" s="352" t="s">
        <v>370</v>
      </c>
      <c r="B46" s="372" t="s">
        <v>149</v>
      </c>
      <c r="C46" s="372" t="s">
        <v>149</v>
      </c>
      <c r="D46" s="372" t="s">
        <v>149</v>
      </c>
      <c r="E46" s="372" t="s">
        <v>149</v>
      </c>
      <c r="F46" s="372" t="s">
        <v>149</v>
      </c>
      <c r="G46" s="372" t="s">
        <v>149</v>
      </c>
      <c r="H46" s="372" t="s">
        <v>149</v>
      </c>
      <c r="I46" s="372" t="s">
        <v>149</v>
      </c>
      <c r="J46" s="372" t="s">
        <v>149</v>
      </c>
      <c r="K46" s="371" t="str">
        <f>'T9.13'!L64</f>
        <v>..</v>
      </c>
      <c r="L46" s="378">
        <f>'T9.13'!M64</f>
        <v>44</v>
      </c>
      <c r="M46" s="378">
        <f>'T9.13'!N64</f>
        <v>77</v>
      </c>
      <c r="N46" s="378">
        <f>'T9.13'!O64</f>
        <v>85</v>
      </c>
      <c r="O46" s="378">
        <f>'T9.13'!P64</f>
        <v>88</v>
      </c>
      <c r="P46" s="378">
        <f>'T9.13'!Q64</f>
        <v>63</v>
      </c>
      <c r="Q46" s="378">
        <f>'T9.13'!R64</f>
        <v>55</v>
      </c>
      <c r="R46" s="378">
        <f>'T9.13'!S64</f>
        <v>35</v>
      </c>
      <c r="S46" s="378">
        <f>'T9.13'!T64</f>
        <v>27.368000000000002</v>
      </c>
      <c r="T46" s="378">
        <f>'T9.13'!U64</f>
        <v>60.555</v>
      </c>
      <c r="U46" s="378">
        <f>'T9.13'!V64</f>
        <v>41.075999999999993</v>
      </c>
      <c r="V46" s="378">
        <f>'T9.13'!W64</f>
        <v>36.347999999999999</v>
      </c>
      <c r="W46" s="378">
        <f>'T9.13'!X64</f>
        <v>41.165000000000006</v>
      </c>
      <c r="X46" s="378">
        <f>'T9.13'!Y64</f>
        <v>40.64</v>
      </c>
      <c r="Y46" s="378">
        <f>'T9.13'!Z64</f>
        <v>43.397999999999996</v>
      </c>
      <c r="Z46" s="378">
        <f>'T9.13'!AA64</f>
        <v>32.841000000000001</v>
      </c>
      <c r="AA46" s="378">
        <f>'T9.13'!AB64</f>
        <v>33.120999999999995</v>
      </c>
      <c r="AB46" s="378">
        <f>'T9.13'!AC64</f>
        <v>7.9950000000000001</v>
      </c>
      <c r="AC46" s="378">
        <f>'T9.13'!AD64</f>
        <v>0</v>
      </c>
    </row>
    <row r="47" spans="1:32" ht="3" customHeight="1" x14ac:dyDescent="0.2">
      <c r="B47" s="366"/>
      <c r="C47" s="366"/>
      <c r="D47" s="366"/>
      <c r="E47" s="366"/>
      <c r="F47" s="366"/>
      <c r="G47" s="366"/>
      <c r="H47" s="366"/>
      <c r="I47" s="366"/>
      <c r="J47" s="366"/>
      <c r="K47" s="366"/>
      <c r="L47" s="367"/>
      <c r="M47" s="367"/>
      <c r="N47" s="367"/>
      <c r="O47" s="367"/>
      <c r="P47" s="367"/>
      <c r="Q47" s="367"/>
      <c r="R47" s="367"/>
      <c r="S47" s="367"/>
      <c r="T47" s="367"/>
      <c r="U47" s="367"/>
      <c r="V47" s="367"/>
      <c r="W47" s="367"/>
      <c r="X47" s="367"/>
      <c r="Y47" s="367"/>
      <c r="Z47" s="367"/>
      <c r="AA47" s="367"/>
      <c r="AB47" s="367"/>
      <c r="AC47" s="367"/>
    </row>
    <row r="48" spans="1:32" x14ac:dyDescent="0.2">
      <c r="A48" s="380" t="s">
        <v>262</v>
      </c>
      <c r="B48" s="381">
        <f>B43+SUM(B45:B46)</f>
        <v>2488.3000000000002</v>
      </c>
      <c r="C48" s="381">
        <f t="shared" ref="C48:U48" si="9">C43+SUM(C45:C46)</f>
        <v>2575.6999999999998</v>
      </c>
      <c r="D48" s="381">
        <f t="shared" si="9"/>
        <v>2677.8</v>
      </c>
      <c r="E48" s="381">
        <f t="shared" si="9"/>
        <v>2987.078</v>
      </c>
      <c r="F48" s="381">
        <f t="shared" si="9"/>
        <v>2647.9520000000002</v>
      </c>
      <c r="G48" s="381">
        <f t="shared" si="9"/>
        <v>2715.7239999999997</v>
      </c>
      <c r="H48" s="381">
        <f t="shared" si="9"/>
        <v>2666.3939999999998</v>
      </c>
      <c r="I48" s="381">
        <f t="shared" si="9"/>
        <v>2690.5570000000002</v>
      </c>
      <c r="J48" s="381">
        <f t="shared" si="9"/>
        <v>2690.346</v>
      </c>
      <c r="K48" s="381">
        <f t="shared" si="9"/>
        <v>2735.8810000000003</v>
      </c>
      <c r="L48" s="382">
        <f t="shared" si="9"/>
        <v>2790.6259999999997</v>
      </c>
      <c r="M48" s="382">
        <f t="shared" si="9"/>
        <v>2955.0200000000004</v>
      </c>
      <c r="N48" s="382">
        <f t="shared" si="9"/>
        <v>3074.027</v>
      </c>
      <c r="O48" s="382">
        <f t="shared" si="9"/>
        <v>3026.2640000000001</v>
      </c>
      <c r="P48" s="382">
        <f t="shared" si="9"/>
        <v>3113.174</v>
      </c>
      <c r="Q48" s="382">
        <f t="shared" si="9"/>
        <v>3245.6339999999996</v>
      </c>
      <c r="R48" s="382">
        <f t="shared" si="9"/>
        <v>3055.9130000000005</v>
      </c>
      <c r="S48" s="382">
        <f t="shared" si="9"/>
        <v>3134.895</v>
      </c>
      <c r="T48" s="382">
        <f t="shared" si="9"/>
        <v>3071.538</v>
      </c>
      <c r="U48" s="382">
        <f t="shared" si="9"/>
        <v>3071.4530000000004</v>
      </c>
      <c r="V48" s="382">
        <f t="shared" ref="V48:AA48" si="10">V43+SUM(V45:V46)</f>
        <v>3076.183</v>
      </c>
      <c r="W48" s="382">
        <f t="shared" si="10"/>
        <v>2972.6699999999996</v>
      </c>
      <c r="X48" s="382">
        <f t="shared" si="10"/>
        <v>3074.5450000000001</v>
      </c>
      <c r="Y48" s="382">
        <f t="shared" si="10"/>
        <v>3147.7539999999999</v>
      </c>
      <c r="Z48" s="382">
        <f t="shared" si="10"/>
        <v>3371.1740000000004</v>
      </c>
      <c r="AA48" s="382">
        <f t="shared" si="10"/>
        <v>3505.79</v>
      </c>
      <c r="AB48" s="382">
        <f t="shared" ref="AB48:AC48" si="11">AB43+SUM(AB45:AB46)</f>
        <v>3456.4649999999997</v>
      </c>
      <c r="AC48" s="382">
        <f t="shared" si="11"/>
        <v>3534.489</v>
      </c>
    </row>
    <row r="49" spans="1:25" x14ac:dyDescent="0.2">
      <c r="A49" s="32" t="s">
        <v>373</v>
      </c>
      <c r="B49" s="374"/>
      <c r="C49" s="374"/>
      <c r="D49" s="374"/>
      <c r="E49" s="374"/>
      <c r="F49" s="374"/>
      <c r="G49" s="374"/>
      <c r="H49" s="374"/>
      <c r="I49" s="374"/>
      <c r="J49" s="374"/>
      <c r="K49" s="374"/>
      <c r="L49" s="377"/>
      <c r="M49" s="377"/>
      <c r="N49" s="377"/>
      <c r="O49" s="377"/>
      <c r="P49" s="377"/>
      <c r="Q49" s="377"/>
      <c r="R49" s="377"/>
      <c r="S49" s="377"/>
      <c r="T49" s="377"/>
      <c r="U49" s="377"/>
      <c r="V49" s="377"/>
      <c r="W49" s="377"/>
      <c r="X49" s="383"/>
      <c r="Y49" s="383"/>
    </row>
    <row r="50" spans="1:25" x14ac:dyDescent="0.2">
      <c r="A50" s="384" t="s">
        <v>374</v>
      </c>
      <c r="L50" s="385"/>
    </row>
    <row r="51" spans="1:25" x14ac:dyDescent="0.2">
      <c r="A51" s="32" t="s">
        <v>375</v>
      </c>
    </row>
    <row r="52" spans="1:25" x14ac:dyDescent="0.2">
      <c r="A52" s="32" t="s">
        <v>376</v>
      </c>
    </row>
    <row r="53" spans="1:25" x14ac:dyDescent="0.2">
      <c r="A53" s="32" t="s">
        <v>377</v>
      </c>
    </row>
    <row r="54" spans="1:25" x14ac:dyDescent="0.2">
      <c r="A54" s="32" t="s">
        <v>378</v>
      </c>
    </row>
    <row r="55" spans="1:25" x14ac:dyDescent="0.2">
      <c r="A55" s="32" t="s">
        <v>379</v>
      </c>
    </row>
    <row r="56" spans="1:25" x14ac:dyDescent="0.2">
      <c r="A56" s="32" t="s">
        <v>380</v>
      </c>
    </row>
    <row r="57" spans="1:25" x14ac:dyDescent="0.2">
      <c r="A57" s="32" t="s">
        <v>381</v>
      </c>
    </row>
    <row r="58" spans="1:25" x14ac:dyDescent="0.2">
      <c r="A58" s="32" t="s">
        <v>382</v>
      </c>
    </row>
    <row r="59" spans="1:25" x14ac:dyDescent="0.2">
      <c r="A59" s="32" t="s">
        <v>383</v>
      </c>
    </row>
  </sheetData>
  <pageMargins left="0.75" right="0.75" top="1" bottom="1" header="0.5" footer="0.5"/>
  <pageSetup paperSize="9" scale="61" orientation="portrait" r:id="rId1"/>
  <headerFooter alignWithMargins="0">
    <oddHeader>&amp;R&amp;"Arial,Bold"&amp;14WATER TRANSPORT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1"/>
  <sheetViews>
    <sheetView zoomScale="70" zoomScaleNormal="70" workbookViewId="0"/>
  </sheetViews>
  <sheetFormatPr defaultRowHeight="15" x14ac:dyDescent="0.2"/>
  <cols>
    <col min="1" max="1" width="31.42578125" style="1" customWidth="1"/>
    <col min="2" max="10" width="7.42578125" style="1" hidden="1" customWidth="1"/>
    <col min="11" max="18" width="9.7109375" style="1" hidden="1" customWidth="1"/>
    <col min="19" max="19" width="9.7109375" style="426" hidden="1" customWidth="1"/>
    <col min="20" max="21" width="9.7109375" style="426" customWidth="1"/>
    <col min="22" max="22" width="10.85546875" style="1" customWidth="1"/>
    <col min="23" max="23" width="10.140625" style="1" customWidth="1"/>
    <col min="24" max="24" width="11.7109375" style="1" bestFit="1" customWidth="1"/>
    <col min="25" max="25" width="11.5703125" style="1" bestFit="1" customWidth="1"/>
    <col min="26" max="256" width="9.140625" style="1"/>
    <col min="257" max="257" width="26.5703125" style="1" customWidth="1"/>
    <col min="258" max="272" width="0" style="1" hidden="1" customWidth="1"/>
    <col min="273" max="277" width="9.7109375" style="1" customWidth="1"/>
    <col min="278" max="278" width="10.85546875" style="1" customWidth="1"/>
    <col min="279" max="279" width="10.140625" style="1" customWidth="1"/>
    <col min="280" max="280" width="11.7109375" style="1" bestFit="1" customWidth="1"/>
    <col min="281" max="281" width="11.5703125" style="1" bestFit="1" customWidth="1"/>
    <col min="282" max="512" width="9.140625" style="1"/>
    <col min="513" max="513" width="26.5703125" style="1" customWidth="1"/>
    <col min="514" max="528" width="0" style="1" hidden="1" customWidth="1"/>
    <col min="529" max="533" width="9.7109375" style="1" customWidth="1"/>
    <col min="534" max="534" width="10.85546875" style="1" customWidth="1"/>
    <col min="535" max="535" width="10.140625" style="1" customWidth="1"/>
    <col min="536" max="536" width="11.7109375" style="1" bestFit="1" customWidth="1"/>
    <col min="537" max="537" width="11.5703125" style="1" bestFit="1" customWidth="1"/>
    <col min="538" max="768" width="9.140625" style="1"/>
    <col min="769" max="769" width="26.5703125" style="1" customWidth="1"/>
    <col min="770" max="784" width="0" style="1" hidden="1" customWidth="1"/>
    <col min="785" max="789" width="9.7109375" style="1" customWidth="1"/>
    <col min="790" max="790" width="10.85546875" style="1" customWidth="1"/>
    <col min="791" max="791" width="10.140625" style="1" customWidth="1"/>
    <col min="792" max="792" width="11.7109375" style="1" bestFit="1" customWidth="1"/>
    <col min="793" max="793" width="11.5703125" style="1" bestFit="1" customWidth="1"/>
    <col min="794" max="1024" width="9.140625" style="1"/>
    <col min="1025" max="1025" width="26.5703125" style="1" customWidth="1"/>
    <col min="1026" max="1040" width="0" style="1" hidden="1" customWidth="1"/>
    <col min="1041" max="1045" width="9.7109375" style="1" customWidth="1"/>
    <col min="1046" max="1046" width="10.85546875" style="1" customWidth="1"/>
    <col min="1047" max="1047" width="10.140625" style="1" customWidth="1"/>
    <col min="1048" max="1048" width="11.7109375" style="1" bestFit="1" customWidth="1"/>
    <col min="1049" max="1049" width="11.5703125" style="1" bestFit="1" customWidth="1"/>
    <col min="1050" max="1280" width="9.140625" style="1"/>
    <col min="1281" max="1281" width="26.5703125" style="1" customWidth="1"/>
    <col min="1282" max="1296" width="0" style="1" hidden="1" customWidth="1"/>
    <col min="1297" max="1301" width="9.7109375" style="1" customWidth="1"/>
    <col min="1302" max="1302" width="10.85546875" style="1" customWidth="1"/>
    <col min="1303" max="1303" width="10.140625" style="1" customWidth="1"/>
    <col min="1304" max="1304" width="11.7109375" style="1" bestFit="1" customWidth="1"/>
    <col min="1305" max="1305" width="11.5703125" style="1" bestFit="1" customWidth="1"/>
    <col min="1306" max="1536" width="9.140625" style="1"/>
    <col min="1537" max="1537" width="26.5703125" style="1" customWidth="1"/>
    <col min="1538" max="1552" width="0" style="1" hidden="1" customWidth="1"/>
    <col min="1553" max="1557" width="9.7109375" style="1" customWidth="1"/>
    <col min="1558" max="1558" width="10.85546875" style="1" customWidth="1"/>
    <col min="1559" max="1559" width="10.140625" style="1" customWidth="1"/>
    <col min="1560" max="1560" width="11.7109375" style="1" bestFit="1" customWidth="1"/>
    <col min="1561" max="1561" width="11.5703125" style="1" bestFit="1" customWidth="1"/>
    <col min="1562" max="1792" width="9.140625" style="1"/>
    <col min="1793" max="1793" width="26.5703125" style="1" customWidth="1"/>
    <col min="1794" max="1808" width="0" style="1" hidden="1" customWidth="1"/>
    <col min="1809" max="1813" width="9.7109375" style="1" customWidth="1"/>
    <col min="1814" max="1814" width="10.85546875" style="1" customWidth="1"/>
    <col min="1815" max="1815" width="10.140625" style="1" customWidth="1"/>
    <col min="1816" max="1816" width="11.7109375" style="1" bestFit="1" customWidth="1"/>
    <col min="1817" max="1817" width="11.5703125" style="1" bestFit="1" customWidth="1"/>
    <col min="1818" max="2048" width="9.140625" style="1"/>
    <col min="2049" max="2049" width="26.5703125" style="1" customWidth="1"/>
    <col min="2050" max="2064" width="0" style="1" hidden="1" customWidth="1"/>
    <col min="2065" max="2069" width="9.7109375" style="1" customWidth="1"/>
    <col min="2070" max="2070" width="10.85546875" style="1" customWidth="1"/>
    <col min="2071" max="2071" width="10.140625" style="1" customWidth="1"/>
    <col min="2072" max="2072" width="11.7109375" style="1" bestFit="1" customWidth="1"/>
    <col min="2073" max="2073" width="11.5703125" style="1" bestFit="1" customWidth="1"/>
    <col min="2074" max="2304" width="9.140625" style="1"/>
    <col min="2305" max="2305" width="26.5703125" style="1" customWidth="1"/>
    <col min="2306" max="2320" width="0" style="1" hidden="1" customWidth="1"/>
    <col min="2321" max="2325" width="9.7109375" style="1" customWidth="1"/>
    <col min="2326" max="2326" width="10.85546875" style="1" customWidth="1"/>
    <col min="2327" max="2327" width="10.140625" style="1" customWidth="1"/>
    <col min="2328" max="2328" width="11.7109375" style="1" bestFit="1" customWidth="1"/>
    <col min="2329" max="2329" width="11.5703125" style="1" bestFit="1" customWidth="1"/>
    <col min="2330" max="2560" width="9.140625" style="1"/>
    <col min="2561" max="2561" width="26.5703125" style="1" customWidth="1"/>
    <col min="2562" max="2576" width="0" style="1" hidden="1" customWidth="1"/>
    <col min="2577" max="2581" width="9.7109375" style="1" customWidth="1"/>
    <col min="2582" max="2582" width="10.85546875" style="1" customWidth="1"/>
    <col min="2583" max="2583" width="10.140625" style="1" customWidth="1"/>
    <col min="2584" max="2584" width="11.7109375" style="1" bestFit="1" customWidth="1"/>
    <col min="2585" max="2585" width="11.5703125" style="1" bestFit="1" customWidth="1"/>
    <col min="2586" max="2816" width="9.140625" style="1"/>
    <col min="2817" max="2817" width="26.5703125" style="1" customWidth="1"/>
    <col min="2818" max="2832" width="0" style="1" hidden="1" customWidth="1"/>
    <col min="2833" max="2837" width="9.7109375" style="1" customWidth="1"/>
    <col min="2838" max="2838" width="10.85546875" style="1" customWidth="1"/>
    <col min="2839" max="2839" width="10.140625" style="1" customWidth="1"/>
    <col min="2840" max="2840" width="11.7109375" style="1" bestFit="1" customWidth="1"/>
    <col min="2841" max="2841" width="11.5703125" style="1" bestFit="1" customWidth="1"/>
    <col min="2842" max="3072" width="9.140625" style="1"/>
    <col min="3073" max="3073" width="26.5703125" style="1" customWidth="1"/>
    <col min="3074" max="3088" width="0" style="1" hidden="1" customWidth="1"/>
    <col min="3089" max="3093" width="9.7109375" style="1" customWidth="1"/>
    <col min="3094" max="3094" width="10.85546875" style="1" customWidth="1"/>
    <col min="3095" max="3095" width="10.140625" style="1" customWidth="1"/>
    <col min="3096" max="3096" width="11.7109375" style="1" bestFit="1" customWidth="1"/>
    <col min="3097" max="3097" width="11.5703125" style="1" bestFit="1" customWidth="1"/>
    <col min="3098" max="3328" width="9.140625" style="1"/>
    <col min="3329" max="3329" width="26.5703125" style="1" customWidth="1"/>
    <col min="3330" max="3344" width="0" style="1" hidden="1" customWidth="1"/>
    <col min="3345" max="3349" width="9.7109375" style="1" customWidth="1"/>
    <col min="3350" max="3350" width="10.85546875" style="1" customWidth="1"/>
    <col min="3351" max="3351" width="10.140625" style="1" customWidth="1"/>
    <col min="3352" max="3352" width="11.7109375" style="1" bestFit="1" customWidth="1"/>
    <col min="3353" max="3353" width="11.5703125" style="1" bestFit="1" customWidth="1"/>
    <col min="3354" max="3584" width="9.140625" style="1"/>
    <col min="3585" max="3585" width="26.5703125" style="1" customWidth="1"/>
    <col min="3586" max="3600" width="0" style="1" hidden="1" customWidth="1"/>
    <col min="3601" max="3605" width="9.7109375" style="1" customWidth="1"/>
    <col min="3606" max="3606" width="10.85546875" style="1" customWidth="1"/>
    <col min="3607" max="3607" width="10.140625" style="1" customWidth="1"/>
    <col min="3608" max="3608" width="11.7109375" style="1" bestFit="1" customWidth="1"/>
    <col min="3609" max="3609" width="11.5703125" style="1" bestFit="1" customWidth="1"/>
    <col min="3610" max="3840" width="9.140625" style="1"/>
    <col min="3841" max="3841" width="26.5703125" style="1" customWidth="1"/>
    <col min="3842" max="3856" width="0" style="1" hidden="1" customWidth="1"/>
    <col min="3857" max="3861" width="9.7109375" style="1" customWidth="1"/>
    <col min="3862" max="3862" width="10.85546875" style="1" customWidth="1"/>
    <col min="3863" max="3863" width="10.140625" style="1" customWidth="1"/>
    <col min="3864" max="3864" width="11.7109375" style="1" bestFit="1" customWidth="1"/>
    <col min="3865" max="3865" width="11.5703125" style="1" bestFit="1" customWidth="1"/>
    <col min="3866" max="4096" width="9.140625" style="1"/>
    <col min="4097" max="4097" width="26.5703125" style="1" customWidth="1"/>
    <col min="4098" max="4112" width="0" style="1" hidden="1" customWidth="1"/>
    <col min="4113" max="4117" width="9.7109375" style="1" customWidth="1"/>
    <col min="4118" max="4118" width="10.85546875" style="1" customWidth="1"/>
    <col min="4119" max="4119" width="10.140625" style="1" customWidth="1"/>
    <col min="4120" max="4120" width="11.7109375" style="1" bestFit="1" customWidth="1"/>
    <col min="4121" max="4121" width="11.5703125" style="1" bestFit="1" customWidth="1"/>
    <col min="4122" max="4352" width="9.140625" style="1"/>
    <col min="4353" max="4353" width="26.5703125" style="1" customWidth="1"/>
    <col min="4354" max="4368" width="0" style="1" hidden="1" customWidth="1"/>
    <col min="4369" max="4373" width="9.7109375" style="1" customWidth="1"/>
    <col min="4374" max="4374" width="10.85546875" style="1" customWidth="1"/>
    <col min="4375" max="4375" width="10.140625" style="1" customWidth="1"/>
    <col min="4376" max="4376" width="11.7109375" style="1" bestFit="1" customWidth="1"/>
    <col min="4377" max="4377" width="11.5703125" style="1" bestFit="1" customWidth="1"/>
    <col min="4378" max="4608" width="9.140625" style="1"/>
    <col min="4609" max="4609" width="26.5703125" style="1" customWidth="1"/>
    <col min="4610" max="4624" width="0" style="1" hidden="1" customWidth="1"/>
    <col min="4625" max="4629" width="9.7109375" style="1" customWidth="1"/>
    <col min="4630" max="4630" width="10.85546875" style="1" customWidth="1"/>
    <col min="4631" max="4631" width="10.140625" style="1" customWidth="1"/>
    <col min="4632" max="4632" width="11.7109375" style="1" bestFit="1" customWidth="1"/>
    <col min="4633" max="4633" width="11.5703125" style="1" bestFit="1" customWidth="1"/>
    <col min="4634" max="4864" width="9.140625" style="1"/>
    <col min="4865" max="4865" width="26.5703125" style="1" customWidth="1"/>
    <col min="4866" max="4880" width="0" style="1" hidden="1" customWidth="1"/>
    <col min="4881" max="4885" width="9.7109375" style="1" customWidth="1"/>
    <col min="4886" max="4886" width="10.85546875" style="1" customWidth="1"/>
    <col min="4887" max="4887" width="10.140625" style="1" customWidth="1"/>
    <col min="4888" max="4888" width="11.7109375" style="1" bestFit="1" customWidth="1"/>
    <col min="4889" max="4889" width="11.5703125" style="1" bestFit="1" customWidth="1"/>
    <col min="4890" max="5120" width="9.140625" style="1"/>
    <col min="5121" max="5121" width="26.5703125" style="1" customWidth="1"/>
    <col min="5122" max="5136" width="0" style="1" hidden="1" customWidth="1"/>
    <col min="5137" max="5141" width="9.7109375" style="1" customWidth="1"/>
    <col min="5142" max="5142" width="10.85546875" style="1" customWidth="1"/>
    <col min="5143" max="5143" width="10.140625" style="1" customWidth="1"/>
    <col min="5144" max="5144" width="11.7109375" style="1" bestFit="1" customWidth="1"/>
    <col min="5145" max="5145" width="11.5703125" style="1" bestFit="1" customWidth="1"/>
    <col min="5146" max="5376" width="9.140625" style="1"/>
    <col min="5377" max="5377" width="26.5703125" style="1" customWidth="1"/>
    <col min="5378" max="5392" width="0" style="1" hidden="1" customWidth="1"/>
    <col min="5393" max="5397" width="9.7109375" style="1" customWidth="1"/>
    <col min="5398" max="5398" width="10.85546875" style="1" customWidth="1"/>
    <col min="5399" max="5399" width="10.140625" style="1" customWidth="1"/>
    <col min="5400" max="5400" width="11.7109375" style="1" bestFit="1" customWidth="1"/>
    <col min="5401" max="5401" width="11.5703125" style="1" bestFit="1" customWidth="1"/>
    <col min="5402" max="5632" width="9.140625" style="1"/>
    <col min="5633" max="5633" width="26.5703125" style="1" customWidth="1"/>
    <col min="5634" max="5648" width="0" style="1" hidden="1" customWidth="1"/>
    <col min="5649" max="5653" width="9.7109375" style="1" customWidth="1"/>
    <col min="5654" max="5654" width="10.85546875" style="1" customWidth="1"/>
    <col min="5655" max="5655" width="10.140625" style="1" customWidth="1"/>
    <col min="5656" max="5656" width="11.7109375" style="1" bestFit="1" customWidth="1"/>
    <col min="5657" max="5657" width="11.5703125" style="1" bestFit="1" customWidth="1"/>
    <col min="5658" max="5888" width="9.140625" style="1"/>
    <col min="5889" max="5889" width="26.5703125" style="1" customWidth="1"/>
    <col min="5890" max="5904" width="0" style="1" hidden="1" customWidth="1"/>
    <col min="5905" max="5909" width="9.7109375" style="1" customWidth="1"/>
    <col min="5910" max="5910" width="10.85546875" style="1" customWidth="1"/>
    <col min="5911" max="5911" width="10.140625" style="1" customWidth="1"/>
    <col min="5912" max="5912" width="11.7109375" style="1" bestFit="1" customWidth="1"/>
    <col min="5913" max="5913" width="11.5703125" style="1" bestFit="1" customWidth="1"/>
    <col min="5914" max="6144" width="9.140625" style="1"/>
    <col min="6145" max="6145" width="26.5703125" style="1" customWidth="1"/>
    <col min="6146" max="6160" width="0" style="1" hidden="1" customWidth="1"/>
    <col min="6161" max="6165" width="9.7109375" style="1" customWidth="1"/>
    <col min="6166" max="6166" width="10.85546875" style="1" customWidth="1"/>
    <col min="6167" max="6167" width="10.140625" style="1" customWidth="1"/>
    <col min="6168" max="6168" width="11.7109375" style="1" bestFit="1" customWidth="1"/>
    <col min="6169" max="6169" width="11.5703125" style="1" bestFit="1" customWidth="1"/>
    <col min="6170" max="6400" width="9.140625" style="1"/>
    <col min="6401" max="6401" width="26.5703125" style="1" customWidth="1"/>
    <col min="6402" max="6416" width="0" style="1" hidden="1" customWidth="1"/>
    <col min="6417" max="6421" width="9.7109375" style="1" customWidth="1"/>
    <col min="6422" max="6422" width="10.85546875" style="1" customWidth="1"/>
    <col min="6423" max="6423" width="10.140625" style="1" customWidth="1"/>
    <col min="6424" max="6424" width="11.7109375" style="1" bestFit="1" customWidth="1"/>
    <col min="6425" max="6425" width="11.5703125" style="1" bestFit="1" customWidth="1"/>
    <col min="6426" max="6656" width="9.140625" style="1"/>
    <col min="6657" max="6657" width="26.5703125" style="1" customWidth="1"/>
    <col min="6658" max="6672" width="0" style="1" hidden="1" customWidth="1"/>
    <col min="6673" max="6677" width="9.7109375" style="1" customWidth="1"/>
    <col min="6678" max="6678" width="10.85546875" style="1" customWidth="1"/>
    <col min="6679" max="6679" width="10.140625" style="1" customWidth="1"/>
    <col min="6680" max="6680" width="11.7109375" style="1" bestFit="1" customWidth="1"/>
    <col min="6681" max="6681" width="11.5703125" style="1" bestFit="1" customWidth="1"/>
    <col min="6682" max="6912" width="9.140625" style="1"/>
    <col min="6913" max="6913" width="26.5703125" style="1" customWidth="1"/>
    <col min="6914" max="6928" width="0" style="1" hidden="1" customWidth="1"/>
    <col min="6929" max="6933" width="9.7109375" style="1" customWidth="1"/>
    <col min="6934" max="6934" width="10.85546875" style="1" customWidth="1"/>
    <col min="6935" max="6935" width="10.140625" style="1" customWidth="1"/>
    <col min="6936" max="6936" width="11.7109375" style="1" bestFit="1" customWidth="1"/>
    <col min="6937" max="6937" width="11.5703125" style="1" bestFit="1" customWidth="1"/>
    <col min="6938" max="7168" width="9.140625" style="1"/>
    <col min="7169" max="7169" width="26.5703125" style="1" customWidth="1"/>
    <col min="7170" max="7184" width="0" style="1" hidden="1" customWidth="1"/>
    <col min="7185" max="7189" width="9.7109375" style="1" customWidth="1"/>
    <col min="7190" max="7190" width="10.85546875" style="1" customWidth="1"/>
    <col min="7191" max="7191" width="10.140625" style="1" customWidth="1"/>
    <col min="7192" max="7192" width="11.7109375" style="1" bestFit="1" customWidth="1"/>
    <col min="7193" max="7193" width="11.5703125" style="1" bestFit="1" customWidth="1"/>
    <col min="7194" max="7424" width="9.140625" style="1"/>
    <col min="7425" max="7425" width="26.5703125" style="1" customWidth="1"/>
    <col min="7426" max="7440" width="0" style="1" hidden="1" customWidth="1"/>
    <col min="7441" max="7445" width="9.7109375" style="1" customWidth="1"/>
    <col min="7446" max="7446" width="10.85546875" style="1" customWidth="1"/>
    <col min="7447" max="7447" width="10.140625" style="1" customWidth="1"/>
    <col min="7448" max="7448" width="11.7109375" style="1" bestFit="1" customWidth="1"/>
    <col min="7449" max="7449" width="11.5703125" style="1" bestFit="1" customWidth="1"/>
    <col min="7450" max="7680" width="9.140625" style="1"/>
    <col min="7681" max="7681" width="26.5703125" style="1" customWidth="1"/>
    <col min="7682" max="7696" width="0" style="1" hidden="1" customWidth="1"/>
    <col min="7697" max="7701" width="9.7109375" style="1" customWidth="1"/>
    <col min="7702" max="7702" width="10.85546875" style="1" customWidth="1"/>
    <col min="7703" max="7703" width="10.140625" style="1" customWidth="1"/>
    <col min="7704" max="7704" width="11.7109375" style="1" bestFit="1" customWidth="1"/>
    <col min="7705" max="7705" width="11.5703125" style="1" bestFit="1" customWidth="1"/>
    <col min="7706" max="7936" width="9.140625" style="1"/>
    <col min="7937" max="7937" width="26.5703125" style="1" customWidth="1"/>
    <col min="7938" max="7952" width="0" style="1" hidden="1" customWidth="1"/>
    <col min="7953" max="7957" width="9.7109375" style="1" customWidth="1"/>
    <col min="7958" max="7958" width="10.85546875" style="1" customWidth="1"/>
    <col min="7959" max="7959" width="10.140625" style="1" customWidth="1"/>
    <col min="7960" max="7960" width="11.7109375" style="1" bestFit="1" customWidth="1"/>
    <col min="7961" max="7961" width="11.5703125" style="1" bestFit="1" customWidth="1"/>
    <col min="7962" max="8192" width="9.140625" style="1"/>
    <col min="8193" max="8193" width="26.5703125" style="1" customWidth="1"/>
    <col min="8194" max="8208" width="0" style="1" hidden="1" customWidth="1"/>
    <col min="8209" max="8213" width="9.7109375" style="1" customWidth="1"/>
    <col min="8214" max="8214" width="10.85546875" style="1" customWidth="1"/>
    <col min="8215" max="8215" width="10.140625" style="1" customWidth="1"/>
    <col min="8216" max="8216" width="11.7109375" style="1" bestFit="1" customWidth="1"/>
    <col min="8217" max="8217" width="11.5703125" style="1" bestFit="1" customWidth="1"/>
    <col min="8218" max="8448" width="9.140625" style="1"/>
    <col min="8449" max="8449" width="26.5703125" style="1" customWidth="1"/>
    <col min="8450" max="8464" width="0" style="1" hidden="1" customWidth="1"/>
    <col min="8465" max="8469" width="9.7109375" style="1" customWidth="1"/>
    <col min="8470" max="8470" width="10.85546875" style="1" customWidth="1"/>
    <col min="8471" max="8471" width="10.140625" style="1" customWidth="1"/>
    <col min="8472" max="8472" width="11.7109375" style="1" bestFit="1" customWidth="1"/>
    <col min="8473" max="8473" width="11.5703125" style="1" bestFit="1" customWidth="1"/>
    <col min="8474" max="8704" width="9.140625" style="1"/>
    <col min="8705" max="8705" width="26.5703125" style="1" customWidth="1"/>
    <col min="8706" max="8720" width="0" style="1" hidden="1" customWidth="1"/>
    <col min="8721" max="8725" width="9.7109375" style="1" customWidth="1"/>
    <col min="8726" max="8726" width="10.85546875" style="1" customWidth="1"/>
    <col min="8727" max="8727" width="10.140625" style="1" customWidth="1"/>
    <col min="8728" max="8728" width="11.7109375" style="1" bestFit="1" customWidth="1"/>
    <col min="8729" max="8729" width="11.5703125" style="1" bestFit="1" customWidth="1"/>
    <col min="8730" max="8960" width="9.140625" style="1"/>
    <col min="8961" max="8961" width="26.5703125" style="1" customWidth="1"/>
    <col min="8962" max="8976" width="0" style="1" hidden="1" customWidth="1"/>
    <col min="8977" max="8981" width="9.7109375" style="1" customWidth="1"/>
    <col min="8982" max="8982" width="10.85546875" style="1" customWidth="1"/>
    <col min="8983" max="8983" width="10.140625" style="1" customWidth="1"/>
    <col min="8984" max="8984" width="11.7109375" style="1" bestFit="1" customWidth="1"/>
    <col min="8985" max="8985" width="11.5703125" style="1" bestFit="1" customWidth="1"/>
    <col min="8986" max="9216" width="9.140625" style="1"/>
    <col min="9217" max="9217" width="26.5703125" style="1" customWidth="1"/>
    <col min="9218" max="9232" width="0" style="1" hidden="1" customWidth="1"/>
    <col min="9233" max="9237" width="9.7109375" style="1" customWidth="1"/>
    <col min="9238" max="9238" width="10.85546875" style="1" customWidth="1"/>
    <col min="9239" max="9239" width="10.140625" style="1" customWidth="1"/>
    <col min="9240" max="9240" width="11.7109375" style="1" bestFit="1" customWidth="1"/>
    <col min="9241" max="9241" width="11.5703125" style="1" bestFit="1" customWidth="1"/>
    <col min="9242" max="9472" width="9.140625" style="1"/>
    <col min="9473" max="9473" width="26.5703125" style="1" customWidth="1"/>
    <col min="9474" max="9488" width="0" style="1" hidden="1" customWidth="1"/>
    <col min="9489" max="9493" width="9.7109375" style="1" customWidth="1"/>
    <col min="9494" max="9494" width="10.85546875" style="1" customWidth="1"/>
    <col min="9495" max="9495" width="10.140625" style="1" customWidth="1"/>
    <col min="9496" max="9496" width="11.7109375" style="1" bestFit="1" customWidth="1"/>
    <col min="9497" max="9497" width="11.5703125" style="1" bestFit="1" customWidth="1"/>
    <col min="9498" max="9728" width="9.140625" style="1"/>
    <col min="9729" max="9729" width="26.5703125" style="1" customWidth="1"/>
    <col min="9730" max="9744" width="0" style="1" hidden="1" customWidth="1"/>
    <col min="9745" max="9749" width="9.7109375" style="1" customWidth="1"/>
    <col min="9750" max="9750" width="10.85546875" style="1" customWidth="1"/>
    <col min="9751" max="9751" width="10.140625" style="1" customWidth="1"/>
    <col min="9752" max="9752" width="11.7109375" style="1" bestFit="1" customWidth="1"/>
    <col min="9753" max="9753" width="11.5703125" style="1" bestFit="1" customWidth="1"/>
    <col min="9754" max="9984" width="9.140625" style="1"/>
    <col min="9985" max="9985" width="26.5703125" style="1" customWidth="1"/>
    <col min="9986" max="10000" width="0" style="1" hidden="1" customWidth="1"/>
    <col min="10001" max="10005" width="9.7109375" style="1" customWidth="1"/>
    <col min="10006" max="10006" width="10.85546875" style="1" customWidth="1"/>
    <col min="10007" max="10007" width="10.140625" style="1" customWidth="1"/>
    <col min="10008" max="10008" width="11.7109375" style="1" bestFit="1" customWidth="1"/>
    <col min="10009" max="10009" width="11.5703125" style="1" bestFit="1" customWidth="1"/>
    <col min="10010" max="10240" width="9.140625" style="1"/>
    <col min="10241" max="10241" width="26.5703125" style="1" customWidth="1"/>
    <col min="10242" max="10256" width="0" style="1" hidden="1" customWidth="1"/>
    <col min="10257" max="10261" width="9.7109375" style="1" customWidth="1"/>
    <col min="10262" max="10262" width="10.85546875" style="1" customWidth="1"/>
    <col min="10263" max="10263" width="10.140625" style="1" customWidth="1"/>
    <col min="10264" max="10264" width="11.7109375" style="1" bestFit="1" customWidth="1"/>
    <col min="10265" max="10265" width="11.5703125" style="1" bestFit="1" customWidth="1"/>
    <col min="10266" max="10496" width="9.140625" style="1"/>
    <col min="10497" max="10497" width="26.5703125" style="1" customWidth="1"/>
    <col min="10498" max="10512" width="0" style="1" hidden="1" customWidth="1"/>
    <col min="10513" max="10517" width="9.7109375" style="1" customWidth="1"/>
    <col min="10518" max="10518" width="10.85546875" style="1" customWidth="1"/>
    <col min="10519" max="10519" width="10.140625" style="1" customWidth="1"/>
    <col min="10520" max="10520" width="11.7109375" style="1" bestFit="1" customWidth="1"/>
    <col min="10521" max="10521" width="11.5703125" style="1" bestFit="1" customWidth="1"/>
    <col min="10522" max="10752" width="9.140625" style="1"/>
    <col min="10753" max="10753" width="26.5703125" style="1" customWidth="1"/>
    <col min="10754" max="10768" width="0" style="1" hidden="1" customWidth="1"/>
    <col min="10769" max="10773" width="9.7109375" style="1" customWidth="1"/>
    <col min="10774" max="10774" width="10.85546875" style="1" customWidth="1"/>
    <col min="10775" max="10775" width="10.140625" style="1" customWidth="1"/>
    <col min="10776" max="10776" width="11.7109375" style="1" bestFit="1" customWidth="1"/>
    <col min="10777" max="10777" width="11.5703125" style="1" bestFit="1" customWidth="1"/>
    <col min="10778" max="11008" width="9.140625" style="1"/>
    <col min="11009" max="11009" width="26.5703125" style="1" customWidth="1"/>
    <col min="11010" max="11024" width="0" style="1" hidden="1" customWidth="1"/>
    <col min="11025" max="11029" width="9.7109375" style="1" customWidth="1"/>
    <col min="11030" max="11030" width="10.85546875" style="1" customWidth="1"/>
    <col min="11031" max="11031" width="10.140625" style="1" customWidth="1"/>
    <col min="11032" max="11032" width="11.7109375" style="1" bestFit="1" customWidth="1"/>
    <col min="11033" max="11033" width="11.5703125" style="1" bestFit="1" customWidth="1"/>
    <col min="11034" max="11264" width="9.140625" style="1"/>
    <col min="11265" max="11265" width="26.5703125" style="1" customWidth="1"/>
    <col min="11266" max="11280" width="0" style="1" hidden="1" customWidth="1"/>
    <col min="11281" max="11285" width="9.7109375" style="1" customWidth="1"/>
    <col min="11286" max="11286" width="10.85546875" style="1" customWidth="1"/>
    <col min="11287" max="11287" width="10.140625" style="1" customWidth="1"/>
    <col min="11288" max="11288" width="11.7109375" style="1" bestFit="1" customWidth="1"/>
    <col min="11289" max="11289" width="11.5703125" style="1" bestFit="1" customWidth="1"/>
    <col min="11290" max="11520" width="9.140625" style="1"/>
    <col min="11521" max="11521" width="26.5703125" style="1" customWidth="1"/>
    <col min="11522" max="11536" width="0" style="1" hidden="1" customWidth="1"/>
    <col min="11537" max="11541" width="9.7109375" style="1" customWidth="1"/>
    <col min="11542" max="11542" width="10.85546875" style="1" customWidth="1"/>
    <col min="11543" max="11543" width="10.140625" style="1" customWidth="1"/>
    <col min="11544" max="11544" width="11.7109375" style="1" bestFit="1" customWidth="1"/>
    <col min="11545" max="11545" width="11.5703125" style="1" bestFit="1" customWidth="1"/>
    <col min="11546" max="11776" width="9.140625" style="1"/>
    <col min="11777" max="11777" width="26.5703125" style="1" customWidth="1"/>
    <col min="11778" max="11792" width="0" style="1" hidden="1" customWidth="1"/>
    <col min="11793" max="11797" width="9.7109375" style="1" customWidth="1"/>
    <col min="11798" max="11798" width="10.85546875" style="1" customWidth="1"/>
    <col min="11799" max="11799" width="10.140625" style="1" customWidth="1"/>
    <col min="11800" max="11800" width="11.7109375" style="1" bestFit="1" customWidth="1"/>
    <col min="11801" max="11801" width="11.5703125" style="1" bestFit="1" customWidth="1"/>
    <col min="11802" max="12032" width="9.140625" style="1"/>
    <col min="12033" max="12033" width="26.5703125" style="1" customWidth="1"/>
    <col min="12034" max="12048" width="0" style="1" hidden="1" customWidth="1"/>
    <col min="12049" max="12053" width="9.7109375" style="1" customWidth="1"/>
    <col min="12054" max="12054" width="10.85546875" style="1" customWidth="1"/>
    <col min="12055" max="12055" width="10.140625" style="1" customWidth="1"/>
    <col min="12056" max="12056" width="11.7109375" style="1" bestFit="1" customWidth="1"/>
    <col min="12057" max="12057" width="11.5703125" style="1" bestFit="1" customWidth="1"/>
    <col min="12058" max="12288" width="9.140625" style="1"/>
    <col min="12289" max="12289" width="26.5703125" style="1" customWidth="1"/>
    <col min="12290" max="12304" width="0" style="1" hidden="1" customWidth="1"/>
    <col min="12305" max="12309" width="9.7109375" style="1" customWidth="1"/>
    <col min="12310" max="12310" width="10.85546875" style="1" customWidth="1"/>
    <col min="12311" max="12311" width="10.140625" style="1" customWidth="1"/>
    <col min="12312" max="12312" width="11.7109375" style="1" bestFit="1" customWidth="1"/>
    <col min="12313" max="12313" width="11.5703125" style="1" bestFit="1" customWidth="1"/>
    <col min="12314" max="12544" width="9.140625" style="1"/>
    <col min="12545" max="12545" width="26.5703125" style="1" customWidth="1"/>
    <col min="12546" max="12560" width="0" style="1" hidden="1" customWidth="1"/>
    <col min="12561" max="12565" width="9.7109375" style="1" customWidth="1"/>
    <col min="12566" max="12566" width="10.85546875" style="1" customWidth="1"/>
    <col min="12567" max="12567" width="10.140625" style="1" customWidth="1"/>
    <col min="12568" max="12568" width="11.7109375" style="1" bestFit="1" customWidth="1"/>
    <col min="12569" max="12569" width="11.5703125" style="1" bestFit="1" customWidth="1"/>
    <col min="12570" max="12800" width="9.140625" style="1"/>
    <col min="12801" max="12801" width="26.5703125" style="1" customWidth="1"/>
    <col min="12802" max="12816" width="0" style="1" hidden="1" customWidth="1"/>
    <col min="12817" max="12821" width="9.7109375" style="1" customWidth="1"/>
    <col min="12822" max="12822" width="10.85546875" style="1" customWidth="1"/>
    <col min="12823" max="12823" width="10.140625" style="1" customWidth="1"/>
    <col min="12824" max="12824" width="11.7109375" style="1" bestFit="1" customWidth="1"/>
    <col min="12825" max="12825" width="11.5703125" style="1" bestFit="1" customWidth="1"/>
    <col min="12826" max="13056" width="9.140625" style="1"/>
    <col min="13057" max="13057" width="26.5703125" style="1" customWidth="1"/>
    <col min="13058" max="13072" width="0" style="1" hidden="1" customWidth="1"/>
    <col min="13073" max="13077" width="9.7109375" style="1" customWidth="1"/>
    <col min="13078" max="13078" width="10.85546875" style="1" customWidth="1"/>
    <col min="13079" max="13079" width="10.140625" style="1" customWidth="1"/>
    <col min="13080" max="13080" width="11.7109375" style="1" bestFit="1" customWidth="1"/>
    <col min="13081" max="13081" width="11.5703125" style="1" bestFit="1" customWidth="1"/>
    <col min="13082" max="13312" width="9.140625" style="1"/>
    <col min="13313" max="13313" width="26.5703125" style="1" customWidth="1"/>
    <col min="13314" max="13328" width="0" style="1" hidden="1" customWidth="1"/>
    <col min="13329" max="13333" width="9.7109375" style="1" customWidth="1"/>
    <col min="13334" max="13334" width="10.85546875" style="1" customWidth="1"/>
    <col min="13335" max="13335" width="10.140625" style="1" customWidth="1"/>
    <col min="13336" max="13336" width="11.7109375" style="1" bestFit="1" customWidth="1"/>
    <col min="13337" max="13337" width="11.5703125" style="1" bestFit="1" customWidth="1"/>
    <col min="13338" max="13568" width="9.140625" style="1"/>
    <col min="13569" max="13569" width="26.5703125" style="1" customWidth="1"/>
    <col min="13570" max="13584" width="0" style="1" hidden="1" customWidth="1"/>
    <col min="13585" max="13589" width="9.7109375" style="1" customWidth="1"/>
    <col min="13590" max="13590" width="10.85546875" style="1" customWidth="1"/>
    <col min="13591" max="13591" width="10.140625" style="1" customWidth="1"/>
    <col min="13592" max="13592" width="11.7109375" style="1" bestFit="1" customWidth="1"/>
    <col min="13593" max="13593" width="11.5703125" style="1" bestFit="1" customWidth="1"/>
    <col min="13594" max="13824" width="9.140625" style="1"/>
    <col min="13825" max="13825" width="26.5703125" style="1" customWidth="1"/>
    <col min="13826" max="13840" width="0" style="1" hidden="1" customWidth="1"/>
    <col min="13841" max="13845" width="9.7109375" style="1" customWidth="1"/>
    <col min="13846" max="13846" width="10.85546875" style="1" customWidth="1"/>
    <col min="13847" max="13847" width="10.140625" style="1" customWidth="1"/>
    <col min="13848" max="13848" width="11.7109375" style="1" bestFit="1" customWidth="1"/>
    <col min="13849" max="13849" width="11.5703125" style="1" bestFit="1" customWidth="1"/>
    <col min="13850" max="14080" width="9.140625" style="1"/>
    <col min="14081" max="14081" width="26.5703125" style="1" customWidth="1"/>
    <col min="14082" max="14096" width="0" style="1" hidden="1" customWidth="1"/>
    <col min="14097" max="14101" width="9.7109375" style="1" customWidth="1"/>
    <col min="14102" max="14102" width="10.85546875" style="1" customWidth="1"/>
    <col min="14103" max="14103" width="10.140625" style="1" customWidth="1"/>
    <col min="14104" max="14104" width="11.7109375" style="1" bestFit="1" customWidth="1"/>
    <col min="14105" max="14105" width="11.5703125" style="1" bestFit="1" customWidth="1"/>
    <col min="14106" max="14336" width="9.140625" style="1"/>
    <col min="14337" max="14337" width="26.5703125" style="1" customWidth="1"/>
    <col min="14338" max="14352" width="0" style="1" hidden="1" customWidth="1"/>
    <col min="14353" max="14357" width="9.7109375" style="1" customWidth="1"/>
    <col min="14358" max="14358" width="10.85546875" style="1" customWidth="1"/>
    <col min="14359" max="14359" width="10.140625" style="1" customWidth="1"/>
    <col min="14360" max="14360" width="11.7109375" style="1" bestFit="1" customWidth="1"/>
    <col min="14361" max="14361" width="11.5703125" style="1" bestFit="1" customWidth="1"/>
    <col min="14362" max="14592" width="9.140625" style="1"/>
    <col min="14593" max="14593" width="26.5703125" style="1" customWidth="1"/>
    <col min="14594" max="14608" width="0" style="1" hidden="1" customWidth="1"/>
    <col min="14609" max="14613" width="9.7109375" style="1" customWidth="1"/>
    <col min="14614" max="14614" width="10.85546875" style="1" customWidth="1"/>
    <col min="14615" max="14615" width="10.140625" style="1" customWidth="1"/>
    <col min="14616" max="14616" width="11.7109375" style="1" bestFit="1" customWidth="1"/>
    <col min="14617" max="14617" width="11.5703125" style="1" bestFit="1" customWidth="1"/>
    <col min="14618" max="14848" width="9.140625" style="1"/>
    <col min="14849" max="14849" width="26.5703125" style="1" customWidth="1"/>
    <col min="14850" max="14864" width="0" style="1" hidden="1" customWidth="1"/>
    <col min="14865" max="14869" width="9.7109375" style="1" customWidth="1"/>
    <col min="14870" max="14870" width="10.85546875" style="1" customWidth="1"/>
    <col min="14871" max="14871" width="10.140625" style="1" customWidth="1"/>
    <col min="14872" max="14872" width="11.7109375" style="1" bestFit="1" customWidth="1"/>
    <col min="14873" max="14873" width="11.5703125" style="1" bestFit="1" customWidth="1"/>
    <col min="14874" max="15104" width="9.140625" style="1"/>
    <col min="15105" max="15105" width="26.5703125" style="1" customWidth="1"/>
    <col min="15106" max="15120" width="0" style="1" hidden="1" customWidth="1"/>
    <col min="15121" max="15125" width="9.7109375" style="1" customWidth="1"/>
    <col min="15126" max="15126" width="10.85546875" style="1" customWidth="1"/>
    <col min="15127" max="15127" width="10.140625" style="1" customWidth="1"/>
    <col min="15128" max="15128" width="11.7109375" style="1" bestFit="1" customWidth="1"/>
    <col min="15129" max="15129" width="11.5703125" style="1" bestFit="1" customWidth="1"/>
    <col min="15130" max="15360" width="9.140625" style="1"/>
    <col min="15361" max="15361" width="26.5703125" style="1" customWidth="1"/>
    <col min="15362" max="15376" width="0" style="1" hidden="1" customWidth="1"/>
    <col min="15377" max="15381" width="9.7109375" style="1" customWidth="1"/>
    <col min="15382" max="15382" width="10.85546875" style="1" customWidth="1"/>
    <col min="15383" max="15383" width="10.140625" style="1" customWidth="1"/>
    <col min="15384" max="15384" width="11.7109375" style="1" bestFit="1" customWidth="1"/>
    <col min="15385" max="15385" width="11.5703125" style="1" bestFit="1" customWidth="1"/>
    <col min="15386" max="15616" width="9.140625" style="1"/>
    <col min="15617" max="15617" width="26.5703125" style="1" customWidth="1"/>
    <col min="15618" max="15632" width="0" style="1" hidden="1" customWidth="1"/>
    <col min="15633" max="15637" width="9.7109375" style="1" customWidth="1"/>
    <col min="15638" max="15638" width="10.85546875" style="1" customWidth="1"/>
    <col min="15639" max="15639" width="10.140625" style="1" customWidth="1"/>
    <col min="15640" max="15640" width="11.7109375" style="1" bestFit="1" customWidth="1"/>
    <col min="15641" max="15641" width="11.5703125" style="1" bestFit="1" customWidth="1"/>
    <col min="15642" max="15872" width="9.140625" style="1"/>
    <col min="15873" max="15873" width="26.5703125" style="1" customWidth="1"/>
    <col min="15874" max="15888" width="0" style="1" hidden="1" customWidth="1"/>
    <col min="15889" max="15893" width="9.7109375" style="1" customWidth="1"/>
    <col min="15894" max="15894" width="10.85546875" style="1" customWidth="1"/>
    <col min="15895" max="15895" width="10.140625" style="1" customWidth="1"/>
    <col min="15896" max="15896" width="11.7109375" style="1" bestFit="1" customWidth="1"/>
    <col min="15897" max="15897" width="11.5703125" style="1" bestFit="1" customWidth="1"/>
    <col min="15898" max="16128" width="9.140625" style="1"/>
    <col min="16129" max="16129" width="26.5703125" style="1" customWidth="1"/>
    <col min="16130" max="16144" width="0" style="1" hidden="1" customWidth="1"/>
    <col min="16145" max="16149" width="9.7109375" style="1" customWidth="1"/>
    <col min="16150" max="16150" width="10.85546875" style="1" customWidth="1"/>
    <col min="16151" max="16151" width="10.140625" style="1" customWidth="1"/>
    <col min="16152" max="16152" width="11.7109375" style="1" bestFit="1" customWidth="1"/>
    <col min="16153" max="16153" width="11.5703125" style="1" bestFit="1" customWidth="1"/>
    <col min="16154" max="16384" width="9.140625" style="1"/>
  </cols>
  <sheetData>
    <row r="1" spans="1:30" s="388" customFormat="1" ht="16.5" x14ac:dyDescent="0.25">
      <c r="A1" s="386" t="s">
        <v>384</v>
      </c>
      <c r="B1" s="386"/>
      <c r="C1" s="386"/>
      <c r="D1" s="386"/>
      <c r="E1" s="386"/>
      <c r="F1" s="386"/>
      <c r="G1" s="386"/>
      <c r="H1" s="386"/>
      <c r="I1" s="386"/>
      <c r="J1" s="386"/>
      <c r="K1" s="387"/>
      <c r="L1" s="387"/>
      <c r="M1" s="387"/>
      <c r="N1" s="387"/>
      <c r="O1" s="387"/>
      <c r="P1" s="387"/>
      <c r="S1" s="389"/>
      <c r="T1" s="389"/>
      <c r="U1" s="389"/>
    </row>
    <row r="2" spans="1:30" s="388" customFormat="1" ht="10.5" customHeight="1" x14ac:dyDescent="0.2">
      <c r="A2" s="390"/>
      <c r="B2" s="390"/>
      <c r="C2" s="390"/>
      <c r="D2" s="390"/>
      <c r="E2" s="390"/>
      <c r="F2" s="390"/>
      <c r="G2" s="390"/>
      <c r="H2" s="390"/>
      <c r="I2" s="390"/>
      <c r="J2" s="390"/>
      <c r="K2" s="387"/>
      <c r="L2" s="387"/>
      <c r="M2" s="387"/>
      <c r="N2" s="387"/>
      <c r="O2" s="387"/>
      <c r="P2" s="387"/>
      <c r="S2" s="389"/>
      <c r="T2" s="389"/>
      <c r="U2" s="389"/>
    </row>
    <row r="3" spans="1:30" s="388" customFormat="1" ht="15.75" x14ac:dyDescent="0.25">
      <c r="A3" s="391"/>
      <c r="B3" s="392">
        <v>1991</v>
      </c>
      <c r="C3" s="393">
        <v>1992</v>
      </c>
      <c r="D3" s="392">
        <v>1993</v>
      </c>
      <c r="E3" s="393">
        <v>1994</v>
      </c>
      <c r="F3" s="392">
        <v>1995</v>
      </c>
      <c r="G3" s="393">
        <v>1996</v>
      </c>
      <c r="H3" s="392">
        <v>1997</v>
      </c>
      <c r="I3" s="393">
        <v>1998</v>
      </c>
      <c r="J3" s="392">
        <v>1999</v>
      </c>
      <c r="K3" s="393">
        <v>2000</v>
      </c>
      <c r="L3" s="392">
        <v>2001</v>
      </c>
      <c r="M3" s="392">
        <v>2002</v>
      </c>
      <c r="N3" s="392">
        <v>2003</v>
      </c>
      <c r="O3" s="394" t="s">
        <v>339</v>
      </c>
      <c r="P3" s="394" t="s">
        <v>340</v>
      </c>
      <c r="Q3" s="394" t="s">
        <v>341</v>
      </c>
      <c r="R3" s="394" t="s">
        <v>342</v>
      </c>
      <c r="S3" s="394" t="s">
        <v>343</v>
      </c>
      <c r="T3" s="394" t="s">
        <v>344</v>
      </c>
      <c r="U3" s="394" t="s">
        <v>345</v>
      </c>
      <c r="V3" s="394" t="s">
        <v>346</v>
      </c>
      <c r="W3" s="394" t="s">
        <v>347</v>
      </c>
      <c r="X3" s="394" t="s">
        <v>348</v>
      </c>
      <c r="Y3" s="394" t="s">
        <v>349</v>
      </c>
      <c r="Z3" s="394" t="s">
        <v>350</v>
      </c>
      <c r="AA3" s="394" t="s">
        <v>714</v>
      </c>
      <c r="AB3" s="394" t="s">
        <v>779</v>
      </c>
      <c r="AC3" s="394" t="s">
        <v>817</v>
      </c>
      <c r="AD3" s="394" t="s">
        <v>842</v>
      </c>
    </row>
    <row r="4" spans="1:30" s="388" customFormat="1" ht="15.75" x14ac:dyDescent="0.25">
      <c r="A4" s="390"/>
      <c r="B4" s="390"/>
      <c r="C4" s="390"/>
      <c r="D4" s="390"/>
      <c r="E4" s="390"/>
      <c r="F4" s="390"/>
      <c r="G4" s="390"/>
      <c r="H4" s="390"/>
      <c r="I4" s="390"/>
      <c r="J4" s="390"/>
      <c r="K4" s="395"/>
      <c r="L4" s="395"/>
      <c r="M4" s="349"/>
      <c r="N4" s="349"/>
      <c r="O4" s="396"/>
      <c r="Q4" s="396"/>
      <c r="R4" s="360"/>
      <c r="S4" s="360"/>
      <c r="T4" s="360"/>
      <c r="U4" s="360"/>
      <c r="V4" s="360"/>
      <c r="X4" s="360"/>
      <c r="AD4" s="360" t="s">
        <v>351</v>
      </c>
    </row>
    <row r="5" spans="1:30" s="388" customFormat="1" ht="15.75" hidden="1" x14ac:dyDescent="0.25">
      <c r="A5" s="395" t="s">
        <v>385</v>
      </c>
      <c r="B5" s="395"/>
      <c r="C5" s="395"/>
      <c r="D5" s="395"/>
      <c r="E5" s="395"/>
      <c r="F5" s="395"/>
      <c r="G5" s="395"/>
      <c r="H5" s="395"/>
      <c r="I5" s="395"/>
      <c r="J5" s="395"/>
      <c r="K5" s="397"/>
      <c r="L5" s="397"/>
      <c r="M5" s="398"/>
      <c r="N5" s="398"/>
    </row>
    <row r="6" spans="1:30" s="388" customFormat="1" hidden="1" x14ac:dyDescent="0.2">
      <c r="A6" s="388" t="s">
        <v>386</v>
      </c>
      <c r="B6" s="399"/>
      <c r="C6" s="399"/>
      <c r="D6" s="399"/>
      <c r="E6" s="399"/>
      <c r="F6" s="399"/>
      <c r="G6" s="399"/>
      <c r="H6" s="400"/>
      <c r="I6" s="400"/>
      <c r="J6" s="397"/>
      <c r="K6" s="399" t="s">
        <v>149</v>
      </c>
      <c r="L6" s="399" t="s">
        <v>149</v>
      </c>
      <c r="M6" s="401">
        <v>0</v>
      </c>
      <c r="N6" s="401">
        <v>0</v>
      </c>
      <c r="O6" s="401">
        <v>0</v>
      </c>
      <c r="P6" s="401">
        <v>0</v>
      </c>
      <c r="Q6" s="401">
        <v>0</v>
      </c>
      <c r="R6" s="401">
        <v>0</v>
      </c>
      <c r="S6" s="401">
        <v>0</v>
      </c>
      <c r="T6" s="401">
        <v>0</v>
      </c>
      <c r="U6" s="401">
        <v>0</v>
      </c>
      <c r="V6" s="401">
        <v>0</v>
      </c>
      <c r="W6" s="401">
        <v>0</v>
      </c>
    </row>
    <row r="7" spans="1:30" s="388" customFormat="1" hidden="1" x14ac:dyDescent="0.2">
      <c r="A7" s="390" t="s">
        <v>387</v>
      </c>
      <c r="B7" s="399"/>
      <c r="C7" s="399"/>
      <c r="D7" s="399"/>
      <c r="E7" s="399"/>
      <c r="F7" s="399"/>
      <c r="G7" s="399"/>
      <c r="H7" s="400"/>
      <c r="I7" s="400"/>
      <c r="J7" s="397"/>
      <c r="K7" s="388">
        <v>4</v>
      </c>
      <c r="L7" s="389">
        <v>1</v>
      </c>
      <c r="M7" s="401">
        <v>0</v>
      </c>
      <c r="N7" s="401">
        <v>0</v>
      </c>
      <c r="O7" s="401">
        <v>0</v>
      </c>
      <c r="P7" s="401">
        <v>0</v>
      </c>
      <c r="Q7" s="401">
        <v>0</v>
      </c>
      <c r="R7" s="401">
        <v>0</v>
      </c>
      <c r="S7" s="401">
        <v>0</v>
      </c>
      <c r="T7" s="401">
        <v>0</v>
      </c>
      <c r="U7" s="401">
        <v>0</v>
      </c>
      <c r="V7" s="401">
        <v>0</v>
      </c>
      <c r="W7" s="401">
        <v>0</v>
      </c>
    </row>
    <row r="8" spans="1:30" s="388" customFormat="1" ht="15.75" hidden="1" x14ac:dyDescent="0.25">
      <c r="A8" s="390"/>
      <c r="B8" s="402"/>
      <c r="C8" s="402"/>
      <c r="D8" s="402"/>
      <c r="E8" s="402"/>
      <c r="F8" s="402"/>
      <c r="G8" s="402"/>
      <c r="H8" s="402"/>
      <c r="I8" s="402"/>
      <c r="J8" s="397"/>
      <c r="L8" s="389"/>
      <c r="M8" s="399"/>
      <c r="N8" s="399"/>
      <c r="O8" s="399"/>
      <c r="T8" s="389"/>
      <c r="U8" s="389"/>
      <c r="V8" s="389"/>
    </row>
    <row r="9" spans="1:30" s="388" customFormat="1" ht="15.75" x14ac:dyDescent="0.25">
      <c r="A9" s="395" t="s">
        <v>388</v>
      </c>
      <c r="B9" s="402"/>
      <c r="C9" s="402"/>
      <c r="D9" s="402"/>
      <c r="E9" s="402"/>
      <c r="F9" s="402"/>
      <c r="G9" s="402"/>
      <c r="H9" s="402"/>
      <c r="I9" s="402"/>
      <c r="J9" s="397"/>
      <c r="K9" s="403"/>
      <c r="L9" s="404"/>
      <c r="M9" s="404"/>
      <c r="N9" s="105"/>
      <c r="O9" s="105"/>
      <c r="T9" s="389"/>
      <c r="U9" s="389"/>
      <c r="V9" s="389"/>
    </row>
    <row r="10" spans="1:30" s="388" customFormat="1" x14ac:dyDescent="0.2">
      <c r="A10" s="388" t="s">
        <v>386</v>
      </c>
      <c r="B10" s="400">
        <v>107</v>
      </c>
      <c r="C10" s="400">
        <v>92</v>
      </c>
      <c r="D10" s="400">
        <v>104</v>
      </c>
      <c r="E10" s="400">
        <v>147</v>
      </c>
      <c r="F10" s="400">
        <v>155</v>
      </c>
      <c r="G10" s="400">
        <v>115</v>
      </c>
      <c r="H10" s="400">
        <v>169</v>
      </c>
      <c r="I10" s="400">
        <v>183</v>
      </c>
      <c r="J10" s="397">
        <v>182</v>
      </c>
      <c r="K10" s="388">
        <v>151</v>
      </c>
      <c r="L10" s="389">
        <v>140</v>
      </c>
      <c r="M10" s="389">
        <v>153</v>
      </c>
      <c r="N10" s="105">
        <v>139</v>
      </c>
      <c r="O10" s="399">
        <v>137</v>
      </c>
      <c r="P10" s="399">
        <v>140</v>
      </c>
      <c r="Q10" s="399">
        <v>134</v>
      </c>
      <c r="R10" s="399">
        <v>156</v>
      </c>
      <c r="S10" s="399">
        <v>154</v>
      </c>
      <c r="T10" s="399">
        <v>154</v>
      </c>
      <c r="U10" s="399">
        <v>151</v>
      </c>
      <c r="V10" s="399">
        <v>153</v>
      </c>
      <c r="W10" s="405">
        <v>125.643</v>
      </c>
      <c r="X10" s="405">
        <v>117.17400000000001</v>
      </c>
      <c r="Y10" s="405">
        <v>121.471</v>
      </c>
      <c r="Z10" s="405">
        <v>119.093</v>
      </c>
      <c r="AA10" s="405">
        <v>135.01</v>
      </c>
      <c r="AB10" s="405">
        <v>136.30000000000001</v>
      </c>
      <c r="AC10" s="405">
        <v>131.73699999999999</v>
      </c>
      <c r="AD10" s="405">
        <v>123.133</v>
      </c>
    </row>
    <row r="11" spans="1:30" s="388" customFormat="1" x14ac:dyDescent="0.2">
      <c r="A11" s="390" t="s">
        <v>387</v>
      </c>
      <c r="B11" s="400">
        <v>407</v>
      </c>
      <c r="C11" s="400">
        <v>424</v>
      </c>
      <c r="D11" s="400">
        <v>572</v>
      </c>
      <c r="E11" s="400">
        <v>593</v>
      </c>
      <c r="F11" s="400">
        <v>551</v>
      </c>
      <c r="G11" s="400">
        <v>501</v>
      </c>
      <c r="H11" s="400">
        <v>751</v>
      </c>
      <c r="I11" s="400">
        <v>769</v>
      </c>
      <c r="J11" s="397">
        <v>740</v>
      </c>
      <c r="K11" s="388">
        <v>644</v>
      </c>
      <c r="L11" s="389">
        <v>604</v>
      </c>
      <c r="M11" s="389">
        <v>651</v>
      </c>
      <c r="N11" s="105">
        <v>599</v>
      </c>
      <c r="O11" s="105">
        <v>595</v>
      </c>
      <c r="P11" s="388">
        <v>602</v>
      </c>
      <c r="Q11" s="389">
        <v>595</v>
      </c>
      <c r="R11" s="389">
        <v>646</v>
      </c>
      <c r="S11" s="389">
        <v>628</v>
      </c>
      <c r="T11" s="389">
        <v>602</v>
      </c>
      <c r="U11" s="389">
        <v>611</v>
      </c>
      <c r="V11" s="405">
        <v>631.42200000000003</v>
      </c>
      <c r="W11" s="388">
        <v>524</v>
      </c>
      <c r="X11" s="388">
        <v>501</v>
      </c>
      <c r="Y11" s="406">
        <v>491.83499999999998</v>
      </c>
      <c r="Z11" s="405">
        <v>471.51</v>
      </c>
      <c r="AA11" s="405">
        <v>536.06500000000005</v>
      </c>
      <c r="AB11" s="405">
        <v>551.06399999999996</v>
      </c>
      <c r="AC11" s="405">
        <v>521</v>
      </c>
      <c r="AD11" s="388">
        <v>467</v>
      </c>
    </row>
    <row r="12" spans="1:30" s="388" customFormat="1" x14ac:dyDescent="0.2">
      <c r="A12" s="390"/>
      <c r="B12" s="400"/>
      <c r="C12" s="400"/>
      <c r="D12" s="400"/>
      <c r="E12" s="400"/>
      <c r="F12" s="400"/>
      <c r="G12" s="400"/>
      <c r="H12" s="400"/>
      <c r="I12" s="400"/>
      <c r="J12" s="397"/>
      <c r="L12" s="389"/>
      <c r="M12" s="389"/>
      <c r="N12" s="105"/>
      <c r="O12" s="105"/>
      <c r="Q12" s="389"/>
      <c r="R12" s="389"/>
      <c r="S12" s="389"/>
      <c r="T12" s="389"/>
      <c r="U12" s="389"/>
      <c r="V12" s="405"/>
      <c r="Z12" s="389"/>
      <c r="AC12" s="389"/>
    </row>
    <row r="13" spans="1:30" s="388" customFormat="1" ht="18.75" x14ac:dyDescent="0.25">
      <c r="A13" s="395" t="s">
        <v>389</v>
      </c>
      <c r="B13" s="395"/>
      <c r="C13" s="395"/>
      <c r="D13" s="395"/>
      <c r="E13" s="395"/>
      <c r="F13" s="395"/>
      <c r="G13" s="395"/>
      <c r="H13" s="395"/>
      <c r="I13" s="395"/>
      <c r="J13" s="395"/>
      <c r="K13" s="397"/>
      <c r="L13" s="397"/>
      <c r="M13" s="398"/>
      <c r="N13" s="398"/>
      <c r="Z13" s="389"/>
      <c r="AC13" s="389"/>
    </row>
    <row r="14" spans="1:30" s="388" customFormat="1" x14ac:dyDescent="0.2">
      <c r="A14" s="388" t="s">
        <v>386</v>
      </c>
      <c r="B14" s="399" t="s">
        <v>149</v>
      </c>
      <c r="C14" s="399" t="s">
        <v>149</v>
      </c>
      <c r="D14" s="399" t="s">
        <v>149</v>
      </c>
      <c r="E14" s="399" t="s">
        <v>149</v>
      </c>
      <c r="F14" s="399" t="s">
        <v>149</v>
      </c>
      <c r="G14" s="399" t="s">
        <v>149</v>
      </c>
      <c r="H14" s="399" t="s">
        <v>149</v>
      </c>
      <c r="I14" s="399" t="s">
        <v>149</v>
      </c>
      <c r="J14" s="399" t="s">
        <v>149</v>
      </c>
      <c r="K14" s="399" t="s">
        <v>149</v>
      </c>
      <c r="L14" s="399" t="s">
        <v>149</v>
      </c>
      <c r="M14" s="401" t="s">
        <v>149</v>
      </c>
      <c r="N14" s="401" t="s">
        <v>149</v>
      </c>
      <c r="O14" s="401" t="s">
        <v>149</v>
      </c>
      <c r="P14" s="401" t="s">
        <v>149</v>
      </c>
      <c r="Q14" s="401" t="s">
        <v>149</v>
      </c>
      <c r="R14" s="401" t="s">
        <v>149</v>
      </c>
      <c r="S14" s="401" t="s">
        <v>149</v>
      </c>
      <c r="T14" s="401" t="s">
        <v>149</v>
      </c>
      <c r="U14" s="401" t="s">
        <v>149</v>
      </c>
      <c r="V14" s="407">
        <v>49.018000000000001</v>
      </c>
      <c r="W14" s="406">
        <v>239.38800000000001</v>
      </c>
      <c r="X14" s="388">
        <v>187</v>
      </c>
      <c r="Y14" s="406">
        <v>236.84399999999999</v>
      </c>
      <c r="Z14" s="405">
        <v>243.20400000000001</v>
      </c>
      <c r="AA14" s="405">
        <v>273.142</v>
      </c>
      <c r="AB14" s="405">
        <v>276.327</v>
      </c>
      <c r="AC14" s="405">
        <v>273.31700000000001</v>
      </c>
      <c r="AD14" s="405">
        <v>291.41800000000001</v>
      </c>
    </row>
    <row r="15" spans="1:30" s="388" customFormat="1" x14ac:dyDescent="0.2">
      <c r="A15" s="390" t="s">
        <v>387</v>
      </c>
      <c r="B15" s="399" t="s">
        <v>149</v>
      </c>
      <c r="C15" s="399" t="s">
        <v>149</v>
      </c>
      <c r="D15" s="399" t="s">
        <v>149</v>
      </c>
      <c r="E15" s="399" t="s">
        <v>149</v>
      </c>
      <c r="F15" s="399" t="s">
        <v>149</v>
      </c>
      <c r="G15" s="399" t="s">
        <v>149</v>
      </c>
      <c r="H15" s="399" t="s">
        <v>149</v>
      </c>
      <c r="I15" s="399" t="s">
        <v>149</v>
      </c>
      <c r="J15" s="399" t="s">
        <v>149</v>
      </c>
      <c r="K15" s="388">
        <v>4</v>
      </c>
      <c r="L15" s="389">
        <v>1</v>
      </c>
      <c r="M15" s="401" t="s">
        <v>149</v>
      </c>
      <c r="N15" s="401" t="s">
        <v>149</v>
      </c>
      <c r="O15" s="401" t="s">
        <v>149</v>
      </c>
      <c r="P15" s="401" t="s">
        <v>149</v>
      </c>
      <c r="Q15" s="401" t="s">
        <v>149</v>
      </c>
      <c r="R15" s="401" t="s">
        <v>149</v>
      </c>
      <c r="S15" s="401" t="s">
        <v>149</v>
      </c>
      <c r="T15" s="401" t="s">
        <v>149</v>
      </c>
      <c r="U15" s="401" t="s">
        <v>149</v>
      </c>
      <c r="V15" s="407">
        <v>96.108000000000004</v>
      </c>
      <c r="W15" s="164">
        <v>1116.415</v>
      </c>
      <c r="X15" s="164">
        <v>1150</v>
      </c>
      <c r="Y15" s="164">
        <v>1124.2670000000001</v>
      </c>
      <c r="Z15" s="112">
        <v>1126.373</v>
      </c>
      <c r="AA15" s="112">
        <v>1216.6569999999999</v>
      </c>
      <c r="AB15" s="112">
        <v>1201.9960000000001</v>
      </c>
      <c r="AC15" s="112">
        <v>1229</v>
      </c>
      <c r="AD15" s="397">
        <v>1304</v>
      </c>
    </row>
    <row r="16" spans="1:30" s="388" customFormat="1" ht="15.75" hidden="1" x14ac:dyDescent="0.25">
      <c r="A16" s="390" t="s">
        <v>56</v>
      </c>
      <c r="B16" s="402"/>
      <c r="C16" s="402"/>
      <c r="D16" s="402"/>
      <c r="E16" s="402"/>
      <c r="F16" s="402"/>
      <c r="G16" s="402"/>
      <c r="H16" s="402"/>
      <c r="I16" s="402"/>
      <c r="J16" s="397"/>
      <c r="L16" s="389"/>
      <c r="M16" s="389"/>
      <c r="N16" s="389"/>
      <c r="O16" s="389"/>
      <c r="Q16" s="389"/>
      <c r="R16" s="389"/>
      <c r="S16" s="389"/>
      <c r="T16" s="389"/>
      <c r="U16" s="389"/>
      <c r="V16" s="389"/>
      <c r="Z16" s="389"/>
    </row>
    <row r="17" spans="1:30" s="388" customFormat="1" ht="18.75" hidden="1" x14ac:dyDescent="0.25">
      <c r="A17" s="395" t="s">
        <v>390</v>
      </c>
      <c r="B17" s="402"/>
      <c r="C17" s="402"/>
      <c r="D17" s="402"/>
      <c r="E17" s="402"/>
      <c r="F17" s="402"/>
      <c r="G17" s="402"/>
      <c r="H17" s="402"/>
      <c r="I17" s="402"/>
      <c r="J17" s="397"/>
      <c r="K17" s="408"/>
      <c r="L17" s="396"/>
      <c r="M17" s="396"/>
      <c r="Q17" s="389"/>
      <c r="R17" s="389"/>
      <c r="S17" s="389"/>
      <c r="T17" s="389"/>
      <c r="U17" s="389"/>
      <c r="V17" s="389"/>
      <c r="Z17" s="389"/>
    </row>
    <row r="18" spans="1:30" s="388" customFormat="1" hidden="1" x14ac:dyDescent="0.2">
      <c r="A18" s="388" t="s">
        <v>386</v>
      </c>
      <c r="B18" s="399" t="s">
        <v>149</v>
      </c>
      <c r="C18" s="399" t="s">
        <v>149</v>
      </c>
      <c r="D18" s="399" t="s">
        <v>149</v>
      </c>
      <c r="E18" s="399" t="s">
        <v>149</v>
      </c>
      <c r="F18" s="399" t="s">
        <v>149</v>
      </c>
      <c r="G18" s="399" t="s">
        <v>149</v>
      </c>
      <c r="H18" s="400">
        <v>6</v>
      </c>
      <c r="I18" s="400">
        <v>6</v>
      </c>
      <c r="J18" s="397">
        <v>6</v>
      </c>
      <c r="K18" s="399" t="s">
        <v>149</v>
      </c>
      <c r="L18" s="399" t="s">
        <v>149</v>
      </c>
      <c r="M18" s="399" t="s">
        <v>149</v>
      </c>
      <c r="N18" s="399" t="s">
        <v>149</v>
      </c>
      <c r="O18" s="399" t="s">
        <v>149</v>
      </c>
      <c r="P18" s="399" t="s">
        <v>149</v>
      </c>
      <c r="Q18" s="399" t="s">
        <v>149</v>
      </c>
      <c r="R18" s="399" t="s">
        <v>149</v>
      </c>
      <c r="S18" s="399" t="s">
        <v>149</v>
      </c>
      <c r="T18" s="399" t="s">
        <v>149</v>
      </c>
      <c r="U18" s="399" t="s">
        <v>149</v>
      </c>
      <c r="V18" s="399" t="s">
        <v>149</v>
      </c>
      <c r="W18" s="399" t="s">
        <v>149</v>
      </c>
      <c r="Z18" s="389"/>
    </row>
    <row r="19" spans="1:30" s="388" customFormat="1" hidden="1" x14ac:dyDescent="0.2">
      <c r="A19" s="390" t="s">
        <v>387</v>
      </c>
      <c r="B19" s="399" t="s">
        <v>149</v>
      </c>
      <c r="C19" s="399" t="s">
        <v>149</v>
      </c>
      <c r="D19" s="399" t="s">
        <v>149</v>
      </c>
      <c r="E19" s="399" t="s">
        <v>149</v>
      </c>
      <c r="F19" s="399" t="s">
        <v>149</v>
      </c>
      <c r="G19" s="399" t="s">
        <v>149</v>
      </c>
      <c r="H19" s="400">
        <v>27</v>
      </c>
      <c r="I19" s="400">
        <v>28</v>
      </c>
      <c r="J19" s="397">
        <v>24</v>
      </c>
      <c r="K19" s="399" t="s">
        <v>149</v>
      </c>
      <c r="L19" s="399" t="s">
        <v>149</v>
      </c>
      <c r="M19" s="399" t="s">
        <v>149</v>
      </c>
      <c r="N19" s="399" t="s">
        <v>149</v>
      </c>
      <c r="O19" s="399" t="s">
        <v>149</v>
      </c>
      <c r="P19" s="399" t="s">
        <v>149</v>
      </c>
      <c r="Q19" s="399" t="s">
        <v>149</v>
      </c>
      <c r="R19" s="399" t="s">
        <v>149</v>
      </c>
      <c r="S19" s="399" t="s">
        <v>149</v>
      </c>
      <c r="T19" s="399" t="s">
        <v>149</v>
      </c>
      <c r="U19" s="399" t="s">
        <v>149</v>
      </c>
      <c r="V19" s="399" t="s">
        <v>149</v>
      </c>
      <c r="W19" s="399" t="s">
        <v>149</v>
      </c>
      <c r="Z19" s="389"/>
    </row>
    <row r="20" spans="1:30" s="388" customFormat="1" x14ac:dyDescent="0.2">
      <c r="A20" s="390"/>
      <c r="B20" s="400"/>
      <c r="C20" s="400"/>
      <c r="D20" s="400"/>
      <c r="E20" s="400"/>
      <c r="F20" s="400"/>
      <c r="G20" s="400"/>
      <c r="H20" s="400"/>
      <c r="I20" s="400"/>
      <c r="J20" s="397"/>
      <c r="L20" s="389"/>
      <c r="M20" s="389"/>
      <c r="Q20" s="389"/>
      <c r="R20" s="389"/>
      <c r="S20" s="389"/>
      <c r="T20" s="389"/>
      <c r="U20" s="389"/>
      <c r="V20" s="389"/>
      <c r="Z20" s="389"/>
    </row>
    <row r="21" spans="1:30" s="388" customFormat="1" ht="18.75" x14ac:dyDescent="0.25">
      <c r="A21" s="395" t="s">
        <v>391</v>
      </c>
      <c r="B21" s="400"/>
      <c r="C21" s="400"/>
      <c r="D21" s="400"/>
      <c r="E21" s="400"/>
      <c r="F21" s="400"/>
      <c r="G21" s="400"/>
      <c r="H21" s="400"/>
      <c r="I21" s="400"/>
      <c r="J21" s="397"/>
      <c r="L21" s="389"/>
      <c r="M21" s="389"/>
      <c r="Q21" s="389"/>
      <c r="R21" s="389"/>
      <c r="S21" s="389"/>
      <c r="T21" s="389"/>
      <c r="U21" s="389"/>
      <c r="V21" s="389"/>
      <c r="Z21" s="389"/>
    </row>
    <row r="22" spans="1:30" s="388" customFormat="1" x14ac:dyDescent="0.2">
      <c r="A22" s="388" t="s">
        <v>386</v>
      </c>
      <c r="B22" s="400">
        <v>272</v>
      </c>
      <c r="C22" s="400">
        <v>329</v>
      </c>
      <c r="D22" s="400">
        <v>350</v>
      </c>
      <c r="E22" s="400">
        <v>369</v>
      </c>
      <c r="F22" s="400">
        <v>421</v>
      </c>
      <c r="G22" s="400">
        <v>391</v>
      </c>
      <c r="H22" s="400">
        <v>396</v>
      </c>
      <c r="I22" s="400">
        <v>372</v>
      </c>
      <c r="J22" s="397">
        <v>338</v>
      </c>
      <c r="K22" s="388">
        <v>270</v>
      </c>
      <c r="L22" s="389">
        <v>248</v>
      </c>
      <c r="M22" s="389">
        <v>257</v>
      </c>
      <c r="N22" s="388">
        <v>239</v>
      </c>
      <c r="O22" s="399">
        <v>275</v>
      </c>
      <c r="P22" s="399">
        <v>239</v>
      </c>
      <c r="Q22" s="399">
        <v>250</v>
      </c>
      <c r="R22" s="399">
        <v>257</v>
      </c>
      <c r="S22" s="399">
        <v>239</v>
      </c>
      <c r="T22" s="399">
        <v>244</v>
      </c>
      <c r="U22" s="399">
        <v>244</v>
      </c>
      <c r="V22" s="409">
        <v>217</v>
      </c>
      <c r="W22" s="401" t="s">
        <v>149</v>
      </c>
      <c r="X22" s="401" t="s">
        <v>149</v>
      </c>
      <c r="Y22" s="401" t="s">
        <v>149</v>
      </c>
      <c r="Z22" s="401" t="s">
        <v>149</v>
      </c>
      <c r="AA22" s="401" t="s">
        <v>149</v>
      </c>
      <c r="AB22" s="401" t="s">
        <v>149</v>
      </c>
      <c r="AC22" s="401" t="s">
        <v>149</v>
      </c>
      <c r="AD22" s="401" t="s">
        <v>149</v>
      </c>
    </row>
    <row r="23" spans="1:30" s="388" customFormat="1" x14ac:dyDescent="0.2">
      <c r="A23" s="390" t="s">
        <v>387</v>
      </c>
      <c r="B23" s="400">
        <v>1271</v>
      </c>
      <c r="C23" s="400">
        <v>1511</v>
      </c>
      <c r="D23" s="400">
        <v>1692</v>
      </c>
      <c r="E23" s="400">
        <v>1675</v>
      </c>
      <c r="F23" s="400">
        <v>1791</v>
      </c>
      <c r="G23" s="400">
        <v>1704</v>
      </c>
      <c r="H23" s="400">
        <v>1909</v>
      </c>
      <c r="I23" s="400">
        <v>1803</v>
      </c>
      <c r="J23" s="397">
        <v>1652</v>
      </c>
      <c r="K23" s="105">
        <v>1458</v>
      </c>
      <c r="L23" s="122">
        <v>1358</v>
      </c>
      <c r="M23" s="122">
        <v>1296</v>
      </c>
      <c r="N23" s="105">
        <v>1363</v>
      </c>
      <c r="O23" s="105">
        <v>1319</v>
      </c>
      <c r="P23" s="105">
        <v>1235</v>
      </c>
      <c r="Q23" s="122">
        <v>1212</v>
      </c>
      <c r="R23" s="122">
        <v>1217</v>
      </c>
      <c r="S23" s="122">
        <v>1104</v>
      </c>
      <c r="T23" s="122">
        <v>1101</v>
      </c>
      <c r="U23" s="122">
        <v>1084</v>
      </c>
      <c r="V23" s="410">
        <v>922.11599999999999</v>
      </c>
      <c r="W23" s="401" t="s">
        <v>149</v>
      </c>
      <c r="X23" s="401" t="s">
        <v>149</v>
      </c>
      <c r="Y23" s="401" t="s">
        <v>149</v>
      </c>
      <c r="Z23" s="401" t="s">
        <v>149</v>
      </c>
      <c r="AA23" s="401" t="s">
        <v>149</v>
      </c>
      <c r="AB23" s="401" t="s">
        <v>149</v>
      </c>
      <c r="AC23" s="401" t="s">
        <v>149</v>
      </c>
      <c r="AD23" s="401" t="s">
        <v>149</v>
      </c>
    </row>
    <row r="24" spans="1:30" s="388" customFormat="1" hidden="1" x14ac:dyDescent="0.2">
      <c r="A24" s="390"/>
      <c r="B24" s="400"/>
      <c r="C24" s="400"/>
      <c r="D24" s="400"/>
      <c r="E24" s="400"/>
      <c r="F24" s="400"/>
      <c r="G24" s="400"/>
      <c r="H24" s="400"/>
      <c r="I24" s="400"/>
      <c r="J24" s="397"/>
      <c r="K24" s="105"/>
      <c r="L24" s="122"/>
      <c r="M24" s="122"/>
      <c r="N24" s="105"/>
      <c r="O24" s="105"/>
      <c r="Q24" s="389"/>
      <c r="R24" s="389"/>
      <c r="S24" s="389"/>
      <c r="T24" s="389"/>
      <c r="U24" s="389"/>
      <c r="V24" s="389"/>
      <c r="Z24" s="389"/>
    </row>
    <row r="25" spans="1:30" s="414" customFormat="1" ht="15.75" hidden="1" x14ac:dyDescent="0.25">
      <c r="A25" s="411" t="s">
        <v>392</v>
      </c>
      <c r="B25" s="412"/>
      <c r="C25" s="412"/>
      <c r="D25" s="412"/>
      <c r="E25" s="412"/>
      <c r="F25" s="412"/>
      <c r="G25" s="412"/>
      <c r="H25" s="412"/>
      <c r="I25" s="412"/>
      <c r="J25" s="413"/>
      <c r="M25" s="415"/>
      <c r="N25" s="415"/>
      <c r="O25" s="415"/>
      <c r="P25" s="415"/>
      <c r="Q25" s="415"/>
    </row>
    <row r="26" spans="1:30" s="414" customFormat="1" hidden="1" x14ac:dyDescent="0.2">
      <c r="A26" s="414" t="s">
        <v>386</v>
      </c>
      <c r="B26" s="416"/>
      <c r="C26" s="416"/>
      <c r="D26" s="416"/>
      <c r="E26" s="416"/>
      <c r="F26" s="416"/>
      <c r="G26" s="416"/>
      <c r="H26" s="416"/>
      <c r="I26" s="416"/>
      <c r="J26" s="416"/>
      <c r="K26" s="416" t="s">
        <v>137</v>
      </c>
      <c r="L26" s="416" t="s">
        <v>137</v>
      </c>
      <c r="M26" s="417">
        <v>0</v>
      </c>
      <c r="N26" s="417">
        <v>0</v>
      </c>
      <c r="O26" s="417">
        <v>0</v>
      </c>
      <c r="P26" s="417">
        <v>0</v>
      </c>
      <c r="Q26" s="417">
        <v>0</v>
      </c>
      <c r="R26" s="417">
        <v>0</v>
      </c>
      <c r="S26" s="417">
        <v>0</v>
      </c>
      <c r="T26" s="417">
        <v>0</v>
      </c>
      <c r="U26" s="417">
        <v>0</v>
      </c>
      <c r="V26" s="417">
        <v>0</v>
      </c>
      <c r="W26" s="417">
        <v>0</v>
      </c>
    </row>
    <row r="27" spans="1:30" s="414" customFormat="1" hidden="1" x14ac:dyDescent="0.2">
      <c r="A27" s="418" t="s">
        <v>387</v>
      </c>
      <c r="B27" s="416"/>
      <c r="C27" s="416"/>
      <c r="D27" s="416"/>
      <c r="E27" s="416"/>
      <c r="F27" s="416"/>
      <c r="G27" s="416"/>
      <c r="H27" s="412"/>
      <c r="I27" s="412"/>
      <c r="J27" s="413"/>
      <c r="K27" s="416" t="s">
        <v>137</v>
      </c>
      <c r="L27" s="416" t="s">
        <v>137</v>
      </c>
      <c r="M27" s="417">
        <v>0</v>
      </c>
      <c r="N27" s="417">
        <v>0</v>
      </c>
      <c r="O27" s="417">
        <v>0</v>
      </c>
      <c r="P27" s="417">
        <v>0</v>
      </c>
      <c r="Q27" s="417">
        <v>0</v>
      </c>
      <c r="R27" s="417">
        <v>0</v>
      </c>
      <c r="S27" s="417">
        <v>0</v>
      </c>
      <c r="T27" s="417">
        <v>0</v>
      </c>
      <c r="U27" s="417">
        <v>0</v>
      </c>
      <c r="V27" s="417">
        <v>0</v>
      </c>
      <c r="W27" s="417">
        <v>0</v>
      </c>
    </row>
    <row r="28" spans="1:30" s="388" customFormat="1" x14ac:dyDescent="0.2">
      <c r="A28" s="390"/>
      <c r="B28" s="398"/>
      <c r="C28" s="398"/>
      <c r="D28" s="398"/>
      <c r="E28" s="398"/>
      <c r="F28" s="398"/>
      <c r="G28" s="419"/>
      <c r="H28" s="398"/>
      <c r="I28" s="419"/>
      <c r="J28" s="420"/>
      <c r="K28" s="105"/>
      <c r="L28" s="122"/>
      <c r="M28" s="122"/>
      <c r="N28" s="105"/>
      <c r="O28" s="105"/>
      <c r="Q28" s="389"/>
      <c r="R28" s="389"/>
      <c r="S28" s="389"/>
      <c r="T28" s="389"/>
      <c r="U28" s="389"/>
      <c r="V28" s="389"/>
      <c r="Z28" s="389"/>
    </row>
    <row r="29" spans="1:30" s="388" customFormat="1" ht="18.75" x14ac:dyDescent="0.25">
      <c r="A29" s="395" t="s">
        <v>393</v>
      </c>
      <c r="B29" s="398"/>
      <c r="C29" s="398"/>
      <c r="D29" s="398"/>
      <c r="E29" s="398"/>
      <c r="F29" s="398"/>
      <c r="G29" s="419"/>
      <c r="H29" s="398"/>
      <c r="I29" s="419"/>
      <c r="J29" s="420"/>
      <c r="K29" s="397"/>
      <c r="L29" s="398"/>
      <c r="M29" s="398"/>
      <c r="N29" s="105"/>
      <c r="O29" s="105"/>
      <c r="Q29" s="389"/>
      <c r="R29" s="389"/>
      <c r="S29" s="389"/>
      <c r="T29" s="389"/>
      <c r="U29" s="389"/>
      <c r="V29" s="389"/>
      <c r="Z29" s="389"/>
    </row>
    <row r="30" spans="1:30" s="388" customFormat="1" x14ac:dyDescent="0.2">
      <c r="A30" s="388" t="s">
        <v>394</v>
      </c>
      <c r="B30" s="399" t="s">
        <v>149</v>
      </c>
      <c r="C30" s="399" t="s">
        <v>149</v>
      </c>
      <c r="D30" s="399" t="s">
        <v>149</v>
      </c>
      <c r="E30" s="399" t="s">
        <v>149</v>
      </c>
      <c r="F30" s="399" t="s">
        <v>149</v>
      </c>
      <c r="G30" s="399" t="s">
        <v>149</v>
      </c>
      <c r="H30" s="399" t="s">
        <v>149</v>
      </c>
      <c r="I30" s="399" t="s">
        <v>149</v>
      </c>
      <c r="J30" s="397">
        <v>44</v>
      </c>
      <c r="K30" s="388">
        <v>80</v>
      </c>
      <c r="L30" s="389">
        <v>76</v>
      </c>
      <c r="M30" s="389">
        <v>76</v>
      </c>
      <c r="N30" s="105">
        <v>87</v>
      </c>
      <c r="O30" s="399">
        <v>74</v>
      </c>
      <c r="P30" s="401" t="s">
        <v>149</v>
      </c>
      <c r="Q30" s="401" t="s">
        <v>149</v>
      </c>
      <c r="R30" s="401" t="s">
        <v>149</v>
      </c>
      <c r="S30" s="401" t="s">
        <v>149</v>
      </c>
      <c r="T30" s="401" t="s">
        <v>149</v>
      </c>
      <c r="U30" s="401" t="s">
        <v>149</v>
      </c>
      <c r="V30" s="401" t="s">
        <v>149</v>
      </c>
      <c r="W30" s="401" t="s">
        <v>149</v>
      </c>
      <c r="X30" s="401" t="s">
        <v>149</v>
      </c>
      <c r="Y30" s="401" t="s">
        <v>149</v>
      </c>
      <c r="Z30" s="401" t="s">
        <v>149</v>
      </c>
      <c r="AA30" s="401" t="s">
        <v>149</v>
      </c>
      <c r="AB30" s="401" t="s">
        <v>149</v>
      </c>
      <c r="AC30" s="401" t="s">
        <v>149</v>
      </c>
      <c r="AD30" s="401" t="s">
        <v>149</v>
      </c>
    </row>
    <row r="31" spans="1:30" s="388" customFormat="1" x14ac:dyDescent="0.2">
      <c r="A31" s="390" t="s">
        <v>387</v>
      </c>
      <c r="B31" s="399" t="s">
        <v>149</v>
      </c>
      <c r="C31" s="399" t="s">
        <v>149</v>
      </c>
      <c r="D31" s="399" t="s">
        <v>149</v>
      </c>
      <c r="E31" s="399" t="s">
        <v>149</v>
      </c>
      <c r="F31" s="399" t="s">
        <v>149</v>
      </c>
      <c r="G31" s="399" t="s">
        <v>149</v>
      </c>
      <c r="H31" s="399" t="s">
        <v>149</v>
      </c>
      <c r="I31" s="399" t="s">
        <v>149</v>
      </c>
      <c r="J31" s="397">
        <v>202</v>
      </c>
      <c r="K31" s="388">
        <v>364</v>
      </c>
      <c r="L31" s="389">
        <v>362</v>
      </c>
      <c r="M31" s="389">
        <v>332</v>
      </c>
      <c r="N31" s="105">
        <v>368</v>
      </c>
      <c r="O31" s="105">
        <v>303</v>
      </c>
      <c r="P31" s="401" t="s">
        <v>149</v>
      </c>
      <c r="Q31" s="401" t="s">
        <v>149</v>
      </c>
      <c r="R31" s="401" t="s">
        <v>149</v>
      </c>
      <c r="S31" s="401" t="s">
        <v>149</v>
      </c>
      <c r="T31" s="401" t="s">
        <v>149</v>
      </c>
      <c r="U31" s="401" t="s">
        <v>149</v>
      </c>
      <c r="V31" s="401" t="s">
        <v>149</v>
      </c>
      <c r="W31" s="401" t="s">
        <v>149</v>
      </c>
      <c r="X31" s="401" t="s">
        <v>149</v>
      </c>
      <c r="Y31" s="401" t="s">
        <v>149</v>
      </c>
      <c r="Z31" s="401" t="s">
        <v>149</v>
      </c>
      <c r="AA31" s="401" t="s">
        <v>149</v>
      </c>
      <c r="AB31" s="401" t="s">
        <v>149</v>
      </c>
      <c r="AC31" s="401" t="s">
        <v>149</v>
      </c>
      <c r="AD31" s="401" t="s">
        <v>149</v>
      </c>
    </row>
    <row r="32" spans="1:30" s="388" customFormat="1" x14ac:dyDescent="0.2">
      <c r="A32" s="390"/>
      <c r="B32" s="390"/>
      <c r="C32" s="390"/>
      <c r="D32" s="390"/>
      <c r="E32" s="390"/>
      <c r="F32" s="390"/>
      <c r="G32" s="390"/>
      <c r="H32" s="390"/>
      <c r="I32" s="390"/>
      <c r="J32" s="390"/>
      <c r="L32" s="389"/>
      <c r="M32" s="389"/>
      <c r="N32" s="105"/>
      <c r="O32" s="105"/>
      <c r="Q32" s="389"/>
      <c r="R32" s="389"/>
      <c r="S32" s="389"/>
      <c r="T32" s="389"/>
      <c r="U32" s="389"/>
      <c r="V32" s="389"/>
      <c r="Z32" s="389"/>
    </row>
    <row r="33" spans="1:30" s="388" customFormat="1" ht="18.75" x14ac:dyDescent="0.25">
      <c r="A33" s="395" t="s">
        <v>716</v>
      </c>
      <c r="B33" s="395"/>
      <c r="C33" s="395"/>
      <c r="D33" s="395"/>
      <c r="E33" s="395"/>
      <c r="F33" s="395"/>
      <c r="G33" s="395"/>
      <c r="H33" s="395"/>
      <c r="I33" s="395"/>
      <c r="J33" s="395"/>
      <c r="K33" s="397"/>
      <c r="L33" s="398"/>
      <c r="M33" s="398"/>
      <c r="N33" s="105"/>
      <c r="O33" s="105"/>
      <c r="Q33" s="389"/>
      <c r="R33" s="389"/>
      <c r="S33" s="389"/>
      <c r="T33" s="389"/>
      <c r="U33" s="389"/>
      <c r="V33" s="389"/>
      <c r="Z33" s="389"/>
    </row>
    <row r="34" spans="1:30" s="388" customFormat="1" ht="18" x14ac:dyDescent="0.2">
      <c r="A34" s="388" t="s">
        <v>395</v>
      </c>
      <c r="B34" s="388" t="s">
        <v>149</v>
      </c>
      <c r="C34" s="388" t="s">
        <v>149</v>
      </c>
      <c r="D34" s="388" t="s">
        <v>149</v>
      </c>
      <c r="E34" s="388" t="s">
        <v>149</v>
      </c>
      <c r="F34" s="388" t="s">
        <v>149</v>
      </c>
      <c r="G34" s="388" t="s">
        <v>149</v>
      </c>
      <c r="H34" s="388" t="s">
        <v>149</v>
      </c>
      <c r="I34" s="388" t="s">
        <v>149</v>
      </c>
      <c r="J34" s="388" t="s">
        <v>149</v>
      </c>
      <c r="K34" s="388" t="s">
        <v>149</v>
      </c>
      <c r="L34" s="399" t="s">
        <v>149</v>
      </c>
      <c r="M34" s="389">
        <v>1</v>
      </c>
      <c r="N34" s="105">
        <v>25</v>
      </c>
      <c r="O34" s="399">
        <v>27</v>
      </c>
      <c r="P34" s="399">
        <v>56</v>
      </c>
      <c r="Q34" s="399">
        <v>56</v>
      </c>
      <c r="R34" s="399">
        <v>66</v>
      </c>
      <c r="S34" s="399">
        <v>59</v>
      </c>
      <c r="T34" s="399">
        <v>62</v>
      </c>
      <c r="U34" s="399">
        <v>62</v>
      </c>
      <c r="V34" s="399">
        <v>60</v>
      </c>
      <c r="W34" s="405">
        <v>46.737000000000002</v>
      </c>
      <c r="X34" s="405">
        <v>50.131999999999998</v>
      </c>
      <c r="Y34" s="421">
        <v>49.600999999999999</v>
      </c>
      <c r="Z34" s="405">
        <v>35.805</v>
      </c>
      <c r="AA34" s="739">
        <v>0</v>
      </c>
      <c r="AB34" s="739">
        <v>0</v>
      </c>
      <c r="AC34" s="739">
        <v>0</v>
      </c>
      <c r="AD34" s="739">
        <v>0</v>
      </c>
    </row>
    <row r="35" spans="1:30" s="388" customFormat="1" x14ac:dyDescent="0.2">
      <c r="A35" s="390" t="s">
        <v>387</v>
      </c>
      <c r="B35" s="390" t="s">
        <v>149</v>
      </c>
      <c r="C35" s="390" t="s">
        <v>149</v>
      </c>
      <c r="D35" s="390" t="s">
        <v>149</v>
      </c>
      <c r="E35" s="390" t="s">
        <v>149</v>
      </c>
      <c r="F35" s="390" t="s">
        <v>149</v>
      </c>
      <c r="G35" s="390" t="s">
        <v>149</v>
      </c>
      <c r="H35" s="390" t="s">
        <v>149</v>
      </c>
      <c r="I35" s="390" t="s">
        <v>149</v>
      </c>
      <c r="J35" s="390" t="s">
        <v>149</v>
      </c>
      <c r="K35" s="390" t="s">
        <v>149</v>
      </c>
      <c r="L35" s="399">
        <v>1</v>
      </c>
      <c r="M35" s="389">
        <v>5</v>
      </c>
      <c r="N35" s="105">
        <v>100</v>
      </c>
      <c r="O35" s="105">
        <v>120</v>
      </c>
      <c r="P35" s="388">
        <v>214</v>
      </c>
      <c r="Q35" s="389">
        <v>208</v>
      </c>
      <c r="R35" s="389">
        <v>231</v>
      </c>
      <c r="S35" s="389">
        <v>206</v>
      </c>
      <c r="T35" s="389">
        <v>213</v>
      </c>
      <c r="U35" s="389">
        <v>225</v>
      </c>
      <c r="V35" s="405">
        <v>208.09899999999999</v>
      </c>
      <c r="W35" s="388">
        <v>169</v>
      </c>
      <c r="X35" s="388">
        <v>180</v>
      </c>
      <c r="Y35" s="406">
        <v>178.05799999999999</v>
      </c>
      <c r="Z35" s="405">
        <v>131.453</v>
      </c>
      <c r="AA35" s="739">
        <v>0</v>
      </c>
      <c r="AB35" s="739">
        <v>0</v>
      </c>
      <c r="AC35" s="739">
        <v>0</v>
      </c>
      <c r="AD35" s="739">
        <v>0</v>
      </c>
    </row>
    <row r="36" spans="1:30" s="388" customFormat="1" x14ac:dyDescent="0.2">
      <c r="A36" s="390"/>
      <c r="B36" s="390"/>
      <c r="C36" s="390"/>
      <c r="D36" s="390"/>
      <c r="E36" s="390"/>
      <c r="F36" s="390"/>
      <c r="G36" s="390"/>
      <c r="H36" s="390"/>
      <c r="I36" s="390"/>
      <c r="J36" s="390"/>
      <c r="K36" s="400"/>
      <c r="L36" s="397"/>
      <c r="N36" s="389"/>
      <c r="O36" s="389"/>
      <c r="R36" s="389"/>
      <c r="S36" s="389"/>
      <c r="T36" s="389"/>
      <c r="U36" s="389"/>
      <c r="V36" s="389"/>
      <c r="Z36" s="389"/>
    </row>
    <row r="37" spans="1:30" s="388" customFormat="1" ht="15.75" x14ac:dyDescent="0.25">
      <c r="A37" s="422" t="s">
        <v>262</v>
      </c>
      <c r="B37" s="422"/>
      <c r="C37" s="422"/>
      <c r="D37" s="422"/>
      <c r="E37" s="422"/>
      <c r="F37" s="422"/>
      <c r="G37" s="422"/>
      <c r="H37" s="422"/>
      <c r="I37" s="422"/>
      <c r="J37" s="422"/>
      <c r="K37" s="419"/>
      <c r="L37" s="397"/>
      <c r="N37" s="389"/>
      <c r="O37" s="389"/>
      <c r="R37" s="389"/>
      <c r="S37" s="389"/>
      <c r="T37" s="389"/>
      <c r="U37" s="389"/>
      <c r="V37" s="389"/>
      <c r="Z37" s="389"/>
    </row>
    <row r="38" spans="1:30" s="388" customFormat="1" x14ac:dyDescent="0.2">
      <c r="A38" s="388" t="s">
        <v>386</v>
      </c>
      <c r="B38" s="423">
        <f t="shared" ref="B38:Y39" si="0">SUM(B6,B10,B14,B18,B22,B26,B30,B34)</f>
        <v>379</v>
      </c>
      <c r="C38" s="423">
        <f t="shared" si="0"/>
        <v>421</v>
      </c>
      <c r="D38" s="423">
        <f t="shared" si="0"/>
        <v>454</v>
      </c>
      <c r="E38" s="423">
        <f t="shared" si="0"/>
        <v>516</v>
      </c>
      <c r="F38" s="423">
        <f t="shared" si="0"/>
        <v>576</v>
      </c>
      <c r="G38" s="423">
        <f t="shared" si="0"/>
        <v>506</v>
      </c>
      <c r="H38" s="423">
        <f t="shared" si="0"/>
        <v>571</v>
      </c>
      <c r="I38" s="423">
        <f t="shared" si="0"/>
        <v>561</v>
      </c>
      <c r="J38" s="423">
        <f t="shared" si="0"/>
        <v>570</v>
      </c>
      <c r="K38" s="423">
        <f t="shared" si="0"/>
        <v>501</v>
      </c>
      <c r="L38" s="423">
        <f t="shared" si="0"/>
        <v>464</v>
      </c>
      <c r="M38" s="423">
        <f t="shared" si="0"/>
        <v>487</v>
      </c>
      <c r="N38" s="423">
        <f t="shared" si="0"/>
        <v>490</v>
      </c>
      <c r="O38" s="423">
        <f t="shared" si="0"/>
        <v>513</v>
      </c>
      <c r="P38" s="423">
        <f>SUM(P6,P10,P14,P18,P22,P26,P30,P34)</f>
        <v>435</v>
      </c>
      <c r="Q38" s="423">
        <f t="shared" si="0"/>
        <v>440</v>
      </c>
      <c r="R38" s="423">
        <f t="shared" si="0"/>
        <v>479</v>
      </c>
      <c r="S38" s="423">
        <f t="shared" si="0"/>
        <v>452</v>
      </c>
      <c r="T38" s="423">
        <f t="shared" si="0"/>
        <v>460</v>
      </c>
      <c r="U38" s="423">
        <f t="shared" si="0"/>
        <v>457</v>
      </c>
      <c r="V38" s="423">
        <f t="shared" si="0"/>
        <v>479.01800000000003</v>
      </c>
      <c r="W38" s="423">
        <f t="shared" si="0"/>
        <v>411.76800000000003</v>
      </c>
      <c r="X38" s="423">
        <f t="shared" si="0"/>
        <v>354.30599999999998</v>
      </c>
      <c r="Y38" s="423">
        <f t="shared" si="0"/>
        <v>407.916</v>
      </c>
      <c r="Z38" s="423">
        <f t="shared" ref="Z38:AB39" si="1">SUM(Z6,Z10,Z14,Z18,Z22,Z26,Z30,Z34)</f>
        <v>398.10200000000003</v>
      </c>
      <c r="AA38" s="423">
        <f t="shared" si="1"/>
        <v>408.15199999999999</v>
      </c>
      <c r="AB38" s="423">
        <f t="shared" si="1"/>
        <v>412.62700000000001</v>
      </c>
      <c r="AC38" s="423">
        <f t="shared" ref="AC38:AD38" si="2">SUM(AC6,AC10,AC14,AC18,AC22,AC26,AC30,AC34)</f>
        <v>405.05399999999997</v>
      </c>
      <c r="AD38" s="423">
        <f t="shared" si="2"/>
        <v>414.55099999999999</v>
      </c>
    </row>
    <row r="39" spans="1:30" s="388" customFormat="1" x14ac:dyDescent="0.2">
      <c r="A39" s="424" t="s">
        <v>387</v>
      </c>
      <c r="B39" s="425">
        <f t="shared" si="0"/>
        <v>1678</v>
      </c>
      <c r="C39" s="425">
        <f t="shared" si="0"/>
        <v>1935</v>
      </c>
      <c r="D39" s="425">
        <f t="shared" si="0"/>
        <v>2264</v>
      </c>
      <c r="E39" s="425">
        <f t="shared" si="0"/>
        <v>2268</v>
      </c>
      <c r="F39" s="425">
        <f t="shared" si="0"/>
        <v>2342</v>
      </c>
      <c r="G39" s="425">
        <f t="shared" si="0"/>
        <v>2205</v>
      </c>
      <c r="H39" s="425">
        <f t="shared" si="0"/>
        <v>2687</v>
      </c>
      <c r="I39" s="425">
        <f t="shared" si="0"/>
        <v>2600</v>
      </c>
      <c r="J39" s="425">
        <f t="shared" si="0"/>
        <v>2618</v>
      </c>
      <c r="K39" s="425">
        <f t="shared" si="0"/>
        <v>2474</v>
      </c>
      <c r="L39" s="425">
        <f t="shared" si="0"/>
        <v>2327</v>
      </c>
      <c r="M39" s="425">
        <f t="shared" si="0"/>
        <v>2284</v>
      </c>
      <c r="N39" s="425">
        <f t="shared" si="0"/>
        <v>2430</v>
      </c>
      <c r="O39" s="425">
        <f t="shared" si="0"/>
        <v>2337</v>
      </c>
      <c r="P39" s="425">
        <f>SUM(P7,P11,P15,P19,P23,P27,P31,P35)</f>
        <v>2051</v>
      </c>
      <c r="Q39" s="425">
        <f t="shared" si="0"/>
        <v>2015</v>
      </c>
      <c r="R39" s="425">
        <f t="shared" si="0"/>
        <v>2094</v>
      </c>
      <c r="S39" s="425">
        <f t="shared" si="0"/>
        <v>1938</v>
      </c>
      <c r="T39" s="425">
        <f t="shared" si="0"/>
        <v>1916</v>
      </c>
      <c r="U39" s="425">
        <f t="shared" si="0"/>
        <v>1920</v>
      </c>
      <c r="V39" s="425">
        <f t="shared" si="0"/>
        <v>1857.7449999999999</v>
      </c>
      <c r="W39" s="425">
        <f t="shared" si="0"/>
        <v>1809.415</v>
      </c>
      <c r="X39" s="425">
        <f t="shared" si="0"/>
        <v>1831</v>
      </c>
      <c r="Y39" s="425">
        <f t="shared" si="0"/>
        <v>1794.16</v>
      </c>
      <c r="Z39" s="425">
        <f t="shared" si="1"/>
        <v>1729.336</v>
      </c>
      <c r="AA39" s="425">
        <f t="shared" si="1"/>
        <v>1752.722</v>
      </c>
      <c r="AB39" s="425">
        <f t="shared" si="1"/>
        <v>1753.06</v>
      </c>
      <c r="AC39" s="425">
        <f t="shared" ref="AC39:AD39" si="3">SUM(AC7,AC11,AC15,AC19,AC23,AC27,AC31,AC35)</f>
        <v>1750</v>
      </c>
      <c r="AD39" s="425">
        <f t="shared" si="3"/>
        <v>1771</v>
      </c>
    </row>
    <row r="40" spans="1:30" s="388" customFormat="1" ht="18" customHeight="1" x14ac:dyDescent="0.2">
      <c r="A40" s="139" t="s">
        <v>157</v>
      </c>
      <c r="R40" s="389"/>
      <c r="S40" s="389"/>
      <c r="T40" s="389"/>
      <c r="U40" s="389"/>
      <c r="V40" s="389"/>
      <c r="Z40" s="389"/>
    </row>
    <row r="41" spans="1:30" x14ac:dyDescent="0.2">
      <c r="A41" s="32" t="s">
        <v>396</v>
      </c>
      <c r="B41" s="388"/>
      <c r="C41" s="388"/>
      <c r="D41" s="388"/>
      <c r="E41" s="388"/>
      <c r="F41" s="388"/>
      <c r="G41" s="388"/>
      <c r="H41" s="388"/>
      <c r="I41" s="388"/>
      <c r="J41" s="388"/>
      <c r="R41" s="426"/>
      <c r="V41" s="426"/>
      <c r="Z41" s="426"/>
    </row>
    <row r="42" spans="1:30" s="32" customFormat="1" ht="12.75" x14ac:dyDescent="0.2">
      <c r="A42" s="32" t="s">
        <v>397</v>
      </c>
      <c r="R42" s="385"/>
      <c r="S42" s="385"/>
      <c r="T42" s="385"/>
      <c r="U42" s="385"/>
      <c r="V42" s="385"/>
      <c r="Z42" s="385"/>
    </row>
    <row r="43" spans="1:30" s="32" customFormat="1" ht="12.75" hidden="1" x14ac:dyDescent="0.2">
      <c r="A43" s="32" t="s">
        <v>397</v>
      </c>
      <c r="R43" s="385"/>
      <c r="S43" s="385"/>
      <c r="T43" s="385"/>
      <c r="U43" s="385"/>
      <c r="V43" s="385"/>
      <c r="Z43" s="385"/>
    </row>
    <row r="44" spans="1:30" x14ac:dyDescent="0.2">
      <c r="A44" s="32" t="s">
        <v>717</v>
      </c>
      <c r="B44" s="388"/>
      <c r="C44" s="388"/>
      <c r="D44" s="388"/>
      <c r="E44" s="388"/>
      <c r="F44" s="388"/>
      <c r="G44" s="388"/>
      <c r="H44" s="388"/>
      <c r="I44" s="388"/>
      <c r="J44" s="388"/>
      <c r="R44" s="426"/>
      <c r="V44" s="426"/>
      <c r="Z44" s="426"/>
    </row>
    <row r="45" spans="1:30" x14ac:dyDescent="0.2">
      <c r="R45" s="426"/>
      <c r="V45" s="426"/>
      <c r="Z45" s="426"/>
    </row>
    <row r="46" spans="1:30" ht="16.5" x14ac:dyDescent="0.25">
      <c r="A46" s="427" t="s">
        <v>398</v>
      </c>
      <c r="B46" s="427"/>
      <c r="C46" s="427"/>
      <c r="D46" s="427"/>
      <c r="E46" s="427"/>
      <c r="F46" s="427"/>
      <c r="G46" s="427"/>
      <c r="H46" s="427"/>
      <c r="I46" s="427"/>
      <c r="J46" s="427"/>
      <c r="R46" s="426"/>
      <c r="V46" s="426"/>
      <c r="Z46" s="426"/>
    </row>
    <row r="47" spans="1:30" ht="10.5" customHeight="1" x14ac:dyDescent="0.2">
      <c r="R47" s="426"/>
      <c r="V47" s="426"/>
      <c r="Z47" s="426"/>
    </row>
    <row r="48" spans="1:30" ht="15.75" x14ac:dyDescent="0.25">
      <c r="A48" s="391"/>
      <c r="B48" s="391"/>
      <c r="C48" s="391"/>
      <c r="D48" s="391"/>
      <c r="E48" s="391"/>
      <c r="F48" s="391"/>
      <c r="G48" s="391"/>
      <c r="H48" s="391"/>
      <c r="I48" s="391"/>
      <c r="J48" s="391"/>
      <c r="K48" s="393">
        <v>2000</v>
      </c>
      <c r="L48" s="392">
        <v>2001</v>
      </c>
      <c r="M48" s="392">
        <v>2002</v>
      </c>
      <c r="N48" s="392">
        <v>2003</v>
      </c>
      <c r="O48" s="392">
        <v>2004</v>
      </c>
      <c r="P48" s="392">
        <v>2005</v>
      </c>
      <c r="Q48" s="392">
        <v>2006</v>
      </c>
      <c r="R48" s="392">
        <v>2007</v>
      </c>
      <c r="S48" s="392">
        <v>2008</v>
      </c>
      <c r="T48" s="392">
        <v>2009</v>
      </c>
      <c r="U48" s="392">
        <v>2010</v>
      </c>
      <c r="V48" s="392">
        <v>2011</v>
      </c>
      <c r="W48" s="392">
        <v>2012</v>
      </c>
      <c r="X48" s="392">
        <v>2013</v>
      </c>
      <c r="Y48" s="392">
        <v>2014</v>
      </c>
      <c r="Z48" s="392">
        <v>2015</v>
      </c>
      <c r="AA48" s="392">
        <v>2016</v>
      </c>
      <c r="AB48" s="392">
        <v>2017</v>
      </c>
      <c r="AC48" s="392">
        <v>2018</v>
      </c>
      <c r="AD48" s="349"/>
    </row>
    <row r="49" spans="1:30" ht="15.75" x14ac:dyDescent="0.25">
      <c r="A49" s="390"/>
      <c r="B49" s="390"/>
      <c r="C49" s="390"/>
      <c r="D49" s="390"/>
      <c r="E49" s="390"/>
      <c r="F49" s="390"/>
      <c r="G49" s="390"/>
      <c r="H49" s="390"/>
      <c r="I49" s="390"/>
      <c r="J49" s="390"/>
      <c r="K49" s="395"/>
      <c r="L49" s="349"/>
      <c r="M49" s="349"/>
      <c r="N49" s="349"/>
      <c r="O49" s="349"/>
      <c r="Q49" s="426"/>
      <c r="R49" s="426"/>
      <c r="V49" s="426"/>
      <c r="Z49" s="426"/>
      <c r="AD49" s="4"/>
    </row>
    <row r="50" spans="1:30" x14ac:dyDescent="0.2">
      <c r="A50" s="390" t="s">
        <v>56</v>
      </c>
      <c r="B50" s="390"/>
      <c r="C50" s="390"/>
      <c r="D50" s="390"/>
      <c r="E50" s="390"/>
      <c r="F50" s="390"/>
      <c r="G50" s="390"/>
      <c r="H50" s="390"/>
      <c r="I50" s="390"/>
      <c r="J50" s="390"/>
      <c r="K50" s="388"/>
      <c r="L50" s="388"/>
      <c r="M50" s="396"/>
      <c r="N50" s="396"/>
      <c r="O50" s="426"/>
      <c r="P50" s="396"/>
      <c r="Q50" s="396"/>
      <c r="R50" s="396"/>
      <c r="S50" s="396"/>
      <c r="T50" s="396"/>
      <c r="U50" s="396"/>
      <c r="V50" s="396"/>
      <c r="X50" s="396"/>
      <c r="AC50" s="396" t="s">
        <v>351</v>
      </c>
      <c r="AD50" s="4"/>
    </row>
    <row r="51" spans="1:30" ht="18" customHeight="1" x14ac:dyDescent="0.25">
      <c r="A51" s="395" t="s">
        <v>399</v>
      </c>
      <c r="B51" s="395"/>
      <c r="C51" s="395"/>
      <c r="D51" s="395"/>
      <c r="E51" s="395"/>
      <c r="F51" s="395"/>
      <c r="G51" s="395"/>
      <c r="H51" s="395"/>
      <c r="I51" s="395"/>
      <c r="J51" s="428"/>
      <c r="K51" s="429"/>
      <c r="L51" s="408"/>
      <c r="M51" s="430"/>
      <c r="N51" s="430"/>
      <c r="O51" s="430"/>
      <c r="P51" s="431"/>
      <c r="Q51" s="430"/>
      <c r="R51" s="430"/>
      <c r="S51" s="430"/>
      <c r="T51" s="430"/>
      <c r="U51" s="430"/>
      <c r="V51" s="430"/>
      <c r="W51" s="431"/>
      <c r="Z51" s="426"/>
      <c r="AD51" s="4"/>
    </row>
    <row r="52" spans="1:30" x14ac:dyDescent="0.2">
      <c r="A52" s="390" t="s">
        <v>387</v>
      </c>
      <c r="B52" s="390"/>
      <c r="C52" s="390"/>
      <c r="D52" s="390"/>
      <c r="E52" s="390"/>
      <c r="F52" s="390"/>
      <c r="G52" s="390"/>
      <c r="H52" s="390"/>
      <c r="I52" s="390"/>
      <c r="J52" s="432"/>
      <c r="K52" s="401" t="s">
        <v>149</v>
      </c>
      <c r="L52" s="401" t="s">
        <v>149</v>
      </c>
      <c r="M52" s="433">
        <v>105</v>
      </c>
      <c r="N52" s="433">
        <v>195</v>
      </c>
      <c r="O52" s="433">
        <v>192</v>
      </c>
      <c r="P52" s="434">
        <v>183</v>
      </c>
      <c r="Q52" s="434">
        <v>112</v>
      </c>
      <c r="R52" s="434">
        <v>110</v>
      </c>
      <c r="S52" s="435">
        <v>74</v>
      </c>
      <c r="T52" s="435">
        <v>31</v>
      </c>
      <c r="U52" s="436">
        <v>54.015999999999998</v>
      </c>
      <c r="V52" s="437">
        <v>0.56299999999999994</v>
      </c>
      <c r="W52" s="437">
        <v>0.70599999999999996</v>
      </c>
      <c r="X52" s="437">
        <v>0.68600000000000005</v>
      </c>
      <c r="Y52" s="437">
        <v>0.67300000000000004</v>
      </c>
      <c r="Z52" s="438">
        <v>0.47899999999999998</v>
      </c>
      <c r="AA52" s="438">
        <v>0.72099999999999997</v>
      </c>
      <c r="AB52" s="438">
        <v>0.41099999999999998</v>
      </c>
      <c r="AC52" s="438">
        <v>4.4999999999999998E-2</v>
      </c>
      <c r="AD52" s="795"/>
    </row>
    <row r="53" spans="1:30" x14ac:dyDescent="0.2">
      <c r="A53" s="388" t="s">
        <v>400</v>
      </c>
      <c r="B53" s="388"/>
      <c r="C53" s="388"/>
      <c r="D53" s="388"/>
      <c r="E53" s="388"/>
      <c r="F53" s="388"/>
      <c r="G53" s="388"/>
      <c r="H53" s="388"/>
      <c r="I53" s="388"/>
      <c r="J53" s="429"/>
      <c r="K53" s="401" t="s">
        <v>149</v>
      </c>
      <c r="L53" s="401" t="s">
        <v>149</v>
      </c>
      <c r="M53" s="429">
        <v>28</v>
      </c>
      <c r="N53" s="429">
        <v>43</v>
      </c>
      <c r="O53" s="399">
        <v>44</v>
      </c>
      <c r="P53" s="399">
        <v>43</v>
      </c>
      <c r="Q53" s="399">
        <v>28</v>
      </c>
      <c r="R53" s="399">
        <v>31</v>
      </c>
      <c r="S53" s="409">
        <v>21</v>
      </c>
      <c r="T53" s="409">
        <v>9</v>
      </c>
      <c r="U53" s="436">
        <v>16.228999999999999</v>
      </c>
      <c r="V53" s="439">
        <v>3.0000000000000001E-3</v>
      </c>
      <c r="W53" s="439">
        <v>1.2999999999999999E-2</v>
      </c>
      <c r="X53" s="439">
        <v>1E-3</v>
      </c>
      <c r="Y53" s="439">
        <v>2E-3</v>
      </c>
      <c r="Z53" s="426">
        <v>6.0000000000000001E-3</v>
      </c>
      <c r="AA53" s="426">
        <v>4.0000000000000001E-3</v>
      </c>
      <c r="AB53" s="426">
        <v>4.1000000000000002E-2</v>
      </c>
      <c r="AC53" s="426">
        <v>1E-3</v>
      </c>
      <c r="AD53" s="795"/>
    </row>
    <row r="54" spans="1:30" x14ac:dyDescent="0.2">
      <c r="A54" s="390" t="s">
        <v>401</v>
      </c>
      <c r="B54" s="390"/>
      <c r="C54" s="390"/>
      <c r="D54" s="390"/>
      <c r="E54" s="390"/>
      <c r="F54" s="390"/>
      <c r="G54" s="390"/>
      <c r="H54" s="390"/>
      <c r="I54" s="390"/>
      <c r="J54" s="432"/>
      <c r="K54" s="401" t="s">
        <v>149</v>
      </c>
      <c r="L54" s="401" t="s">
        <v>149</v>
      </c>
      <c r="M54" s="433">
        <v>8</v>
      </c>
      <c r="N54" s="432">
        <v>16</v>
      </c>
      <c r="O54" s="399">
        <v>21</v>
      </c>
      <c r="P54" s="399">
        <v>21</v>
      </c>
      <c r="Q54" s="399">
        <v>6</v>
      </c>
      <c r="R54" s="399">
        <v>6</v>
      </c>
      <c r="S54" s="409">
        <v>4</v>
      </c>
      <c r="T54" s="409">
        <v>1</v>
      </c>
      <c r="U54" s="436">
        <v>11.999000000000001</v>
      </c>
      <c r="V54" s="437">
        <v>0.5</v>
      </c>
      <c r="W54" s="440">
        <v>0.47699999999999998</v>
      </c>
      <c r="X54" s="440">
        <v>0.54600000000000004</v>
      </c>
      <c r="Y54" s="440">
        <v>0.45400000000000001</v>
      </c>
      <c r="Z54" s="438">
        <v>0.41099999999999998</v>
      </c>
      <c r="AA54" s="438">
        <v>0.48899999999999999</v>
      </c>
      <c r="AB54" s="438">
        <v>0.29899999999999999</v>
      </c>
      <c r="AC54" s="426">
        <v>4.1000000000000002E-2</v>
      </c>
      <c r="AD54" s="795"/>
    </row>
    <row r="55" spans="1:30" ht="15.75" thickBot="1" x14ac:dyDescent="0.25">
      <c r="A55" s="390" t="s">
        <v>402</v>
      </c>
      <c r="B55" s="390"/>
      <c r="C55" s="390"/>
      <c r="D55" s="390"/>
      <c r="E55" s="390"/>
      <c r="F55" s="390"/>
      <c r="G55" s="390"/>
      <c r="H55" s="390"/>
      <c r="I55" s="390"/>
      <c r="J55" s="432"/>
      <c r="K55" s="401" t="s">
        <v>149</v>
      </c>
      <c r="L55" s="401" t="s">
        <v>149</v>
      </c>
      <c r="M55" s="433">
        <v>6</v>
      </c>
      <c r="N55" s="432">
        <v>16</v>
      </c>
      <c r="O55" s="399">
        <v>20</v>
      </c>
      <c r="P55" s="399">
        <v>18</v>
      </c>
      <c r="Q55" s="399">
        <v>22</v>
      </c>
      <c r="R55" s="399">
        <v>8</v>
      </c>
      <c r="S55" s="409">
        <v>5</v>
      </c>
      <c r="T55" s="409">
        <v>3</v>
      </c>
      <c r="U55" s="436">
        <v>6.6369999999999996</v>
      </c>
      <c r="V55" s="441">
        <v>6</v>
      </c>
      <c r="W55" s="442">
        <v>5.9779999999999998</v>
      </c>
      <c r="X55" s="442">
        <v>6.49</v>
      </c>
      <c r="Y55" s="442">
        <v>5.7409999999999997</v>
      </c>
      <c r="Z55" s="443">
        <v>5.0709999999999997</v>
      </c>
      <c r="AA55" s="443">
        <v>5.7480000000000002</v>
      </c>
      <c r="AB55" s="443">
        <v>6.4960000000000004</v>
      </c>
      <c r="AC55" s="426">
        <v>1.5129999999999999</v>
      </c>
      <c r="AD55" s="795"/>
    </row>
    <row r="56" spans="1:30" ht="18.75" thickBot="1" x14ac:dyDescent="0.25">
      <c r="A56" s="390" t="s">
        <v>403</v>
      </c>
      <c r="B56" s="390"/>
      <c r="C56" s="390"/>
      <c r="D56" s="390"/>
      <c r="E56" s="390"/>
      <c r="F56" s="390"/>
      <c r="G56" s="390"/>
      <c r="H56" s="390"/>
      <c r="I56" s="390"/>
      <c r="J56" s="432"/>
      <c r="K56" s="401" t="s">
        <v>149</v>
      </c>
      <c r="L56" s="401" t="s">
        <v>149</v>
      </c>
      <c r="M56" s="433">
        <v>2</v>
      </c>
      <c r="N56" s="432">
        <v>2</v>
      </c>
      <c r="O56" s="444" t="s">
        <v>404</v>
      </c>
      <c r="P56" s="399">
        <v>6</v>
      </c>
      <c r="Q56" s="399">
        <v>7</v>
      </c>
      <c r="R56" s="399">
        <v>10</v>
      </c>
      <c r="S56" s="409">
        <v>5</v>
      </c>
      <c r="T56" s="409">
        <v>7</v>
      </c>
      <c r="U56" s="436">
        <v>16.792999999999999</v>
      </c>
      <c r="V56" s="441">
        <v>14</v>
      </c>
      <c r="W56" s="442">
        <v>10.879</v>
      </c>
      <c r="X56" s="442">
        <v>12.856</v>
      </c>
      <c r="Y56" s="442">
        <v>13.523</v>
      </c>
      <c r="Z56" s="443">
        <v>15.888</v>
      </c>
      <c r="AA56" s="443">
        <v>6.444</v>
      </c>
      <c r="AB56" s="443">
        <v>5.3179999999999996</v>
      </c>
      <c r="AC56" s="426">
        <v>1.5209999999999999</v>
      </c>
      <c r="AD56" s="795"/>
    </row>
    <row r="57" spans="1:30" ht="49.5" customHeight="1" x14ac:dyDescent="0.2">
      <c r="A57" s="445" t="s">
        <v>791</v>
      </c>
      <c r="B57" s="390"/>
      <c r="C57" s="390"/>
      <c r="D57" s="390"/>
      <c r="E57" s="390"/>
      <c r="F57" s="390"/>
      <c r="G57" s="390"/>
      <c r="H57" s="390"/>
      <c r="I57" s="390"/>
      <c r="J57" s="432"/>
      <c r="K57" s="401">
        <v>0</v>
      </c>
      <c r="L57" s="401">
        <v>0</v>
      </c>
      <c r="M57" s="401">
        <v>0</v>
      </c>
      <c r="N57" s="401">
        <v>0</v>
      </c>
      <c r="O57" s="401">
        <v>0</v>
      </c>
      <c r="P57" s="401">
        <v>0</v>
      </c>
      <c r="Q57" s="401">
        <v>0</v>
      </c>
      <c r="R57" s="401">
        <v>0</v>
      </c>
      <c r="S57" s="401">
        <v>0</v>
      </c>
      <c r="T57" s="401">
        <v>0</v>
      </c>
      <c r="U57" s="401">
        <v>0</v>
      </c>
      <c r="V57" s="446">
        <v>1.6E-2</v>
      </c>
      <c r="W57" s="446">
        <v>2.8000000000000001E-2</v>
      </c>
      <c r="X57" s="446">
        <v>3.9E-2</v>
      </c>
      <c r="Y57" s="446">
        <v>6.4000000000000001E-2</v>
      </c>
      <c r="Z57" s="426">
        <v>9.5000000000000001E-2</v>
      </c>
      <c r="AA57" s="426">
        <v>6.8000000000000005E-2</v>
      </c>
      <c r="AB57" s="426">
        <v>1.0999999999999999E-2</v>
      </c>
      <c r="AC57" s="426">
        <v>3.0000000000000001E-3</v>
      </c>
      <c r="AD57" s="795"/>
    </row>
    <row r="58" spans="1:30" ht="61.5" customHeight="1" x14ac:dyDescent="0.2">
      <c r="A58" s="447" t="s">
        <v>792</v>
      </c>
      <c r="B58" s="390"/>
      <c r="C58" s="390"/>
      <c r="D58" s="390"/>
      <c r="E58" s="390"/>
      <c r="F58" s="390"/>
      <c r="G58" s="390"/>
      <c r="H58" s="390"/>
      <c r="I58" s="390"/>
      <c r="J58" s="432"/>
      <c r="K58" s="401">
        <v>0</v>
      </c>
      <c r="L58" s="401">
        <v>0</v>
      </c>
      <c r="M58" s="401">
        <v>0</v>
      </c>
      <c r="N58" s="401">
        <v>0</v>
      </c>
      <c r="O58" s="401">
        <v>0</v>
      </c>
      <c r="P58" s="401">
        <v>0</v>
      </c>
      <c r="Q58" s="401">
        <v>0</v>
      </c>
      <c r="R58" s="401">
        <v>0</v>
      </c>
      <c r="S58" s="401">
        <v>0</v>
      </c>
      <c r="T58" s="399">
        <v>7.3680000000000003</v>
      </c>
      <c r="U58" s="441">
        <v>8.8970000000000002</v>
      </c>
      <c r="V58" s="441">
        <v>20.556999999999999</v>
      </c>
      <c r="W58" s="442">
        <v>18.972999999999999</v>
      </c>
      <c r="X58" s="442">
        <v>21.233000000000001</v>
      </c>
      <c r="Y58" s="442">
        <v>20.856000000000002</v>
      </c>
      <c r="Z58" s="443">
        <v>21.927</v>
      </c>
      <c r="AA58" s="443">
        <v>20.088000000000001</v>
      </c>
      <c r="AB58" s="443">
        <v>20.956</v>
      </c>
      <c r="AC58" s="426">
        <v>4.9160000000000004</v>
      </c>
      <c r="AD58" s="795"/>
    </row>
    <row r="59" spans="1:30" ht="18.75" x14ac:dyDescent="0.25">
      <c r="A59" s="395" t="s">
        <v>405</v>
      </c>
      <c r="B59" s="395"/>
      <c r="C59" s="395"/>
      <c r="D59" s="395"/>
      <c r="E59" s="395"/>
      <c r="F59" s="395"/>
      <c r="G59" s="395"/>
      <c r="H59" s="395"/>
      <c r="I59" s="395"/>
      <c r="J59" s="428"/>
      <c r="K59" s="448">
        <v>3.024</v>
      </c>
      <c r="L59" s="448">
        <v>3.0609999999999999</v>
      </c>
      <c r="M59" s="449">
        <v>3.589</v>
      </c>
      <c r="N59" s="450">
        <v>4.726</v>
      </c>
      <c r="O59" s="450">
        <v>7</v>
      </c>
      <c r="P59" s="451">
        <v>4.9630000000000001</v>
      </c>
      <c r="Q59" s="451">
        <v>4</v>
      </c>
      <c r="R59" s="401" t="s">
        <v>149</v>
      </c>
      <c r="S59" s="401" t="s">
        <v>149</v>
      </c>
      <c r="T59" s="401" t="s">
        <v>149</v>
      </c>
      <c r="U59" s="401" t="s">
        <v>149</v>
      </c>
      <c r="V59" s="401" t="s">
        <v>149</v>
      </c>
      <c r="W59" s="401" t="s">
        <v>149</v>
      </c>
      <c r="X59" s="401" t="s">
        <v>149</v>
      </c>
      <c r="Y59" s="401" t="s">
        <v>149</v>
      </c>
      <c r="Z59" s="401" t="s">
        <v>149</v>
      </c>
      <c r="AA59" s="401" t="s">
        <v>149</v>
      </c>
      <c r="AB59" s="401" t="s">
        <v>149</v>
      </c>
      <c r="AC59" s="401" t="s">
        <v>149</v>
      </c>
      <c r="AD59" s="401"/>
    </row>
    <row r="60" spans="1:30" ht="18.75" x14ac:dyDescent="0.25">
      <c r="A60" s="395" t="s">
        <v>406</v>
      </c>
      <c r="B60" s="395"/>
      <c r="C60" s="395"/>
      <c r="D60" s="395"/>
      <c r="E60" s="395"/>
      <c r="F60" s="395"/>
      <c r="G60" s="395"/>
      <c r="H60" s="395"/>
      <c r="I60" s="395"/>
      <c r="J60" s="428"/>
      <c r="K60" s="401" t="s">
        <v>149</v>
      </c>
      <c r="L60" s="401" t="s">
        <v>149</v>
      </c>
      <c r="M60" s="401" t="s">
        <v>149</v>
      </c>
      <c r="N60" s="452">
        <v>1.052</v>
      </c>
      <c r="O60" s="452">
        <v>1</v>
      </c>
      <c r="P60" s="451">
        <v>0.59299999999999997</v>
      </c>
      <c r="Q60" s="401" t="s">
        <v>149</v>
      </c>
      <c r="R60" s="401" t="s">
        <v>149</v>
      </c>
      <c r="S60" s="401" t="s">
        <v>149</v>
      </c>
      <c r="T60" s="401" t="s">
        <v>149</v>
      </c>
      <c r="U60" s="401" t="s">
        <v>149</v>
      </c>
      <c r="V60" s="401" t="s">
        <v>149</v>
      </c>
      <c r="W60" s="401" t="s">
        <v>149</v>
      </c>
      <c r="X60" s="401" t="s">
        <v>149</v>
      </c>
      <c r="Y60" s="401" t="s">
        <v>149</v>
      </c>
      <c r="Z60" s="401" t="s">
        <v>149</v>
      </c>
      <c r="AA60" s="401" t="s">
        <v>149</v>
      </c>
      <c r="AB60" s="401" t="s">
        <v>149</v>
      </c>
      <c r="AC60" s="401" t="s">
        <v>149</v>
      </c>
      <c r="AD60" s="401"/>
    </row>
    <row r="61" spans="1:30" ht="18.75" x14ac:dyDescent="0.25">
      <c r="A61" s="395" t="s">
        <v>407</v>
      </c>
      <c r="B61" s="395"/>
      <c r="C61" s="395"/>
      <c r="D61" s="395"/>
      <c r="E61" s="395"/>
      <c r="F61" s="395"/>
      <c r="G61" s="395"/>
      <c r="H61" s="395"/>
      <c r="I61" s="395"/>
      <c r="J61" s="428"/>
      <c r="K61" s="453">
        <v>2.657</v>
      </c>
      <c r="L61" s="450">
        <v>3.044</v>
      </c>
      <c r="M61" s="454">
        <v>3.286</v>
      </c>
      <c r="N61" s="454">
        <v>6.8090000000000002</v>
      </c>
      <c r="O61" s="454">
        <v>7</v>
      </c>
      <c r="P61" s="455">
        <v>5.7670000000000003</v>
      </c>
      <c r="Q61" s="455">
        <v>5</v>
      </c>
      <c r="R61" s="455">
        <v>1</v>
      </c>
      <c r="S61" s="455">
        <v>1</v>
      </c>
      <c r="T61" s="401" t="s">
        <v>149</v>
      </c>
      <c r="U61" s="401" t="s">
        <v>149</v>
      </c>
      <c r="V61" s="401" t="s">
        <v>149</v>
      </c>
      <c r="W61" s="401" t="s">
        <v>149</v>
      </c>
      <c r="X61" s="401" t="s">
        <v>149</v>
      </c>
      <c r="Y61" s="401" t="s">
        <v>149</v>
      </c>
      <c r="Z61" s="401" t="s">
        <v>149</v>
      </c>
      <c r="AA61" s="401" t="s">
        <v>149</v>
      </c>
      <c r="AB61" s="401" t="s">
        <v>149</v>
      </c>
      <c r="AC61" s="401" t="s">
        <v>149</v>
      </c>
      <c r="AD61" s="401"/>
    </row>
    <row r="62" spans="1:30" ht="6" customHeight="1" x14ac:dyDescent="0.25">
      <c r="A62" s="395"/>
      <c r="B62" s="395"/>
      <c r="C62" s="395"/>
      <c r="D62" s="395"/>
      <c r="E62" s="395"/>
      <c r="F62" s="395"/>
      <c r="G62" s="395"/>
      <c r="H62" s="395"/>
      <c r="I62" s="395"/>
      <c r="J62" s="428"/>
      <c r="K62" s="453"/>
      <c r="L62" s="450"/>
      <c r="M62" s="454"/>
      <c r="N62" s="454"/>
      <c r="O62" s="454"/>
      <c r="P62" s="455"/>
      <c r="Q62" s="455"/>
      <c r="R62" s="455"/>
      <c r="S62" s="455"/>
      <c r="T62" s="401"/>
      <c r="U62" s="401"/>
      <c r="V62" s="401"/>
      <c r="W62" s="401"/>
      <c r="X62" s="401"/>
      <c r="Y62" s="401"/>
      <c r="Z62" s="426"/>
      <c r="AD62" s="4"/>
    </row>
    <row r="63" spans="1:30" ht="15.75" x14ac:dyDescent="0.25">
      <c r="A63" s="395" t="s">
        <v>408</v>
      </c>
      <c r="B63" s="395"/>
      <c r="C63" s="395"/>
      <c r="D63" s="395"/>
      <c r="E63" s="395"/>
      <c r="F63" s="395"/>
      <c r="G63" s="395"/>
      <c r="H63" s="395"/>
      <c r="I63" s="395"/>
      <c r="J63" s="428"/>
      <c r="K63" s="453">
        <f>SUM(K61,K60,K59,K52)</f>
        <v>5.681</v>
      </c>
      <c r="L63" s="453">
        <f t="shared" ref="L63:U63" si="4">SUM(L61,L60,L59,L52)</f>
        <v>6.1050000000000004</v>
      </c>
      <c r="M63" s="453">
        <f t="shared" si="4"/>
        <v>111.875</v>
      </c>
      <c r="N63" s="453">
        <f t="shared" si="4"/>
        <v>207.58699999999999</v>
      </c>
      <c r="O63" s="453">
        <f t="shared" si="4"/>
        <v>207</v>
      </c>
      <c r="P63" s="453">
        <f t="shared" si="4"/>
        <v>194.32300000000001</v>
      </c>
      <c r="Q63" s="453">
        <f t="shared" si="4"/>
        <v>121</v>
      </c>
      <c r="R63" s="453">
        <f t="shared" si="4"/>
        <v>111</v>
      </c>
      <c r="S63" s="453">
        <f t="shared" si="4"/>
        <v>75</v>
      </c>
      <c r="T63" s="453">
        <f t="shared" si="4"/>
        <v>31</v>
      </c>
      <c r="U63" s="453">
        <f t="shared" si="4"/>
        <v>54.015999999999998</v>
      </c>
      <c r="V63" s="437">
        <v>0.56299999999999994</v>
      </c>
      <c r="W63" s="437">
        <v>0.70599999999999996</v>
      </c>
      <c r="X63" s="437">
        <v>0.68600000000000005</v>
      </c>
      <c r="Y63" s="437">
        <v>0.67300000000000004</v>
      </c>
      <c r="Z63" s="740">
        <f>Z52</f>
        <v>0.47899999999999998</v>
      </c>
      <c r="AA63" s="740">
        <f>AA52</f>
        <v>0.72099999999999997</v>
      </c>
      <c r="AB63" s="740">
        <f>AB52</f>
        <v>0.41099999999999998</v>
      </c>
      <c r="AC63" s="740">
        <f>AC52</f>
        <v>4.4999999999999998E-2</v>
      </c>
      <c r="AD63" s="796"/>
    </row>
    <row r="64" spans="1:30" ht="15.75" x14ac:dyDescent="0.25">
      <c r="A64" s="456" t="s">
        <v>409</v>
      </c>
      <c r="B64" s="456"/>
      <c r="C64" s="456"/>
      <c r="D64" s="456"/>
      <c r="E64" s="456"/>
      <c r="F64" s="456"/>
      <c r="G64" s="456"/>
      <c r="H64" s="456"/>
      <c r="I64" s="456"/>
      <c r="J64" s="457"/>
      <c r="K64" s="458" t="s">
        <v>149</v>
      </c>
      <c r="L64" s="459" t="s">
        <v>149</v>
      </c>
      <c r="M64" s="459">
        <f t="shared" ref="M64:S64" si="5">SUM(M53:M56)</f>
        <v>44</v>
      </c>
      <c r="N64" s="459">
        <f t="shared" si="5"/>
        <v>77</v>
      </c>
      <c r="O64" s="459">
        <f t="shared" si="5"/>
        <v>85</v>
      </c>
      <c r="P64" s="459">
        <f t="shared" si="5"/>
        <v>88</v>
      </c>
      <c r="Q64" s="459">
        <f t="shared" si="5"/>
        <v>63</v>
      </c>
      <c r="R64" s="459">
        <f t="shared" si="5"/>
        <v>55</v>
      </c>
      <c r="S64" s="459">
        <f t="shared" si="5"/>
        <v>35</v>
      </c>
      <c r="T64" s="459">
        <f t="shared" ref="T64:AA64" si="6">SUM(T53:T58)</f>
        <v>27.368000000000002</v>
      </c>
      <c r="U64" s="459">
        <f t="shared" si="6"/>
        <v>60.555</v>
      </c>
      <c r="V64" s="459">
        <f t="shared" si="6"/>
        <v>41.075999999999993</v>
      </c>
      <c r="W64" s="459">
        <f t="shared" si="6"/>
        <v>36.347999999999999</v>
      </c>
      <c r="X64" s="459">
        <f t="shared" si="6"/>
        <v>41.165000000000006</v>
      </c>
      <c r="Y64" s="459">
        <f t="shared" si="6"/>
        <v>40.64</v>
      </c>
      <c r="Z64" s="459">
        <f t="shared" si="6"/>
        <v>43.397999999999996</v>
      </c>
      <c r="AA64" s="459">
        <f t="shared" si="6"/>
        <v>32.841000000000001</v>
      </c>
      <c r="AB64" s="459">
        <f t="shared" ref="AB64:AC64" si="7">SUM(AB53:AB58)</f>
        <v>33.120999999999995</v>
      </c>
      <c r="AC64" s="459">
        <f t="shared" si="7"/>
        <v>7.9950000000000001</v>
      </c>
      <c r="AD64" s="797"/>
    </row>
    <row r="65" spans="1:21" ht="15.75" customHeight="1" x14ac:dyDescent="0.25">
      <c r="A65" s="139" t="s">
        <v>157</v>
      </c>
      <c r="B65" s="390"/>
      <c r="C65" s="390"/>
      <c r="D65" s="390"/>
      <c r="E65" s="390"/>
      <c r="F65" s="390"/>
      <c r="G65" s="390"/>
      <c r="H65" s="390"/>
      <c r="I65" s="390"/>
      <c r="J65" s="390"/>
      <c r="K65" s="402"/>
      <c r="L65" s="402"/>
      <c r="M65" s="402"/>
      <c r="N65" s="402"/>
      <c r="O65" s="402"/>
      <c r="P65" s="402"/>
      <c r="Q65" s="397"/>
      <c r="R65" s="388"/>
      <c r="S65" s="389"/>
      <c r="T65" s="389"/>
      <c r="U65" s="389"/>
    </row>
    <row r="66" spans="1:21" s="32" customFormat="1" ht="12.75" x14ac:dyDescent="0.2">
      <c r="A66" s="460" t="s">
        <v>410</v>
      </c>
      <c r="S66" s="385"/>
      <c r="T66" s="385"/>
      <c r="U66" s="385"/>
    </row>
    <row r="67" spans="1:21" s="32" customFormat="1" ht="12.75" x14ac:dyDescent="0.2">
      <c r="A67" s="32" t="s">
        <v>836</v>
      </c>
      <c r="S67" s="385"/>
      <c r="T67" s="385"/>
      <c r="U67" s="385"/>
    </row>
    <row r="68" spans="1:21" x14ac:dyDescent="0.2">
      <c r="A68" s="32" t="s">
        <v>411</v>
      </c>
      <c r="B68" s="353"/>
      <c r="C68" s="353"/>
      <c r="D68" s="353"/>
      <c r="E68" s="353"/>
      <c r="F68" s="353"/>
      <c r="G68" s="353"/>
      <c r="H68" s="353"/>
      <c r="I68" s="353"/>
      <c r="J68" s="353"/>
    </row>
    <row r="69" spans="1:21" x14ac:dyDescent="0.2">
      <c r="A69" s="353" t="s">
        <v>412</v>
      </c>
      <c r="B69" s="32"/>
      <c r="C69" s="32"/>
      <c r="D69" s="32"/>
      <c r="E69" s="32"/>
      <c r="F69" s="32"/>
      <c r="G69" s="32"/>
      <c r="H69" s="32"/>
      <c r="I69" s="32"/>
      <c r="J69" s="32"/>
    </row>
    <row r="70" spans="1:21" x14ac:dyDescent="0.2">
      <c r="A70" s="461" t="s">
        <v>413</v>
      </c>
    </row>
    <row r="71" spans="1:21" x14ac:dyDescent="0.2">
      <c r="A71" s="32" t="s">
        <v>414</v>
      </c>
    </row>
  </sheetData>
  <pageMargins left="0.75" right="0.75" top="1" bottom="1" header="0.5" footer="0.5"/>
  <pageSetup paperSize="9" scale="62" orientation="portrait" horizontalDpi="96" verticalDpi="300" r:id="rId1"/>
  <headerFooter alignWithMargins="0">
    <oddHeader>&amp;R&amp;"Arial,Bold"&amp;16WATER TRANSPORT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104"/>
  <sheetViews>
    <sheetView zoomScale="70" zoomScaleNormal="70" workbookViewId="0"/>
  </sheetViews>
  <sheetFormatPr defaultRowHeight="15" x14ac:dyDescent="0.2"/>
  <cols>
    <col min="1" max="1" width="35.42578125" style="1" customWidth="1"/>
    <col min="2" max="15" width="9.7109375" style="1" hidden="1" customWidth="1"/>
    <col min="16" max="16" width="10.42578125" style="1" hidden="1" customWidth="1"/>
    <col min="17" max="17" width="9.7109375" style="1" hidden="1" customWidth="1"/>
    <col min="18" max="18" width="10.140625" style="1" hidden="1" customWidth="1"/>
    <col min="19" max="19" width="10.140625" style="1" customWidth="1"/>
    <col min="20" max="20" width="11.28515625" style="1" customWidth="1"/>
    <col min="21" max="21" width="10.28515625" style="1" customWidth="1"/>
    <col min="22" max="22" width="13.28515625" style="1" bestFit="1" customWidth="1"/>
    <col min="23" max="24" width="11.85546875" style="1" bestFit="1" customWidth="1"/>
    <col min="25" max="25" width="10.7109375" style="1" bestFit="1" customWidth="1"/>
    <col min="26" max="26" width="10" style="1" bestFit="1" customWidth="1"/>
    <col min="27" max="27" width="10.42578125" style="1" bestFit="1" customWidth="1"/>
    <col min="28" max="29" width="9.28515625" style="1" customWidth="1"/>
    <col min="30" max="256" width="9.140625" style="1"/>
    <col min="257" max="257" width="35.42578125" style="1" customWidth="1"/>
    <col min="258" max="270" width="0" style="1" hidden="1" customWidth="1"/>
    <col min="271" max="271" width="9.7109375" style="1" customWidth="1"/>
    <col min="272" max="272" width="10.42578125" style="1" customWidth="1"/>
    <col min="273" max="273" width="9.7109375" style="1" customWidth="1"/>
    <col min="274" max="275" width="10.140625" style="1" customWidth="1"/>
    <col min="276" max="276" width="11.28515625" style="1" customWidth="1"/>
    <col min="277" max="277" width="10.28515625" style="1" customWidth="1"/>
    <col min="278" max="278" width="13" style="1" bestFit="1" customWidth="1"/>
    <col min="279" max="280" width="11.5703125" style="1" bestFit="1" customWidth="1"/>
    <col min="281" max="281" width="10.42578125" style="1" bestFit="1" customWidth="1"/>
    <col min="282" max="512" width="9.140625" style="1"/>
    <col min="513" max="513" width="35.42578125" style="1" customWidth="1"/>
    <col min="514" max="526" width="0" style="1" hidden="1" customWidth="1"/>
    <col min="527" max="527" width="9.7109375" style="1" customWidth="1"/>
    <col min="528" max="528" width="10.42578125" style="1" customWidth="1"/>
    <col min="529" max="529" width="9.7109375" style="1" customWidth="1"/>
    <col min="530" max="531" width="10.140625" style="1" customWidth="1"/>
    <col min="532" max="532" width="11.28515625" style="1" customWidth="1"/>
    <col min="533" max="533" width="10.28515625" style="1" customWidth="1"/>
    <col min="534" max="534" width="13" style="1" bestFit="1" customWidth="1"/>
    <col min="535" max="536" width="11.5703125" style="1" bestFit="1" customWidth="1"/>
    <col min="537" max="537" width="10.42578125" style="1" bestFit="1" customWidth="1"/>
    <col min="538" max="768" width="9.140625" style="1"/>
    <col min="769" max="769" width="35.42578125" style="1" customWidth="1"/>
    <col min="770" max="782" width="0" style="1" hidden="1" customWidth="1"/>
    <col min="783" max="783" width="9.7109375" style="1" customWidth="1"/>
    <col min="784" max="784" width="10.42578125" style="1" customWidth="1"/>
    <col min="785" max="785" width="9.7109375" style="1" customWidth="1"/>
    <col min="786" max="787" width="10.140625" style="1" customWidth="1"/>
    <col min="788" max="788" width="11.28515625" style="1" customWidth="1"/>
    <col min="789" max="789" width="10.28515625" style="1" customWidth="1"/>
    <col min="790" max="790" width="13" style="1" bestFit="1" customWidth="1"/>
    <col min="791" max="792" width="11.5703125" style="1" bestFit="1" customWidth="1"/>
    <col min="793" max="793" width="10.42578125" style="1" bestFit="1" customWidth="1"/>
    <col min="794" max="1024" width="9.140625" style="1"/>
    <col min="1025" max="1025" width="35.42578125" style="1" customWidth="1"/>
    <col min="1026" max="1038" width="0" style="1" hidden="1" customWidth="1"/>
    <col min="1039" max="1039" width="9.7109375" style="1" customWidth="1"/>
    <col min="1040" max="1040" width="10.42578125" style="1" customWidth="1"/>
    <col min="1041" max="1041" width="9.7109375" style="1" customWidth="1"/>
    <col min="1042" max="1043" width="10.140625" style="1" customWidth="1"/>
    <col min="1044" max="1044" width="11.28515625" style="1" customWidth="1"/>
    <col min="1045" max="1045" width="10.28515625" style="1" customWidth="1"/>
    <col min="1046" max="1046" width="13" style="1" bestFit="1" customWidth="1"/>
    <col min="1047" max="1048" width="11.5703125" style="1" bestFit="1" customWidth="1"/>
    <col min="1049" max="1049" width="10.42578125" style="1" bestFit="1" customWidth="1"/>
    <col min="1050" max="1280" width="9.140625" style="1"/>
    <col min="1281" max="1281" width="35.42578125" style="1" customWidth="1"/>
    <col min="1282" max="1294" width="0" style="1" hidden="1" customWidth="1"/>
    <col min="1295" max="1295" width="9.7109375" style="1" customWidth="1"/>
    <col min="1296" max="1296" width="10.42578125" style="1" customWidth="1"/>
    <col min="1297" max="1297" width="9.7109375" style="1" customWidth="1"/>
    <col min="1298" max="1299" width="10.140625" style="1" customWidth="1"/>
    <col min="1300" max="1300" width="11.28515625" style="1" customWidth="1"/>
    <col min="1301" max="1301" width="10.28515625" style="1" customWidth="1"/>
    <col min="1302" max="1302" width="13" style="1" bestFit="1" customWidth="1"/>
    <col min="1303" max="1304" width="11.5703125" style="1" bestFit="1" customWidth="1"/>
    <col min="1305" max="1305" width="10.42578125" style="1" bestFit="1" customWidth="1"/>
    <col min="1306" max="1536" width="9.140625" style="1"/>
    <col min="1537" max="1537" width="35.42578125" style="1" customWidth="1"/>
    <col min="1538" max="1550" width="0" style="1" hidden="1" customWidth="1"/>
    <col min="1551" max="1551" width="9.7109375" style="1" customWidth="1"/>
    <col min="1552" max="1552" width="10.42578125" style="1" customWidth="1"/>
    <col min="1553" max="1553" width="9.7109375" style="1" customWidth="1"/>
    <col min="1554" max="1555" width="10.140625" style="1" customWidth="1"/>
    <col min="1556" max="1556" width="11.28515625" style="1" customWidth="1"/>
    <col min="1557" max="1557" width="10.28515625" style="1" customWidth="1"/>
    <col min="1558" max="1558" width="13" style="1" bestFit="1" customWidth="1"/>
    <col min="1559" max="1560" width="11.5703125" style="1" bestFit="1" customWidth="1"/>
    <col min="1561" max="1561" width="10.42578125" style="1" bestFit="1" customWidth="1"/>
    <col min="1562" max="1792" width="9.140625" style="1"/>
    <col min="1793" max="1793" width="35.42578125" style="1" customWidth="1"/>
    <col min="1794" max="1806" width="0" style="1" hidden="1" customWidth="1"/>
    <col min="1807" max="1807" width="9.7109375" style="1" customWidth="1"/>
    <col min="1808" max="1808" width="10.42578125" style="1" customWidth="1"/>
    <col min="1809" max="1809" width="9.7109375" style="1" customWidth="1"/>
    <col min="1810" max="1811" width="10.140625" style="1" customWidth="1"/>
    <col min="1812" max="1812" width="11.28515625" style="1" customWidth="1"/>
    <col min="1813" max="1813" width="10.28515625" style="1" customWidth="1"/>
    <col min="1814" max="1814" width="13" style="1" bestFit="1" customWidth="1"/>
    <col min="1815" max="1816" width="11.5703125" style="1" bestFit="1" customWidth="1"/>
    <col min="1817" max="1817" width="10.42578125" style="1" bestFit="1" customWidth="1"/>
    <col min="1818" max="2048" width="9.140625" style="1"/>
    <col min="2049" max="2049" width="35.42578125" style="1" customWidth="1"/>
    <col min="2050" max="2062" width="0" style="1" hidden="1" customWidth="1"/>
    <col min="2063" max="2063" width="9.7109375" style="1" customWidth="1"/>
    <col min="2064" max="2064" width="10.42578125" style="1" customWidth="1"/>
    <col min="2065" max="2065" width="9.7109375" style="1" customWidth="1"/>
    <col min="2066" max="2067" width="10.140625" style="1" customWidth="1"/>
    <col min="2068" max="2068" width="11.28515625" style="1" customWidth="1"/>
    <col min="2069" max="2069" width="10.28515625" style="1" customWidth="1"/>
    <col min="2070" max="2070" width="13" style="1" bestFit="1" customWidth="1"/>
    <col min="2071" max="2072" width="11.5703125" style="1" bestFit="1" customWidth="1"/>
    <col min="2073" max="2073" width="10.42578125" style="1" bestFit="1" customWidth="1"/>
    <col min="2074" max="2304" width="9.140625" style="1"/>
    <col min="2305" max="2305" width="35.42578125" style="1" customWidth="1"/>
    <col min="2306" max="2318" width="0" style="1" hidden="1" customWidth="1"/>
    <col min="2319" max="2319" width="9.7109375" style="1" customWidth="1"/>
    <col min="2320" max="2320" width="10.42578125" style="1" customWidth="1"/>
    <col min="2321" max="2321" width="9.7109375" style="1" customWidth="1"/>
    <col min="2322" max="2323" width="10.140625" style="1" customWidth="1"/>
    <col min="2324" max="2324" width="11.28515625" style="1" customWidth="1"/>
    <col min="2325" max="2325" width="10.28515625" style="1" customWidth="1"/>
    <col min="2326" max="2326" width="13" style="1" bestFit="1" customWidth="1"/>
    <col min="2327" max="2328" width="11.5703125" style="1" bestFit="1" customWidth="1"/>
    <col min="2329" max="2329" width="10.42578125" style="1" bestFit="1" customWidth="1"/>
    <col min="2330" max="2560" width="9.140625" style="1"/>
    <col min="2561" max="2561" width="35.42578125" style="1" customWidth="1"/>
    <col min="2562" max="2574" width="0" style="1" hidden="1" customWidth="1"/>
    <col min="2575" max="2575" width="9.7109375" style="1" customWidth="1"/>
    <col min="2576" max="2576" width="10.42578125" style="1" customWidth="1"/>
    <col min="2577" max="2577" width="9.7109375" style="1" customWidth="1"/>
    <col min="2578" max="2579" width="10.140625" style="1" customWidth="1"/>
    <col min="2580" max="2580" width="11.28515625" style="1" customWidth="1"/>
    <col min="2581" max="2581" width="10.28515625" style="1" customWidth="1"/>
    <col min="2582" max="2582" width="13" style="1" bestFit="1" customWidth="1"/>
    <col min="2583" max="2584" width="11.5703125" style="1" bestFit="1" customWidth="1"/>
    <col min="2585" max="2585" width="10.42578125" style="1" bestFit="1" customWidth="1"/>
    <col min="2586" max="2816" width="9.140625" style="1"/>
    <col min="2817" max="2817" width="35.42578125" style="1" customWidth="1"/>
    <col min="2818" max="2830" width="0" style="1" hidden="1" customWidth="1"/>
    <col min="2831" max="2831" width="9.7109375" style="1" customWidth="1"/>
    <col min="2832" max="2832" width="10.42578125" style="1" customWidth="1"/>
    <col min="2833" max="2833" width="9.7109375" style="1" customWidth="1"/>
    <col min="2834" max="2835" width="10.140625" style="1" customWidth="1"/>
    <col min="2836" max="2836" width="11.28515625" style="1" customWidth="1"/>
    <col min="2837" max="2837" width="10.28515625" style="1" customWidth="1"/>
    <col min="2838" max="2838" width="13" style="1" bestFit="1" customWidth="1"/>
    <col min="2839" max="2840" width="11.5703125" style="1" bestFit="1" customWidth="1"/>
    <col min="2841" max="2841" width="10.42578125" style="1" bestFit="1" customWidth="1"/>
    <col min="2842" max="3072" width="9.140625" style="1"/>
    <col min="3073" max="3073" width="35.42578125" style="1" customWidth="1"/>
    <col min="3074" max="3086" width="0" style="1" hidden="1" customWidth="1"/>
    <col min="3087" max="3087" width="9.7109375" style="1" customWidth="1"/>
    <col min="3088" max="3088" width="10.42578125" style="1" customWidth="1"/>
    <col min="3089" max="3089" width="9.7109375" style="1" customWidth="1"/>
    <col min="3090" max="3091" width="10.140625" style="1" customWidth="1"/>
    <col min="3092" max="3092" width="11.28515625" style="1" customWidth="1"/>
    <col min="3093" max="3093" width="10.28515625" style="1" customWidth="1"/>
    <col min="3094" max="3094" width="13" style="1" bestFit="1" customWidth="1"/>
    <col min="3095" max="3096" width="11.5703125" style="1" bestFit="1" customWidth="1"/>
    <col min="3097" max="3097" width="10.42578125" style="1" bestFit="1" customWidth="1"/>
    <col min="3098" max="3328" width="9.140625" style="1"/>
    <col min="3329" max="3329" width="35.42578125" style="1" customWidth="1"/>
    <col min="3330" max="3342" width="0" style="1" hidden="1" customWidth="1"/>
    <col min="3343" max="3343" width="9.7109375" style="1" customWidth="1"/>
    <col min="3344" max="3344" width="10.42578125" style="1" customWidth="1"/>
    <col min="3345" max="3345" width="9.7109375" style="1" customWidth="1"/>
    <col min="3346" max="3347" width="10.140625" style="1" customWidth="1"/>
    <col min="3348" max="3348" width="11.28515625" style="1" customWidth="1"/>
    <col min="3349" max="3349" width="10.28515625" style="1" customWidth="1"/>
    <col min="3350" max="3350" width="13" style="1" bestFit="1" customWidth="1"/>
    <col min="3351" max="3352" width="11.5703125" style="1" bestFit="1" customWidth="1"/>
    <col min="3353" max="3353" width="10.42578125" style="1" bestFit="1" customWidth="1"/>
    <col min="3354" max="3584" width="9.140625" style="1"/>
    <col min="3585" max="3585" width="35.42578125" style="1" customWidth="1"/>
    <col min="3586" max="3598" width="0" style="1" hidden="1" customWidth="1"/>
    <col min="3599" max="3599" width="9.7109375" style="1" customWidth="1"/>
    <col min="3600" max="3600" width="10.42578125" style="1" customWidth="1"/>
    <col min="3601" max="3601" width="9.7109375" style="1" customWidth="1"/>
    <col min="3602" max="3603" width="10.140625" style="1" customWidth="1"/>
    <col min="3604" max="3604" width="11.28515625" style="1" customWidth="1"/>
    <col min="3605" max="3605" width="10.28515625" style="1" customWidth="1"/>
    <col min="3606" max="3606" width="13" style="1" bestFit="1" customWidth="1"/>
    <col min="3607" max="3608" width="11.5703125" style="1" bestFit="1" customWidth="1"/>
    <col min="3609" max="3609" width="10.42578125" style="1" bestFit="1" customWidth="1"/>
    <col min="3610" max="3840" width="9.140625" style="1"/>
    <col min="3841" max="3841" width="35.42578125" style="1" customWidth="1"/>
    <col min="3842" max="3854" width="0" style="1" hidden="1" customWidth="1"/>
    <col min="3855" max="3855" width="9.7109375" style="1" customWidth="1"/>
    <col min="3856" max="3856" width="10.42578125" style="1" customWidth="1"/>
    <col min="3857" max="3857" width="9.7109375" style="1" customWidth="1"/>
    <col min="3858" max="3859" width="10.140625" style="1" customWidth="1"/>
    <col min="3860" max="3860" width="11.28515625" style="1" customWidth="1"/>
    <col min="3861" max="3861" width="10.28515625" style="1" customWidth="1"/>
    <col min="3862" max="3862" width="13" style="1" bestFit="1" customWidth="1"/>
    <col min="3863" max="3864" width="11.5703125" style="1" bestFit="1" customWidth="1"/>
    <col min="3865" max="3865" width="10.42578125" style="1" bestFit="1" customWidth="1"/>
    <col min="3866" max="4096" width="9.140625" style="1"/>
    <col min="4097" max="4097" width="35.42578125" style="1" customWidth="1"/>
    <col min="4098" max="4110" width="0" style="1" hidden="1" customWidth="1"/>
    <col min="4111" max="4111" width="9.7109375" style="1" customWidth="1"/>
    <col min="4112" max="4112" width="10.42578125" style="1" customWidth="1"/>
    <col min="4113" max="4113" width="9.7109375" style="1" customWidth="1"/>
    <col min="4114" max="4115" width="10.140625" style="1" customWidth="1"/>
    <col min="4116" max="4116" width="11.28515625" style="1" customWidth="1"/>
    <col min="4117" max="4117" width="10.28515625" style="1" customWidth="1"/>
    <col min="4118" max="4118" width="13" style="1" bestFit="1" customWidth="1"/>
    <col min="4119" max="4120" width="11.5703125" style="1" bestFit="1" customWidth="1"/>
    <col min="4121" max="4121" width="10.42578125" style="1" bestFit="1" customWidth="1"/>
    <col min="4122" max="4352" width="9.140625" style="1"/>
    <col min="4353" max="4353" width="35.42578125" style="1" customWidth="1"/>
    <col min="4354" max="4366" width="0" style="1" hidden="1" customWidth="1"/>
    <col min="4367" max="4367" width="9.7109375" style="1" customWidth="1"/>
    <col min="4368" max="4368" width="10.42578125" style="1" customWidth="1"/>
    <col min="4369" max="4369" width="9.7109375" style="1" customWidth="1"/>
    <col min="4370" max="4371" width="10.140625" style="1" customWidth="1"/>
    <col min="4372" max="4372" width="11.28515625" style="1" customWidth="1"/>
    <col min="4373" max="4373" width="10.28515625" style="1" customWidth="1"/>
    <col min="4374" max="4374" width="13" style="1" bestFit="1" customWidth="1"/>
    <col min="4375" max="4376" width="11.5703125" style="1" bestFit="1" customWidth="1"/>
    <col min="4377" max="4377" width="10.42578125" style="1" bestFit="1" customWidth="1"/>
    <col min="4378" max="4608" width="9.140625" style="1"/>
    <col min="4609" max="4609" width="35.42578125" style="1" customWidth="1"/>
    <col min="4610" max="4622" width="0" style="1" hidden="1" customWidth="1"/>
    <col min="4623" max="4623" width="9.7109375" style="1" customWidth="1"/>
    <col min="4624" max="4624" width="10.42578125" style="1" customWidth="1"/>
    <col min="4625" max="4625" width="9.7109375" style="1" customWidth="1"/>
    <col min="4626" max="4627" width="10.140625" style="1" customWidth="1"/>
    <col min="4628" max="4628" width="11.28515625" style="1" customWidth="1"/>
    <col min="4629" max="4629" width="10.28515625" style="1" customWidth="1"/>
    <col min="4630" max="4630" width="13" style="1" bestFit="1" customWidth="1"/>
    <col min="4631" max="4632" width="11.5703125" style="1" bestFit="1" customWidth="1"/>
    <col min="4633" max="4633" width="10.42578125" style="1" bestFit="1" customWidth="1"/>
    <col min="4634" max="4864" width="9.140625" style="1"/>
    <col min="4865" max="4865" width="35.42578125" style="1" customWidth="1"/>
    <col min="4866" max="4878" width="0" style="1" hidden="1" customWidth="1"/>
    <col min="4879" max="4879" width="9.7109375" style="1" customWidth="1"/>
    <col min="4880" max="4880" width="10.42578125" style="1" customWidth="1"/>
    <col min="4881" max="4881" width="9.7109375" style="1" customWidth="1"/>
    <col min="4882" max="4883" width="10.140625" style="1" customWidth="1"/>
    <col min="4884" max="4884" width="11.28515625" style="1" customWidth="1"/>
    <col min="4885" max="4885" width="10.28515625" style="1" customWidth="1"/>
    <col min="4886" max="4886" width="13" style="1" bestFit="1" customWidth="1"/>
    <col min="4887" max="4888" width="11.5703125" style="1" bestFit="1" customWidth="1"/>
    <col min="4889" max="4889" width="10.42578125" style="1" bestFit="1" customWidth="1"/>
    <col min="4890" max="5120" width="9.140625" style="1"/>
    <col min="5121" max="5121" width="35.42578125" style="1" customWidth="1"/>
    <col min="5122" max="5134" width="0" style="1" hidden="1" customWidth="1"/>
    <col min="5135" max="5135" width="9.7109375" style="1" customWidth="1"/>
    <col min="5136" max="5136" width="10.42578125" style="1" customWidth="1"/>
    <col min="5137" max="5137" width="9.7109375" style="1" customWidth="1"/>
    <col min="5138" max="5139" width="10.140625" style="1" customWidth="1"/>
    <col min="5140" max="5140" width="11.28515625" style="1" customWidth="1"/>
    <col min="5141" max="5141" width="10.28515625" style="1" customWidth="1"/>
    <col min="5142" max="5142" width="13" style="1" bestFit="1" customWidth="1"/>
    <col min="5143" max="5144" width="11.5703125" style="1" bestFit="1" customWidth="1"/>
    <col min="5145" max="5145" width="10.42578125" style="1" bestFit="1" customWidth="1"/>
    <col min="5146" max="5376" width="9.140625" style="1"/>
    <col min="5377" max="5377" width="35.42578125" style="1" customWidth="1"/>
    <col min="5378" max="5390" width="0" style="1" hidden="1" customWidth="1"/>
    <col min="5391" max="5391" width="9.7109375" style="1" customWidth="1"/>
    <col min="5392" max="5392" width="10.42578125" style="1" customWidth="1"/>
    <col min="5393" max="5393" width="9.7109375" style="1" customWidth="1"/>
    <col min="5394" max="5395" width="10.140625" style="1" customWidth="1"/>
    <col min="5396" max="5396" width="11.28515625" style="1" customWidth="1"/>
    <col min="5397" max="5397" width="10.28515625" style="1" customWidth="1"/>
    <col min="5398" max="5398" width="13" style="1" bestFit="1" customWidth="1"/>
    <col min="5399" max="5400" width="11.5703125" style="1" bestFit="1" customWidth="1"/>
    <col min="5401" max="5401" width="10.42578125" style="1" bestFit="1" customWidth="1"/>
    <col min="5402" max="5632" width="9.140625" style="1"/>
    <col min="5633" max="5633" width="35.42578125" style="1" customWidth="1"/>
    <col min="5634" max="5646" width="0" style="1" hidden="1" customWidth="1"/>
    <col min="5647" max="5647" width="9.7109375" style="1" customWidth="1"/>
    <col min="5648" max="5648" width="10.42578125" style="1" customWidth="1"/>
    <col min="5649" max="5649" width="9.7109375" style="1" customWidth="1"/>
    <col min="5650" max="5651" width="10.140625" style="1" customWidth="1"/>
    <col min="5652" max="5652" width="11.28515625" style="1" customWidth="1"/>
    <col min="5653" max="5653" width="10.28515625" style="1" customWidth="1"/>
    <col min="5654" max="5654" width="13" style="1" bestFit="1" customWidth="1"/>
    <col min="5655" max="5656" width="11.5703125" style="1" bestFit="1" customWidth="1"/>
    <col min="5657" max="5657" width="10.42578125" style="1" bestFit="1" customWidth="1"/>
    <col min="5658" max="5888" width="9.140625" style="1"/>
    <col min="5889" max="5889" width="35.42578125" style="1" customWidth="1"/>
    <col min="5890" max="5902" width="0" style="1" hidden="1" customWidth="1"/>
    <col min="5903" max="5903" width="9.7109375" style="1" customWidth="1"/>
    <col min="5904" max="5904" width="10.42578125" style="1" customWidth="1"/>
    <col min="5905" max="5905" width="9.7109375" style="1" customWidth="1"/>
    <col min="5906" max="5907" width="10.140625" style="1" customWidth="1"/>
    <col min="5908" max="5908" width="11.28515625" style="1" customWidth="1"/>
    <col min="5909" max="5909" width="10.28515625" style="1" customWidth="1"/>
    <col min="5910" max="5910" width="13" style="1" bestFit="1" customWidth="1"/>
    <col min="5911" max="5912" width="11.5703125" style="1" bestFit="1" customWidth="1"/>
    <col min="5913" max="5913" width="10.42578125" style="1" bestFit="1" customWidth="1"/>
    <col min="5914" max="6144" width="9.140625" style="1"/>
    <col min="6145" max="6145" width="35.42578125" style="1" customWidth="1"/>
    <col min="6146" max="6158" width="0" style="1" hidden="1" customWidth="1"/>
    <col min="6159" max="6159" width="9.7109375" style="1" customWidth="1"/>
    <col min="6160" max="6160" width="10.42578125" style="1" customWidth="1"/>
    <col min="6161" max="6161" width="9.7109375" style="1" customWidth="1"/>
    <col min="6162" max="6163" width="10.140625" style="1" customWidth="1"/>
    <col min="6164" max="6164" width="11.28515625" style="1" customWidth="1"/>
    <col min="6165" max="6165" width="10.28515625" style="1" customWidth="1"/>
    <col min="6166" max="6166" width="13" style="1" bestFit="1" customWidth="1"/>
    <col min="6167" max="6168" width="11.5703125" style="1" bestFit="1" customWidth="1"/>
    <col min="6169" max="6169" width="10.42578125" style="1" bestFit="1" customWidth="1"/>
    <col min="6170" max="6400" width="9.140625" style="1"/>
    <col min="6401" max="6401" width="35.42578125" style="1" customWidth="1"/>
    <col min="6402" max="6414" width="0" style="1" hidden="1" customWidth="1"/>
    <col min="6415" max="6415" width="9.7109375" style="1" customWidth="1"/>
    <col min="6416" max="6416" width="10.42578125" style="1" customWidth="1"/>
    <col min="6417" max="6417" width="9.7109375" style="1" customWidth="1"/>
    <col min="6418" max="6419" width="10.140625" style="1" customWidth="1"/>
    <col min="6420" max="6420" width="11.28515625" style="1" customWidth="1"/>
    <col min="6421" max="6421" width="10.28515625" style="1" customWidth="1"/>
    <col min="6422" max="6422" width="13" style="1" bestFit="1" customWidth="1"/>
    <col min="6423" max="6424" width="11.5703125" style="1" bestFit="1" customWidth="1"/>
    <col min="6425" max="6425" width="10.42578125" style="1" bestFit="1" customWidth="1"/>
    <col min="6426" max="6656" width="9.140625" style="1"/>
    <col min="6657" max="6657" width="35.42578125" style="1" customWidth="1"/>
    <col min="6658" max="6670" width="0" style="1" hidden="1" customWidth="1"/>
    <col min="6671" max="6671" width="9.7109375" style="1" customWidth="1"/>
    <col min="6672" max="6672" width="10.42578125" style="1" customWidth="1"/>
    <col min="6673" max="6673" width="9.7109375" style="1" customWidth="1"/>
    <col min="6674" max="6675" width="10.140625" style="1" customWidth="1"/>
    <col min="6676" max="6676" width="11.28515625" style="1" customWidth="1"/>
    <col min="6677" max="6677" width="10.28515625" style="1" customWidth="1"/>
    <col min="6678" max="6678" width="13" style="1" bestFit="1" customWidth="1"/>
    <col min="6679" max="6680" width="11.5703125" style="1" bestFit="1" customWidth="1"/>
    <col min="6681" max="6681" width="10.42578125" style="1" bestFit="1" customWidth="1"/>
    <col min="6682" max="6912" width="9.140625" style="1"/>
    <col min="6913" max="6913" width="35.42578125" style="1" customWidth="1"/>
    <col min="6914" max="6926" width="0" style="1" hidden="1" customWidth="1"/>
    <col min="6927" max="6927" width="9.7109375" style="1" customWidth="1"/>
    <col min="6928" max="6928" width="10.42578125" style="1" customWidth="1"/>
    <col min="6929" max="6929" width="9.7109375" style="1" customWidth="1"/>
    <col min="6930" max="6931" width="10.140625" style="1" customWidth="1"/>
    <col min="6932" max="6932" width="11.28515625" style="1" customWidth="1"/>
    <col min="6933" max="6933" width="10.28515625" style="1" customWidth="1"/>
    <col min="6934" max="6934" width="13" style="1" bestFit="1" customWidth="1"/>
    <col min="6935" max="6936" width="11.5703125" style="1" bestFit="1" customWidth="1"/>
    <col min="6937" max="6937" width="10.42578125" style="1" bestFit="1" customWidth="1"/>
    <col min="6938" max="7168" width="9.140625" style="1"/>
    <col min="7169" max="7169" width="35.42578125" style="1" customWidth="1"/>
    <col min="7170" max="7182" width="0" style="1" hidden="1" customWidth="1"/>
    <col min="7183" max="7183" width="9.7109375" style="1" customWidth="1"/>
    <col min="7184" max="7184" width="10.42578125" style="1" customWidth="1"/>
    <col min="7185" max="7185" width="9.7109375" style="1" customWidth="1"/>
    <col min="7186" max="7187" width="10.140625" style="1" customWidth="1"/>
    <col min="7188" max="7188" width="11.28515625" style="1" customWidth="1"/>
    <col min="7189" max="7189" width="10.28515625" style="1" customWidth="1"/>
    <col min="7190" max="7190" width="13" style="1" bestFit="1" customWidth="1"/>
    <col min="7191" max="7192" width="11.5703125" style="1" bestFit="1" customWidth="1"/>
    <col min="7193" max="7193" width="10.42578125" style="1" bestFit="1" customWidth="1"/>
    <col min="7194" max="7424" width="9.140625" style="1"/>
    <col min="7425" max="7425" width="35.42578125" style="1" customWidth="1"/>
    <col min="7426" max="7438" width="0" style="1" hidden="1" customWidth="1"/>
    <col min="7439" max="7439" width="9.7109375" style="1" customWidth="1"/>
    <col min="7440" max="7440" width="10.42578125" style="1" customWidth="1"/>
    <col min="7441" max="7441" width="9.7109375" style="1" customWidth="1"/>
    <col min="7442" max="7443" width="10.140625" style="1" customWidth="1"/>
    <col min="7444" max="7444" width="11.28515625" style="1" customWidth="1"/>
    <col min="7445" max="7445" width="10.28515625" style="1" customWidth="1"/>
    <col min="7446" max="7446" width="13" style="1" bestFit="1" customWidth="1"/>
    <col min="7447" max="7448" width="11.5703125" style="1" bestFit="1" customWidth="1"/>
    <col min="7449" max="7449" width="10.42578125" style="1" bestFit="1" customWidth="1"/>
    <col min="7450" max="7680" width="9.140625" style="1"/>
    <col min="7681" max="7681" width="35.42578125" style="1" customWidth="1"/>
    <col min="7682" max="7694" width="0" style="1" hidden="1" customWidth="1"/>
    <col min="7695" max="7695" width="9.7109375" style="1" customWidth="1"/>
    <col min="7696" max="7696" width="10.42578125" style="1" customWidth="1"/>
    <col min="7697" max="7697" width="9.7109375" style="1" customWidth="1"/>
    <col min="7698" max="7699" width="10.140625" style="1" customWidth="1"/>
    <col min="7700" max="7700" width="11.28515625" style="1" customWidth="1"/>
    <col min="7701" max="7701" width="10.28515625" style="1" customWidth="1"/>
    <col min="7702" max="7702" width="13" style="1" bestFit="1" customWidth="1"/>
    <col min="7703" max="7704" width="11.5703125" style="1" bestFit="1" customWidth="1"/>
    <col min="7705" max="7705" width="10.42578125" style="1" bestFit="1" customWidth="1"/>
    <col min="7706" max="7936" width="9.140625" style="1"/>
    <col min="7937" max="7937" width="35.42578125" style="1" customWidth="1"/>
    <col min="7938" max="7950" width="0" style="1" hidden="1" customWidth="1"/>
    <col min="7951" max="7951" width="9.7109375" style="1" customWidth="1"/>
    <col min="7952" max="7952" width="10.42578125" style="1" customWidth="1"/>
    <col min="7953" max="7953" width="9.7109375" style="1" customWidth="1"/>
    <col min="7954" max="7955" width="10.140625" style="1" customWidth="1"/>
    <col min="7956" max="7956" width="11.28515625" style="1" customWidth="1"/>
    <col min="7957" max="7957" width="10.28515625" style="1" customWidth="1"/>
    <col min="7958" max="7958" width="13" style="1" bestFit="1" customWidth="1"/>
    <col min="7959" max="7960" width="11.5703125" style="1" bestFit="1" customWidth="1"/>
    <col min="7961" max="7961" width="10.42578125" style="1" bestFit="1" customWidth="1"/>
    <col min="7962" max="8192" width="9.140625" style="1"/>
    <col min="8193" max="8193" width="35.42578125" style="1" customWidth="1"/>
    <col min="8194" max="8206" width="0" style="1" hidden="1" customWidth="1"/>
    <col min="8207" max="8207" width="9.7109375" style="1" customWidth="1"/>
    <col min="8208" max="8208" width="10.42578125" style="1" customWidth="1"/>
    <col min="8209" max="8209" width="9.7109375" style="1" customWidth="1"/>
    <col min="8210" max="8211" width="10.140625" style="1" customWidth="1"/>
    <col min="8212" max="8212" width="11.28515625" style="1" customWidth="1"/>
    <col min="8213" max="8213" width="10.28515625" style="1" customWidth="1"/>
    <col min="8214" max="8214" width="13" style="1" bestFit="1" customWidth="1"/>
    <col min="8215" max="8216" width="11.5703125" style="1" bestFit="1" customWidth="1"/>
    <col min="8217" max="8217" width="10.42578125" style="1" bestFit="1" customWidth="1"/>
    <col min="8218" max="8448" width="9.140625" style="1"/>
    <col min="8449" max="8449" width="35.42578125" style="1" customWidth="1"/>
    <col min="8450" max="8462" width="0" style="1" hidden="1" customWidth="1"/>
    <col min="8463" max="8463" width="9.7109375" style="1" customWidth="1"/>
    <col min="8464" max="8464" width="10.42578125" style="1" customWidth="1"/>
    <col min="8465" max="8465" width="9.7109375" style="1" customWidth="1"/>
    <col min="8466" max="8467" width="10.140625" style="1" customWidth="1"/>
    <col min="8468" max="8468" width="11.28515625" style="1" customWidth="1"/>
    <col min="8469" max="8469" width="10.28515625" style="1" customWidth="1"/>
    <col min="8470" max="8470" width="13" style="1" bestFit="1" customWidth="1"/>
    <col min="8471" max="8472" width="11.5703125" style="1" bestFit="1" customWidth="1"/>
    <col min="8473" max="8473" width="10.42578125" style="1" bestFit="1" customWidth="1"/>
    <col min="8474" max="8704" width="9.140625" style="1"/>
    <col min="8705" max="8705" width="35.42578125" style="1" customWidth="1"/>
    <col min="8706" max="8718" width="0" style="1" hidden="1" customWidth="1"/>
    <col min="8719" max="8719" width="9.7109375" style="1" customWidth="1"/>
    <col min="8720" max="8720" width="10.42578125" style="1" customWidth="1"/>
    <col min="8721" max="8721" width="9.7109375" style="1" customWidth="1"/>
    <col min="8722" max="8723" width="10.140625" style="1" customWidth="1"/>
    <col min="8724" max="8724" width="11.28515625" style="1" customWidth="1"/>
    <col min="8725" max="8725" width="10.28515625" style="1" customWidth="1"/>
    <col min="8726" max="8726" width="13" style="1" bestFit="1" customWidth="1"/>
    <col min="8727" max="8728" width="11.5703125" style="1" bestFit="1" customWidth="1"/>
    <col min="8729" max="8729" width="10.42578125" style="1" bestFit="1" customWidth="1"/>
    <col min="8730" max="8960" width="9.140625" style="1"/>
    <col min="8961" max="8961" width="35.42578125" style="1" customWidth="1"/>
    <col min="8962" max="8974" width="0" style="1" hidden="1" customWidth="1"/>
    <col min="8975" max="8975" width="9.7109375" style="1" customWidth="1"/>
    <col min="8976" max="8976" width="10.42578125" style="1" customWidth="1"/>
    <col min="8977" max="8977" width="9.7109375" style="1" customWidth="1"/>
    <col min="8978" max="8979" width="10.140625" style="1" customWidth="1"/>
    <col min="8980" max="8980" width="11.28515625" style="1" customWidth="1"/>
    <col min="8981" max="8981" width="10.28515625" style="1" customWidth="1"/>
    <col min="8982" max="8982" width="13" style="1" bestFit="1" customWidth="1"/>
    <col min="8983" max="8984" width="11.5703125" style="1" bestFit="1" customWidth="1"/>
    <col min="8985" max="8985" width="10.42578125" style="1" bestFit="1" customWidth="1"/>
    <col min="8986" max="9216" width="9.140625" style="1"/>
    <col min="9217" max="9217" width="35.42578125" style="1" customWidth="1"/>
    <col min="9218" max="9230" width="0" style="1" hidden="1" customWidth="1"/>
    <col min="9231" max="9231" width="9.7109375" style="1" customWidth="1"/>
    <col min="9232" max="9232" width="10.42578125" style="1" customWidth="1"/>
    <col min="9233" max="9233" width="9.7109375" style="1" customWidth="1"/>
    <col min="9234" max="9235" width="10.140625" style="1" customWidth="1"/>
    <col min="9236" max="9236" width="11.28515625" style="1" customWidth="1"/>
    <col min="9237" max="9237" width="10.28515625" style="1" customWidth="1"/>
    <col min="9238" max="9238" width="13" style="1" bestFit="1" customWidth="1"/>
    <col min="9239" max="9240" width="11.5703125" style="1" bestFit="1" customWidth="1"/>
    <col min="9241" max="9241" width="10.42578125" style="1" bestFit="1" customWidth="1"/>
    <col min="9242" max="9472" width="9.140625" style="1"/>
    <col min="9473" max="9473" width="35.42578125" style="1" customWidth="1"/>
    <col min="9474" max="9486" width="0" style="1" hidden="1" customWidth="1"/>
    <col min="9487" max="9487" width="9.7109375" style="1" customWidth="1"/>
    <col min="9488" max="9488" width="10.42578125" style="1" customWidth="1"/>
    <col min="9489" max="9489" width="9.7109375" style="1" customWidth="1"/>
    <col min="9490" max="9491" width="10.140625" style="1" customWidth="1"/>
    <col min="9492" max="9492" width="11.28515625" style="1" customWidth="1"/>
    <col min="9493" max="9493" width="10.28515625" style="1" customWidth="1"/>
    <col min="9494" max="9494" width="13" style="1" bestFit="1" customWidth="1"/>
    <col min="9495" max="9496" width="11.5703125" style="1" bestFit="1" customWidth="1"/>
    <col min="9497" max="9497" width="10.42578125" style="1" bestFit="1" customWidth="1"/>
    <col min="9498" max="9728" width="9.140625" style="1"/>
    <col min="9729" max="9729" width="35.42578125" style="1" customWidth="1"/>
    <col min="9730" max="9742" width="0" style="1" hidden="1" customWidth="1"/>
    <col min="9743" max="9743" width="9.7109375" style="1" customWidth="1"/>
    <col min="9744" max="9744" width="10.42578125" style="1" customWidth="1"/>
    <col min="9745" max="9745" width="9.7109375" style="1" customWidth="1"/>
    <col min="9746" max="9747" width="10.140625" style="1" customWidth="1"/>
    <col min="9748" max="9748" width="11.28515625" style="1" customWidth="1"/>
    <col min="9749" max="9749" width="10.28515625" style="1" customWidth="1"/>
    <col min="9750" max="9750" width="13" style="1" bestFit="1" customWidth="1"/>
    <col min="9751" max="9752" width="11.5703125" style="1" bestFit="1" customWidth="1"/>
    <col min="9753" max="9753" width="10.42578125" style="1" bestFit="1" customWidth="1"/>
    <col min="9754" max="9984" width="9.140625" style="1"/>
    <col min="9985" max="9985" width="35.42578125" style="1" customWidth="1"/>
    <col min="9986" max="9998" width="0" style="1" hidden="1" customWidth="1"/>
    <col min="9999" max="9999" width="9.7109375" style="1" customWidth="1"/>
    <col min="10000" max="10000" width="10.42578125" style="1" customWidth="1"/>
    <col min="10001" max="10001" width="9.7109375" style="1" customWidth="1"/>
    <col min="10002" max="10003" width="10.140625" style="1" customWidth="1"/>
    <col min="10004" max="10004" width="11.28515625" style="1" customWidth="1"/>
    <col min="10005" max="10005" width="10.28515625" style="1" customWidth="1"/>
    <col min="10006" max="10006" width="13" style="1" bestFit="1" customWidth="1"/>
    <col min="10007" max="10008" width="11.5703125" style="1" bestFit="1" customWidth="1"/>
    <col min="10009" max="10009" width="10.42578125" style="1" bestFit="1" customWidth="1"/>
    <col min="10010" max="10240" width="9.140625" style="1"/>
    <col min="10241" max="10241" width="35.42578125" style="1" customWidth="1"/>
    <col min="10242" max="10254" width="0" style="1" hidden="1" customWidth="1"/>
    <col min="10255" max="10255" width="9.7109375" style="1" customWidth="1"/>
    <col min="10256" max="10256" width="10.42578125" style="1" customWidth="1"/>
    <col min="10257" max="10257" width="9.7109375" style="1" customWidth="1"/>
    <col min="10258" max="10259" width="10.140625" style="1" customWidth="1"/>
    <col min="10260" max="10260" width="11.28515625" style="1" customWidth="1"/>
    <col min="10261" max="10261" width="10.28515625" style="1" customWidth="1"/>
    <col min="10262" max="10262" width="13" style="1" bestFit="1" customWidth="1"/>
    <col min="10263" max="10264" width="11.5703125" style="1" bestFit="1" customWidth="1"/>
    <col min="10265" max="10265" width="10.42578125" style="1" bestFit="1" customWidth="1"/>
    <col min="10266" max="10496" width="9.140625" style="1"/>
    <col min="10497" max="10497" width="35.42578125" style="1" customWidth="1"/>
    <col min="10498" max="10510" width="0" style="1" hidden="1" customWidth="1"/>
    <col min="10511" max="10511" width="9.7109375" style="1" customWidth="1"/>
    <col min="10512" max="10512" width="10.42578125" style="1" customWidth="1"/>
    <col min="10513" max="10513" width="9.7109375" style="1" customWidth="1"/>
    <col min="10514" max="10515" width="10.140625" style="1" customWidth="1"/>
    <col min="10516" max="10516" width="11.28515625" style="1" customWidth="1"/>
    <col min="10517" max="10517" width="10.28515625" style="1" customWidth="1"/>
    <col min="10518" max="10518" width="13" style="1" bestFit="1" customWidth="1"/>
    <col min="10519" max="10520" width="11.5703125" style="1" bestFit="1" customWidth="1"/>
    <col min="10521" max="10521" width="10.42578125" style="1" bestFit="1" customWidth="1"/>
    <col min="10522" max="10752" width="9.140625" style="1"/>
    <col min="10753" max="10753" width="35.42578125" style="1" customWidth="1"/>
    <col min="10754" max="10766" width="0" style="1" hidden="1" customWidth="1"/>
    <col min="10767" max="10767" width="9.7109375" style="1" customWidth="1"/>
    <col min="10768" max="10768" width="10.42578125" style="1" customWidth="1"/>
    <col min="10769" max="10769" width="9.7109375" style="1" customWidth="1"/>
    <col min="10770" max="10771" width="10.140625" style="1" customWidth="1"/>
    <col min="10772" max="10772" width="11.28515625" style="1" customWidth="1"/>
    <col min="10773" max="10773" width="10.28515625" style="1" customWidth="1"/>
    <col min="10774" max="10774" width="13" style="1" bestFit="1" customWidth="1"/>
    <col min="10775" max="10776" width="11.5703125" style="1" bestFit="1" customWidth="1"/>
    <col min="10777" max="10777" width="10.42578125" style="1" bestFit="1" customWidth="1"/>
    <col min="10778" max="11008" width="9.140625" style="1"/>
    <col min="11009" max="11009" width="35.42578125" style="1" customWidth="1"/>
    <col min="11010" max="11022" width="0" style="1" hidden="1" customWidth="1"/>
    <col min="11023" max="11023" width="9.7109375" style="1" customWidth="1"/>
    <col min="11024" max="11024" width="10.42578125" style="1" customWidth="1"/>
    <col min="11025" max="11025" width="9.7109375" style="1" customWidth="1"/>
    <col min="11026" max="11027" width="10.140625" style="1" customWidth="1"/>
    <col min="11028" max="11028" width="11.28515625" style="1" customWidth="1"/>
    <col min="11029" max="11029" width="10.28515625" style="1" customWidth="1"/>
    <col min="11030" max="11030" width="13" style="1" bestFit="1" customWidth="1"/>
    <col min="11031" max="11032" width="11.5703125" style="1" bestFit="1" customWidth="1"/>
    <col min="11033" max="11033" width="10.42578125" style="1" bestFit="1" customWidth="1"/>
    <col min="11034" max="11264" width="9.140625" style="1"/>
    <col min="11265" max="11265" width="35.42578125" style="1" customWidth="1"/>
    <col min="11266" max="11278" width="0" style="1" hidden="1" customWidth="1"/>
    <col min="11279" max="11279" width="9.7109375" style="1" customWidth="1"/>
    <col min="11280" max="11280" width="10.42578125" style="1" customWidth="1"/>
    <col min="11281" max="11281" width="9.7109375" style="1" customWidth="1"/>
    <col min="11282" max="11283" width="10.140625" style="1" customWidth="1"/>
    <col min="11284" max="11284" width="11.28515625" style="1" customWidth="1"/>
    <col min="11285" max="11285" width="10.28515625" style="1" customWidth="1"/>
    <col min="11286" max="11286" width="13" style="1" bestFit="1" customWidth="1"/>
    <col min="11287" max="11288" width="11.5703125" style="1" bestFit="1" customWidth="1"/>
    <col min="11289" max="11289" width="10.42578125" style="1" bestFit="1" customWidth="1"/>
    <col min="11290" max="11520" width="9.140625" style="1"/>
    <col min="11521" max="11521" width="35.42578125" style="1" customWidth="1"/>
    <col min="11522" max="11534" width="0" style="1" hidden="1" customWidth="1"/>
    <col min="11535" max="11535" width="9.7109375" style="1" customWidth="1"/>
    <col min="11536" max="11536" width="10.42578125" style="1" customWidth="1"/>
    <col min="11537" max="11537" width="9.7109375" style="1" customWidth="1"/>
    <col min="11538" max="11539" width="10.140625" style="1" customWidth="1"/>
    <col min="11540" max="11540" width="11.28515625" style="1" customWidth="1"/>
    <col min="11541" max="11541" width="10.28515625" style="1" customWidth="1"/>
    <col min="11542" max="11542" width="13" style="1" bestFit="1" customWidth="1"/>
    <col min="11543" max="11544" width="11.5703125" style="1" bestFit="1" customWidth="1"/>
    <col min="11545" max="11545" width="10.42578125" style="1" bestFit="1" customWidth="1"/>
    <col min="11546" max="11776" width="9.140625" style="1"/>
    <col min="11777" max="11777" width="35.42578125" style="1" customWidth="1"/>
    <col min="11778" max="11790" width="0" style="1" hidden="1" customWidth="1"/>
    <col min="11791" max="11791" width="9.7109375" style="1" customWidth="1"/>
    <col min="11792" max="11792" width="10.42578125" style="1" customWidth="1"/>
    <col min="11793" max="11793" width="9.7109375" style="1" customWidth="1"/>
    <col min="11794" max="11795" width="10.140625" style="1" customWidth="1"/>
    <col min="11796" max="11796" width="11.28515625" style="1" customWidth="1"/>
    <col min="11797" max="11797" width="10.28515625" style="1" customWidth="1"/>
    <col min="11798" max="11798" width="13" style="1" bestFit="1" customWidth="1"/>
    <col min="11799" max="11800" width="11.5703125" style="1" bestFit="1" customWidth="1"/>
    <col min="11801" max="11801" width="10.42578125" style="1" bestFit="1" customWidth="1"/>
    <col min="11802" max="12032" width="9.140625" style="1"/>
    <col min="12033" max="12033" width="35.42578125" style="1" customWidth="1"/>
    <col min="12034" max="12046" width="0" style="1" hidden="1" customWidth="1"/>
    <col min="12047" max="12047" width="9.7109375" style="1" customWidth="1"/>
    <col min="12048" max="12048" width="10.42578125" style="1" customWidth="1"/>
    <col min="12049" max="12049" width="9.7109375" style="1" customWidth="1"/>
    <col min="12050" max="12051" width="10.140625" style="1" customWidth="1"/>
    <col min="12052" max="12052" width="11.28515625" style="1" customWidth="1"/>
    <col min="12053" max="12053" width="10.28515625" style="1" customWidth="1"/>
    <col min="12054" max="12054" width="13" style="1" bestFit="1" customWidth="1"/>
    <col min="12055" max="12056" width="11.5703125" style="1" bestFit="1" customWidth="1"/>
    <col min="12057" max="12057" width="10.42578125" style="1" bestFit="1" customWidth="1"/>
    <col min="12058" max="12288" width="9.140625" style="1"/>
    <col min="12289" max="12289" width="35.42578125" style="1" customWidth="1"/>
    <col min="12290" max="12302" width="0" style="1" hidden="1" customWidth="1"/>
    <col min="12303" max="12303" width="9.7109375" style="1" customWidth="1"/>
    <col min="12304" max="12304" width="10.42578125" style="1" customWidth="1"/>
    <col min="12305" max="12305" width="9.7109375" style="1" customWidth="1"/>
    <col min="12306" max="12307" width="10.140625" style="1" customWidth="1"/>
    <col min="12308" max="12308" width="11.28515625" style="1" customWidth="1"/>
    <col min="12309" max="12309" width="10.28515625" style="1" customWidth="1"/>
    <col min="12310" max="12310" width="13" style="1" bestFit="1" customWidth="1"/>
    <col min="12311" max="12312" width="11.5703125" style="1" bestFit="1" customWidth="1"/>
    <col min="12313" max="12313" width="10.42578125" style="1" bestFit="1" customWidth="1"/>
    <col min="12314" max="12544" width="9.140625" style="1"/>
    <col min="12545" max="12545" width="35.42578125" style="1" customWidth="1"/>
    <col min="12546" max="12558" width="0" style="1" hidden="1" customWidth="1"/>
    <col min="12559" max="12559" width="9.7109375" style="1" customWidth="1"/>
    <col min="12560" max="12560" width="10.42578125" style="1" customWidth="1"/>
    <col min="12561" max="12561" width="9.7109375" style="1" customWidth="1"/>
    <col min="12562" max="12563" width="10.140625" style="1" customWidth="1"/>
    <col min="12564" max="12564" width="11.28515625" style="1" customWidth="1"/>
    <col min="12565" max="12565" width="10.28515625" style="1" customWidth="1"/>
    <col min="12566" max="12566" width="13" style="1" bestFit="1" customWidth="1"/>
    <col min="12567" max="12568" width="11.5703125" style="1" bestFit="1" customWidth="1"/>
    <col min="12569" max="12569" width="10.42578125" style="1" bestFit="1" customWidth="1"/>
    <col min="12570" max="12800" width="9.140625" style="1"/>
    <col min="12801" max="12801" width="35.42578125" style="1" customWidth="1"/>
    <col min="12802" max="12814" width="0" style="1" hidden="1" customWidth="1"/>
    <col min="12815" max="12815" width="9.7109375" style="1" customWidth="1"/>
    <col min="12816" max="12816" width="10.42578125" style="1" customWidth="1"/>
    <col min="12817" max="12817" width="9.7109375" style="1" customWidth="1"/>
    <col min="12818" max="12819" width="10.140625" style="1" customWidth="1"/>
    <col min="12820" max="12820" width="11.28515625" style="1" customWidth="1"/>
    <col min="12821" max="12821" width="10.28515625" style="1" customWidth="1"/>
    <col min="12822" max="12822" width="13" style="1" bestFit="1" customWidth="1"/>
    <col min="12823" max="12824" width="11.5703125" style="1" bestFit="1" customWidth="1"/>
    <col min="12825" max="12825" width="10.42578125" style="1" bestFit="1" customWidth="1"/>
    <col min="12826" max="13056" width="9.140625" style="1"/>
    <col min="13057" max="13057" width="35.42578125" style="1" customWidth="1"/>
    <col min="13058" max="13070" width="0" style="1" hidden="1" customWidth="1"/>
    <col min="13071" max="13071" width="9.7109375" style="1" customWidth="1"/>
    <col min="13072" max="13072" width="10.42578125" style="1" customWidth="1"/>
    <col min="13073" max="13073" width="9.7109375" style="1" customWidth="1"/>
    <col min="13074" max="13075" width="10.140625" style="1" customWidth="1"/>
    <col min="13076" max="13076" width="11.28515625" style="1" customWidth="1"/>
    <col min="13077" max="13077" width="10.28515625" style="1" customWidth="1"/>
    <col min="13078" max="13078" width="13" style="1" bestFit="1" customWidth="1"/>
    <col min="13079" max="13080" width="11.5703125" style="1" bestFit="1" customWidth="1"/>
    <col min="13081" max="13081" width="10.42578125" style="1" bestFit="1" customWidth="1"/>
    <col min="13082" max="13312" width="9.140625" style="1"/>
    <col min="13313" max="13313" width="35.42578125" style="1" customWidth="1"/>
    <col min="13314" max="13326" width="0" style="1" hidden="1" customWidth="1"/>
    <col min="13327" max="13327" width="9.7109375" style="1" customWidth="1"/>
    <col min="13328" max="13328" width="10.42578125" style="1" customWidth="1"/>
    <col min="13329" max="13329" width="9.7109375" style="1" customWidth="1"/>
    <col min="13330" max="13331" width="10.140625" style="1" customWidth="1"/>
    <col min="13332" max="13332" width="11.28515625" style="1" customWidth="1"/>
    <col min="13333" max="13333" width="10.28515625" style="1" customWidth="1"/>
    <col min="13334" max="13334" width="13" style="1" bestFit="1" customWidth="1"/>
    <col min="13335" max="13336" width="11.5703125" style="1" bestFit="1" customWidth="1"/>
    <col min="13337" max="13337" width="10.42578125" style="1" bestFit="1" customWidth="1"/>
    <col min="13338" max="13568" width="9.140625" style="1"/>
    <col min="13569" max="13569" width="35.42578125" style="1" customWidth="1"/>
    <col min="13570" max="13582" width="0" style="1" hidden="1" customWidth="1"/>
    <col min="13583" max="13583" width="9.7109375" style="1" customWidth="1"/>
    <col min="13584" max="13584" width="10.42578125" style="1" customWidth="1"/>
    <col min="13585" max="13585" width="9.7109375" style="1" customWidth="1"/>
    <col min="13586" max="13587" width="10.140625" style="1" customWidth="1"/>
    <col min="13588" max="13588" width="11.28515625" style="1" customWidth="1"/>
    <col min="13589" max="13589" width="10.28515625" style="1" customWidth="1"/>
    <col min="13590" max="13590" width="13" style="1" bestFit="1" customWidth="1"/>
    <col min="13591" max="13592" width="11.5703125" style="1" bestFit="1" customWidth="1"/>
    <col min="13593" max="13593" width="10.42578125" style="1" bestFit="1" customWidth="1"/>
    <col min="13594" max="13824" width="9.140625" style="1"/>
    <col min="13825" max="13825" width="35.42578125" style="1" customWidth="1"/>
    <col min="13826" max="13838" width="0" style="1" hidden="1" customWidth="1"/>
    <col min="13839" max="13839" width="9.7109375" style="1" customWidth="1"/>
    <col min="13840" max="13840" width="10.42578125" style="1" customWidth="1"/>
    <col min="13841" max="13841" width="9.7109375" style="1" customWidth="1"/>
    <col min="13842" max="13843" width="10.140625" style="1" customWidth="1"/>
    <col min="13844" max="13844" width="11.28515625" style="1" customWidth="1"/>
    <col min="13845" max="13845" width="10.28515625" style="1" customWidth="1"/>
    <col min="13846" max="13846" width="13" style="1" bestFit="1" customWidth="1"/>
    <col min="13847" max="13848" width="11.5703125" style="1" bestFit="1" customWidth="1"/>
    <col min="13849" max="13849" width="10.42578125" style="1" bestFit="1" customWidth="1"/>
    <col min="13850" max="14080" width="9.140625" style="1"/>
    <col min="14081" max="14081" width="35.42578125" style="1" customWidth="1"/>
    <col min="14082" max="14094" width="0" style="1" hidden="1" customWidth="1"/>
    <col min="14095" max="14095" width="9.7109375" style="1" customWidth="1"/>
    <col min="14096" max="14096" width="10.42578125" style="1" customWidth="1"/>
    <col min="14097" max="14097" width="9.7109375" style="1" customWidth="1"/>
    <col min="14098" max="14099" width="10.140625" style="1" customWidth="1"/>
    <col min="14100" max="14100" width="11.28515625" style="1" customWidth="1"/>
    <col min="14101" max="14101" width="10.28515625" style="1" customWidth="1"/>
    <col min="14102" max="14102" width="13" style="1" bestFit="1" customWidth="1"/>
    <col min="14103" max="14104" width="11.5703125" style="1" bestFit="1" customWidth="1"/>
    <col min="14105" max="14105" width="10.42578125" style="1" bestFit="1" customWidth="1"/>
    <col min="14106" max="14336" width="9.140625" style="1"/>
    <col min="14337" max="14337" width="35.42578125" style="1" customWidth="1"/>
    <col min="14338" max="14350" width="0" style="1" hidden="1" customWidth="1"/>
    <col min="14351" max="14351" width="9.7109375" style="1" customWidth="1"/>
    <col min="14352" max="14352" width="10.42578125" style="1" customWidth="1"/>
    <col min="14353" max="14353" width="9.7109375" style="1" customWidth="1"/>
    <col min="14354" max="14355" width="10.140625" style="1" customWidth="1"/>
    <col min="14356" max="14356" width="11.28515625" style="1" customWidth="1"/>
    <col min="14357" max="14357" width="10.28515625" style="1" customWidth="1"/>
    <col min="14358" max="14358" width="13" style="1" bestFit="1" customWidth="1"/>
    <col min="14359" max="14360" width="11.5703125" style="1" bestFit="1" customWidth="1"/>
    <col min="14361" max="14361" width="10.42578125" style="1" bestFit="1" customWidth="1"/>
    <col min="14362" max="14592" width="9.140625" style="1"/>
    <col min="14593" max="14593" width="35.42578125" style="1" customWidth="1"/>
    <col min="14594" max="14606" width="0" style="1" hidden="1" customWidth="1"/>
    <col min="14607" max="14607" width="9.7109375" style="1" customWidth="1"/>
    <col min="14608" max="14608" width="10.42578125" style="1" customWidth="1"/>
    <col min="14609" max="14609" width="9.7109375" style="1" customWidth="1"/>
    <col min="14610" max="14611" width="10.140625" style="1" customWidth="1"/>
    <col min="14612" max="14612" width="11.28515625" style="1" customWidth="1"/>
    <col min="14613" max="14613" width="10.28515625" style="1" customWidth="1"/>
    <col min="14614" max="14614" width="13" style="1" bestFit="1" customWidth="1"/>
    <col min="14615" max="14616" width="11.5703125" style="1" bestFit="1" customWidth="1"/>
    <col min="14617" max="14617" width="10.42578125" style="1" bestFit="1" customWidth="1"/>
    <col min="14618" max="14848" width="9.140625" style="1"/>
    <col min="14849" max="14849" width="35.42578125" style="1" customWidth="1"/>
    <col min="14850" max="14862" width="0" style="1" hidden="1" customWidth="1"/>
    <col min="14863" max="14863" width="9.7109375" style="1" customWidth="1"/>
    <col min="14864" max="14864" width="10.42578125" style="1" customWidth="1"/>
    <col min="14865" max="14865" width="9.7109375" style="1" customWidth="1"/>
    <col min="14866" max="14867" width="10.140625" style="1" customWidth="1"/>
    <col min="14868" max="14868" width="11.28515625" style="1" customWidth="1"/>
    <col min="14869" max="14869" width="10.28515625" style="1" customWidth="1"/>
    <col min="14870" max="14870" width="13" style="1" bestFit="1" customWidth="1"/>
    <col min="14871" max="14872" width="11.5703125" style="1" bestFit="1" customWidth="1"/>
    <col min="14873" max="14873" width="10.42578125" style="1" bestFit="1" customWidth="1"/>
    <col min="14874" max="15104" width="9.140625" style="1"/>
    <col min="15105" max="15105" width="35.42578125" style="1" customWidth="1"/>
    <col min="15106" max="15118" width="0" style="1" hidden="1" customWidth="1"/>
    <col min="15119" max="15119" width="9.7109375" style="1" customWidth="1"/>
    <col min="15120" max="15120" width="10.42578125" style="1" customWidth="1"/>
    <col min="15121" max="15121" width="9.7109375" style="1" customWidth="1"/>
    <col min="15122" max="15123" width="10.140625" style="1" customWidth="1"/>
    <col min="15124" max="15124" width="11.28515625" style="1" customWidth="1"/>
    <col min="15125" max="15125" width="10.28515625" style="1" customWidth="1"/>
    <col min="15126" max="15126" width="13" style="1" bestFit="1" customWidth="1"/>
    <col min="15127" max="15128" width="11.5703125" style="1" bestFit="1" customWidth="1"/>
    <col min="15129" max="15129" width="10.42578125" style="1" bestFit="1" customWidth="1"/>
    <col min="15130" max="15360" width="9.140625" style="1"/>
    <col min="15361" max="15361" width="35.42578125" style="1" customWidth="1"/>
    <col min="15362" max="15374" width="0" style="1" hidden="1" customWidth="1"/>
    <col min="15375" max="15375" width="9.7109375" style="1" customWidth="1"/>
    <col min="15376" max="15376" width="10.42578125" style="1" customWidth="1"/>
    <col min="15377" max="15377" width="9.7109375" style="1" customWidth="1"/>
    <col min="15378" max="15379" width="10.140625" style="1" customWidth="1"/>
    <col min="15380" max="15380" width="11.28515625" style="1" customWidth="1"/>
    <col min="15381" max="15381" width="10.28515625" style="1" customWidth="1"/>
    <col min="15382" max="15382" width="13" style="1" bestFit="1" customWidth="1"/>
    <col min="15383" max="15384" width="11.5703125" style="1" bestFit="1" customWidth="1"/>
    <col min="15385" max="15385" width="10.42578125" style="1" bestFit="1" customWidth="1"/>
    <col min="15386" max="15616" width="9.140625" style="1"/>
    <col min="15617" max="15617" width="35.42578125" style="1" customWidth="1"/>
    <col min="15618" max="15630" width="0" style="1" hidden="1" customWidth="1"/>
    <col min="15631" max="15631" width="9.7109375" style="1" customWidth="1"/>
    <col min="15632" max="15632" width="10.42578125" style="1" customWidth="1"/>
    <col min="15633" max="15633" width="9.7109375" style="1" customWidth="1"/>
    <col min="15634" max="15635" width="10.140625" style="1" customWidth="1"/>
    <col min="15636" max="15636" width="11.28515625" style="1" customWidth="1"/>
    <col min="15637" max="15637" width="10.28515625" style="1" customWidth="1"/>
    <col min="15638" max="15638" width="13" style="1" bestFit="1" customWidth="1"/>
    <col min="15639" max="15640" width="11.5703125" style="1" bestFit="1" customWidth="1"/>
    <col min="15641" max="15641" width="10.42578125" style="1" bestFit="1" customWidth="1"/>
    <col min="15642" max="15872" width="9.140625" style="1"/>
    <col min="15873" max="15873" width="35.42578125" style="1" customWidth="1"/>
    <col min="15874" max="15886" width="0" style="1" hidden="1" customWidth="1"/>
    <col min="15887" max="15887" width="9.7109375" style="1" customWidth="1"/>
    <col min="15888" max="15888" width="10.42578125" style="1" customWidth="1"/>
    <col min="15889" max="15889" width="9.7109375" style="1" customWidth="1"/>
    <col min="15890" max="15891" width="10.140625" style="1" customWidth="1"/>
    <col min="15892" max="15892" width="11.28515625" style="1" customWidth="1"/>
    <col min="15893" max="15893" width="10.28515625" style="1" customWidth="1"/>
    <col min="15894" max="15894" width="13" style="1" bestFit="1" customWidth="1"/>
    <col min="15895" max="15896" width="11.5703125" style="1" bestFit="1" customWidth="1"/>
    <col min="15897" max="15897" width="10.42578125" style="1" bestFit="1" customWidth="1"/>
    <col min="15898" max="16128" width="9.140625" style="1"/>
    <col min="16129" max="16129" width="35.42578125" style="1" customWidth="1"/>
    <col min="16130" max="16142" width="0" style="1" hidden="1" customWidth="1"/>
    <col min="16143" max="16143" width="9.7109375" style="1" customWidth="1"/>
    <col min="16144" max="16144" width="10.42578125" style="1" customWidth="1"/>
    <col min="16145" max="16145" width="9.7109375" style="1" customWidth="1"/>
    <col min="16146" max="16147" width="10.140625" style="1" customWidth="1"/>
    <col min="16148" max="16148" width="11.28515625" style="1" customWidth="1"/>
    <col min="16149" max="16149" width="10.28515625" style="1" customWidth="1"/>
    <col min="16150" max="16150" width="13" style="1" bestFit="1" customWidth="1"/>
    <col min="16151" max="16152" width="11.5703125" style="1" bestFit="1" customWidth="1"/>
    <col min="16153" max="16153" width="10.42578125" style="1" bestFit="1" customWidth="1"/>
    <col min="16154" max="16384" width="9.140625" style="1"/>
  </cols>
  <sheetData>
    <row r="1" spans="1:32" s="8" customFormat="1" ht="16.5" x14ac:dyDescent="0.25">
      <c r="A1" s="462" t="s">
        <v>415</v>
      </c>
      <c r="B1" s="462"/>
      <c r="C1" s="463"/>
      <c r="D1" s="463"/>
      <c r="E1" s="463"/>
      <c r="F1" s="463"/>
      <c r="G1" s="463"/>
      <c r="H1" s="463"/>
      <c r="I1" s="463"/>
      <c r="J1" s="464"/>
      <c r="K1" s="465"/>
      <c r="L1" s="465"/>
      <c r="M1" s="465"/>
      <c r="N1" s="465"/>
      <c r="O1" s="465"/>
      <c r="P1" s="465"/>
      <c r="Q1" s="466"/>
      <c r="R1" s="466"/>
      <c r="S1" s="466"/>
      <c r="T1" s="466"/>
      <c r="U1" s="466"/>
      <c r="V1" s="466"/>
    </row>
    <row r="2" spans="1:32" ht="11.25" customHeight="1" x14ac:dyDescent="0.2">
      <c r="A2" s="4" t="s">
        <v>56</v>
      </c>
      <c r="B2" s="4"/>
      <c r="C2" s="4"/>
      <c r="D2" s="4"/>
      <c r="E2" s="4"/>
      <c r="F2" s="4"/>
      <c r="G2" s="4"/>
      <c r="H2" s="4"/>
      <c r="I2" s="4"/>
      <c r="J2" s="4"/>
      <c r="K2" s="4"/>
      <c r="L2" s="4"/>
      <c r="M2" s="4"/>
    </row>
    <row r="3" spans="1:32" ht="21" customHeight="1" x14ac:dyDescent="0.25">
      <c r="A3" s="467"/>
      <c r="B3" s="468">
        <v>1992</v>
      </c>
      <c r="C3" s="468">
        <v>1993</v>
      </c>
      <c r="D3" s="468">
        <v>1994</v>
      </c>
      <c r="E3" s="468">
        <v>1995</v>
      </c>
      <c r="F3" s="468">
        <v>1996</v>
      </c>
      <c r="G3" s="468">
        <v>1997</v>
      </c>
      <c r="H3" s="468">
        <v>1998</v>
      </c>
      <c r="I3" s="468">
        <v>1999</v>
      </c>
      <c r="J3" s="468">
        <v>2000</v>
      </c>
      <c r="K3" s="468">
        <v>2001</v>
      </c>
      <c r="L3" s="469">
        <v>2002</v>
      </c>
      <c r="M3" s="469">
        <v>2003</v>
      </c>
      <c r="N3" s="469">
        <v>2004</v>
      </c>
      <c r="O3" s="469">
        <v>2005</v>
      </c>
      <c r="P3" s="469">
        <v>2006</v>
      </c>
      <c r="Q3" s="469">
        <v>2007</v>
      </c>
      <c r="R3" s="469">
        <v>2008</v>
      </c>
      <c r="S3" s="469">
        <v>2009</v>
      </c>
      <c r="T3" s="469">
        <v>2010</v>
      </c>
      <c r="U3" s="469">
        <v>2011</v>
      </c>
      <c r="V3" s="469">
        <v>2012</v>
      </c>
      <c r="W3" s="469">
        <v>2013</v>
      </c>
      <c r="X3" s="469">
        <v>2014</v>
      </c>
      <c r="Y3" s="469">
        <v>2015</v>
      </c>
      <c r="Z3" s="469">
        <v>2016</v>
      </c>
      <c r="AA3" s="469">
        <v>2017</v>
      </c>
      <c r="AB3" s="469">
        <v>2018</v>
      </c>
      <c r="AC3" s="469">
        <v>2019</v>
      </c>
    </row>
    <row r="4" spans="1:32" ht="18.75" x14ac:dyDescent="0.25">
      <c r="A4" s="8" t="s">
        <v>751</v>
      </c>
      <c r="B4" s="8"/>
      <c r="C4" s="8"/>
      <c r="D4" s="8"/>
      <c r="E4" s="8"/>
      <c r="F4" s="8"/>
      <c r="G4" s="8"/>
      <c r="H4" s="8"/>
      <c r="I4" s="8"/>
      <c r="M4" s="470"/>
      <c r="N4" s="470"/>
      <c r="O4" s="470"/>
      <c r="Q4" s="471"/>
      <c r="R4" s="471"/>
      <c r="S4" s="471"/>
      <c r="T4" s="471"/>
      <c r="U4" s="471"/>
      <c r="W4" s="471"/>
      <c r="AC4" s="471" t="s">
        <v>416</v>
      </c>
    </row>
    <row r="5" spans="1:32" x14ac:dyDescent="0.2">
      <c r="A5" s="1" t="s">
        <v>417</v>
      </c>
      <c r="B5" s="472">
        <v>1296.3</v>
      </c>
      <c r="C5" s="472">
        <v>1296.4000000000001</v>
      </c>
      <c r="D5" s="472">
        <v>1304.2</v>
      </c>
      <c r="E5" s="472">
        <v>1321.8</v>
      </c>
      <c r="F5" s="472">
        <v>936.5</v>
      </c>
      <c r="G5" s="472">
        <v>929.8</v>
      </c>
      <c r="H5" s="473">
        <v>904.8</v>
      </c>
      <c r="I5" s="405">
        <v>894.9</v>
      </c>
      <c r="J5" s="405">
        <v>916.79299999999989</v>
      </c>
      <c r="K5" s="405">
        <v>964.57200000000012</v>
      </c>
      <c r="L5" s="122">
        <v>897.68100000000004</v>
      </c>
      <c r="M5" s="122">
        <v>959.79799999999989</v>
      </c>
      <c r="N5" s="122">
        <v>1001.0789999999998</v>
      </c>
      <c r="O5" s="122">
        <v>1018.9180000000001</v>
      </c>
      <c r="P5" s="122">
        <v>1031.4190000000001</v>
      </c>
      <c r="Q5" s="122">
        <v>1068.0999999999999</v>
      </c>
      <c r="R5" s="122">
        <v>1041.604</v>
      </c>
      <c r="S5" s="122">
        <v>1111.877</v>
      </c>
      <c r="T5" s="122">
        <v>1078.73</v>
      </c>
      <c r="U5" s="122">
        <v>1062.076</v>
      </c>
      <c r="V5" s="122">
        <v>1045.54</v>
      </c>
      <c r="W5" s="122">
        <v>1064.32</v>
      </c>
      <c r="X5" s="122">
        <v>1096</v>
      </c>
      <c r="Y5" s="122">
        <v>1169</v>
      </c>
      <c r="Z5" s="122">
        <v>1356</v>
      </c>
      <c r="AA5" s="122">
        <v>1428</v>
      </c>
      <c r="AB5" s="122">
        <v>1429</v>
      </c>
      <c r="AC5" s="122">
        <v>1494</v>
      </c>
      <c r="AE5" s="793"/>
      <c r="AF5" s="794"/>
    </row>
    <row r="6" spans="1:32" x14ac:dyDescent="0.2">
      <c r="A6" s="1" t="s">
        <v>418</v>
      </c>
      <c r="B6" s="472">
        <v>131</v>
      </c>
      <c r="C6" s="472">
        <v>133.1</v>
      </c>
      <c r="D6" s="472">
        <v>127.8</v>
      </c>
      <c r="E6" s="472">
        <v>96.4</v>
      </c>
      <c r="F6" s="472">
        <v>95.4</v>
      </c>
      <c r="G6" s="472">
        <v>94.9</v>
      </c>
      <c r="H6" s="473">
        <v>96</v>
      </c>
      <c r="I6" s="389">
        <v>100.38800000000001</v>
      </c>
      <c r="J6" s="405">
        <v>100.38800000000001</v>
      </c>
      <c r="K6" s="405">
        <v>98.465000000000003</v>
      </c>
      <c r="L6" s="405">
        <v>99.710000000000008</v>
      </c>
      <c r="M6" s="405">
        <v>96.951999999999998</v>
      </c>
      <c r="N6" s="405">
        <v>99.09</v>
      </c>
      <c r="O6" s="405">
        <v>104.40200000000002</v>
      </c>
      <c r="P6" s="405">
        <v>105.172</v>
      </c>
      <c r="Q6" s="405">
        <v>109.6</v>
      </c>
      <c r="R6" s="405">
        <v>110.245</v>
      </c>
      <c r="S6" s="405">
        <v>103.96700000000001</v>
      </c>
      <c r="T6" s="405">
        <v>108.053</v>
      </c>
      <c r="U6" s="405">
        <v>111.26500000000001</v>
      </c>
      <c r="V6" s="405">
        <v>110.48699999999999</v>
      </c>
      <c r="W6" s="405">
        <v>103.79900000000001</v>
      </c>
      <c r="X6" s="405">
        <v>104</v>
      </c>
      <c r="Y6" s="426">
        <v>98</v>
      </c>
      <c r="Z6" s="426">
        <v>89</v>
      </c>
      <c r="AA6" s="426">
        <v>91</v>
      </c>
      <c r="AB6" s="426">
        <v>91</v>
      </c>
      <c r="AC6" s="426">
        <v>91</v>
      </c>
      <c r="AD6" s="472"/>
    </row>
    <row r="7" spans="1:32" x14ac:dyDescent="0.2">
      <c r="A7" s="1" t="s">
        <v>419</v>
      </c>
      <c r="B7" s="472"/>
      <c r="C7" s="472"/>
      <c r="D7" s="472"/>
      <c r="E7" s="472"/>
      <c r="F7" s="472"/>
      <c r="G7" s="472"/>
      <c r="H7" s="472"/>
      <c r="I7" s="472"/>
      <c r="J7" s="472"/>
      <c r="K7" s="472"/>
      <c r="L7" s="472"/>
      <c r="M7" s="472"/>
      <c r="N7" s="472"/>
      <c r="O7" s="472"/>
      <c r="P7" s="472">
        <f>'T9.15'!Q61+'T9.15 (cont)'!R10</f>
        <v>83.816000000000003</v>
      </c>
      <c r="Q7" s="472">
        <f>'T9.15'!R61+'T9.15 (cont)'!S10</f>
        <v>85.399000000000001</v>
      </c>
      <c r="R7" s="472">
        <f>'T9.15'!S61+'T9.15 (cont)'!T10</f>
        <v>75.606000000000009</v>
      </c>
      <c r="S7" s="472">
        <f>'T9.15'!T61+'T9.15 (cont)'!U10</f>
        <v>74.516999999999996</v>
      </c>
      <c r="T7" s="472">
        <f>'T9.15'!U61+'T9.15 (cont)'!V10</f>
        <v>64.900000000000006</v>
      </c>
      <c r="U7" s="472">
        <f>'T9.15'!V61+'T9.15 (cont)'!W10</f>
        <v>27.349</v>
      </c>
      <c r="V7" s="472"/>
      <c r="W7" s="472"/>
      <c r="X7" s="473"/>
      <c r="Y7" s="426"/>
      <c r="Z7" s="426"/>
      <c r="AA7" s="426"/>
      <c r="AB7" s="426"/>
      <c r="AC7" s="426"/>
    </row>
    <row r="8" spans="1:32" x14ac:dyDescent="0.2">
      <c r="A8" s="1" t="s">
        <v>420</v>
      </c>
      <c r="B8" s="472"/>
      <c r="C8" s="472"/>
      <c r="D8" s="472"/>
      <c r="E8" s="472"/>
      <c r="F8" s="472"/>
      <c r="G8" s="472"/>
      <c r="H8" s="472"/>
      <c r="I8" s="472"/>
      <c r="J8" s="472"/>
      <c r="K8" s="472"/>
      <c r="L8" s="472"/>
      <c r="M8" s="472"/>
      <c r="N8" s="472"/>
      <c r="O8" s="472"/>
      <c r="P8" s="472"/>
      <c r="Q8" s="472"/>
      <c r="R8" s="472"/>
      <c r="S8" s="472"/>
      <c r="T8" s="472"/>
      <c r="U8" s="472"/>
      <c r="V8" s="472"/>
      <c r="W8" s="472"/>
      <c r="X8" s="473"/>
      <c r="Y8" s="426"/>
      <c r="Z8" s="426"/>
      <c r="AA8" s="426"/>
      <c r="AB8" s="426"/>
      <c r="AC8" s="426"/>
    </row>
    <row r="9" spans="1:32" x14ac:dyDescent="0.2">
      <c r="A9" s="1" t="s">
        <v>421</v>
      </c>
      <c r="B9" s="472">
        <v>6213.7</v>
      </c>
      <c r="C9" s="472">
        <v>6201.4</v>
      </c>
      <c r="D9" s="472">
        <v>6194.1</v>
      </c>
      <c r="E9" s="472">
        <v>6377.2</v>
      </c>
      <c r="F9" s="472">
        <v>5077.3</v>
      </c>
      <c r="G9" s="472">
        <v>5109.8</v>
      </c>
      <c r="H9" s="473">
        <v>4817.6000000000004</v>
      </c>
      <c r="I9" s="398">
        <v>4803</v>
      </c>
      <c r="J9" s="398">
        <v>4776.7</v>
      </c>
      <c r="K9" s="398">
        <v>4810.8</v>
      </c>
      <c r="L9" s="398">
        <v>4873.7269999999999</v>
      </c>
      <c r="M9" s="398">
        <v>5162.9620000000004</v>
      </c>
      <c r="N9" s="398">
        <v>5311.0560000000005</v>
      </c>
      <c r="O9" s="398">
        <v>5358.2470000000003</v>
      </c>
      <c r="P9" s="398">
        <v>4774.6360000000004</v>
      </c>
      <c r="Q9" s="398">
        <v>4732.2</v>
      </c>
      <c r="R9" s="398">
        <v>4533.219000000001</v>
      </c>
      <c r="S9" s="398">
        <v>4762.3329999999996</v>
      </c>
      <c r="T9" s="398">
        <v>4736.5519999999997</v>
      </c>
      <c r="U9" s="398">
        <v>4575</v>
      </c>
      <c r="V9" s="398">
        <v>4510.7330000000002</v>
      </c>
      <c r="W9" s="398">
        <v>4594.5200000000004</v>
      </c>
      <c r="X9" s="398">
        <v>4654</v>
      </c>
      <c r="Y9" s="473">
        <v>4627</v>
      </c>
      <c r="Z9" s="473">
        <v>5056</v>
      </c>
      <c r="AA9" s="772">
        <v>5237</v>
      </c>
      <c r="AB9" s="772">
        <v>5253</v>
      </c>
      <c r="AC9" s="772">
        <v>5387</v>
      </c>
      <c r="AD9" s="472"/>
      <c r="AE9" s="774"/>
      <c r="AF9" s="790"/>
    </row>
    <row r="10" spans="1:32" x14ac:dyDescent="0.2">
      <c r="A10" s="1" t="s">
        <v>422</v>
      </c>
      <c r="B10" s="472"/>
      <c r="C10" s="472"/>
      <c r="D10" s="472"/>
      <c r="E10" s="472"/>
      <c r="F10" s="472"/>
      <c r="G10" s="472"/>
      <c r="H10" s="473"/>
      <c r="I10" s="398"/>
      <c r="J10" s="398"/>
      <c r="K10" s="398"/>
      <c r="L10" s="398"/>
      <c r="M10" s="398"/>
      <c r="N10" s="398"/>
      <c r="O10" s="398"/>
      <c r="P10" s="481">
        <v>615.21500000000003</v>
      </c>
      <c r="Q10" s="481">
        <v>607.20000000000005</v>
      </c>
      <c r="R10" s="481">
        <v>550.84900000000005</v>
      </c>
      <c r="S10" s="481">
        <v>533.47900000000004</v>
      </c>
      <c r="T10" s="481">
        <v>499.22800000000001</v>
      </c>
      <c r="U10" s="398"/>
      <c r="V10" s="398"/>
      <c r="W10" s="398"/>
      <c r="X10" s="398"/>
      <c r="Y10" s="426"/>
      <c r="Z10" s="426"/>
      <c r="AA10" s="426"/>
      <c r="AB10" s="426"/>
      <c r="AC10" s="426"/>
      <c r="AE10" s="790"/>
      <c r="AF10" s="790"/>
    </row>
    <row r="11" spans="1:32" x14ac:dyDescent="0.2">
      <c r="A11" s="1" t="s">
        <v>423</v>
      </c>
      <c r="B11" s="472"/>
      <c r="C11" s="472"/>
      <c r="D11" s="472"/>
      <c r="E11" s="472"/>
      <c r="F11" s="472"/>
      <c r="G11" s="472"/>
      <c r="H11" s="473"/>
      <c r="I11" s="398"/>
      <c r="J11" s="398"/>
      <c r="K11" s="398"/>
      <c r="L11" s="398"/>
      <c r="M11" s="398"/>
      <c r="N11" s="398"/>
      <c r="O11" s="398"/>
      <c r="P11" s="398"/>
      <c r="Q11" s="398"/>
      <c r="R11" s="398"/>
      <c r="S11" s="398"/>
      <c r="T11" s="398"/>
      <c r="U11" s="481">
        <v>409.23599999999999</v>
      </c>
      <c r="V11" s="479">
        <v>341.274</v>
      </c>
      <c r="W11" s="479">
        <v>299.24</v>
      </c>
      <c r="X11" s="481">
        <v>310.10000000000002</v>
      </c>
      <c r="Y11" s="426">
        <v>305.5</v>
      </c>
      <c r="Z11" s="426">
        <v>303.39999999999998</v>
      </c>
      <c r="AA11" s="426">
        <v>301.8</v>
      </c>
      <c r="AB11" s="426">
        <v>288</v>
      </c>
      <c r="AC11" s="426">
        <v>299</v>
      </c>
    </row>
    <row r="12" spans="1:32" x14ac:dyDescent="0.2">
      <c r="A12" s="4"/>
      <c r="B12" s="4"/>
      <c r="C12" s="4"/>
      <c r="D12" s="4"/>
      <c r="E12" s="474"/>
      <c r="H12" s="475"/>
      <c r="I12" s="475"/>
      <c r="M12" s="476"/>
      <c r="N12" s="476"/>
      <c r="O12" s="476"/>
      <c r="Q12" s="477"/>
      <c r="R12" s="477"/>
      <c r="S12" s="477"/>
      <c r="T12" s="477"/>
      <c r="U12" s="477"/>
      <c r="W12" s="477"/>
      <c r="X12" s="477"/>
      <c r="AC12" s="477" t="s">
        <v>424</v>
      </c>
    </row>
    <row r="13" spans="1:32" ht="18" x14ac:dyDescent="0.2">
      <c r="A13" s="4" t="s">
        <v>425</v>
      </c>
      <c r="B13" s="478">
        <v>3.3</v>
      </c>
      <c r="C13" s="478">
        <v>3.3</v>
      </c>
      <c r="D13" s="478">
        <v>3.1</v>
      </c>
      <c r="E13" s="478">
        <v>3</v>
      </c>
      <c r="F13" s="478">
        <v>3</v>
      </c>
      <c r="G13" s="479">
        <v>3</v>
      </c>
      <c r="H13" s="480">
        <v>3</v>
      </c>
      <c r="I13" s="480">
        <v>3</v>
      </c>
      <c r="J13" s="480">
        <v>3</v>
      </c>
      <c r="K13" s="480">
        <v>3</v>
      </c>
      <c r="L13" s="480">
        <v>3</v>
      </c>
      <c r="M13" s="480">
        <v>3</v>
      </c>
      <c r="N13" s="480">
        <v>3</v>
      </c>
      <c r="O13" s="480">
        <v>3</v>
      </c>
      <c r="P13" s="480">
        <v>3</v>
      </c>
      <c r="Q13" s="480">
        <v>3</v>
      </c>
      <c r="R13" s="480">
        <v>3</v>
      </c>
      <c r="S13" s="480">
        <v>3</v>
      </c>
      <c r="T13" s="480">
        <v>3</v>
      </c>
      <c r="U13" s="480">
        <v>3</v>
      </c>
      <c r="V13" s="480">
        <v>3</v>
      </c>
      <c r="W13" s="479">
        <v>3</v>
      </c>
      <c r="X13" s="481">
        <v>3</v>
      </c>
      <c r="Y13" s="481">
        <v>3</v>
      </c>
      <c r="Z13" s="481">
        <v>3</v>
      </c>
      <c r="AA13" s="773">
        <v>3</v>
      </c>
      <c r="AB13" s="773">
        <v>0.4</v>
      </c>
      <c r="AC13" s="1">
        <v>0.4</v>
      </c>
    </row>
    <row r="14" spans="1:32" x14ac:dyDescent="0.2">
      <c r="A14" s="4"/>
      <c r="B14" s="29"/>
      <c r="C14" s="29"/>
      <c r="D14" s="29"/>
      <c r="E14" s="29"/>
      <c r="F14" s="29"/>
      <c r="G14" s="472"/>
      <c r="H14" s="441"/>
      <c r="I14" s="475"/>
      <c r="J14" s="441"/>
      <c r="N14" s="426"/>
      <c r="O14" s="426"/>
      <c r="P14" s="426"/>
      <c r="R14" s="426"/>
      <c r="S14" s="426"/>
      <c r="T14" s="426"/>
      <c r="U14" s="426"/>
      <c r="X14" s="426"/>
      <c r="Y14" s="426"/>
    </row>
    <row r="15" spans="1:32" x14ac:dyDescent="0.2">
      <c r="A15" s="4"/>
      <c r="B15" s="4"/>
      <c r="C15" s="4"/>
      <c r="D15" s="4"/>
      <c r="E15" s="4"/>
      <c r="H15" s="475"/>
      <c r="I15" s="475"/>
      <c r="M15" s="476"/>
      <c r="N15" s="476"/>
      <c r="O15" s="476"/>
      <c r="Q15" s="477"/>
      <c r="R15" s="477"/>
      <c r="S15" s="477"/>
      <c r="T15" s="477"/>
      <c r="U15" s="477"/>
      <c r="W15" s="477"/>
      <c r="AC15" s="477" t="s">
        <v>426</v>
      </c>
    </row>
    <row r="16" spans="1:32" ht="18" x14ac:dyDescent="0.2">
      <c r="A16" s="4" t="s">
        <v>427</v>
      </c>
      <c r="B16" s="29">
        <v>26929</v>
      </c>
      <c r="C16" s="29">
        <v>28677</v>
      </c>
      <c r="D16" s="29">
        <v>30694</v>
      </c>
      <c r="E16" s="29">
        <v>34200</v>
      </c>
      <c r="F16" s="472">
        <v>34753</v>
      </c>
      <c r="G16" s="472">
        <v>36241</v>
      </c>
      <c r="H16" s="441">
        <v>36544</v>
      </c>
      <c r="I16" s="441">
        <v>37429</v>
      </c>
      <c r="J16" s="441">
        <v>38571</v>
      </c>
      <c r="K16" s="441">
        <v>39768</v>
      </c>
      <c r="L16" s="441">
        <v>43844</v>
      </c>
      <c r="M16" s="441">
        <v>45829</v>
      </c>
      <c r="N16" s="441">
        <v>49861</v>
      </c>
      <c r="O16" s="441">
        <v>51687</v>
      </c>
      <c r="P16" s="441">
        <v>55205</v>
      </c>
      <c r="Q16" s="441">
        <v>59204</v>
      </c>
      <c r="R16" s="441">
        <v>57950</v>
      </c>
      <c r="S16" s="441">
        <v>55856</v>
      </c>
      <c r="T16" s="441">
        <v>57535</v>
      </c>
      <c r="U16" s="441">
        <v>58667</v>
      </c>
      <c r="V16" s="441">
        <v>62118</v>
      </c>
      <c r="W16" s="441">
        <v>64717</v>
      </c>
      <c r="X16" s="441">
        <v>67658</v>
      </c>
      <c r="Y16" s="473">
        <v>66055</v>
      </c>
      <c r="Z16" s="473">
        <v>63533</v>
      </c>
      <c r="AA16" s="772">
        <v>69375</v>
      </c>
      <c r="AB16" s="772">
        <v>73367</v>
      </c>
      <c r="AC16" s="772">
        <v>75783</v>
      </c>
    </row>
    <row r="17" spans="1:29" ht="18" x14ac:dyDescent="0.2">
      <c r="A17" s="4" t="s">
        <v>428</v>
      </c>
      <c r="B17" s="29">
        <v>6050</v>
      </c>
      <c r="C17" s="29">
        <v>10600</v>
      </c>
      <c r="D17" s="29">
        <v>6730</v>
      </c>
      <c r="E17" s="29">
        <v>8282</v>
      </c>
      <c r="F17" s="472">
        <v>11674</v>
      </c>
      <c r="G17" s="472">
        <v>10310</v>
      </c>
      <c r="H17" s="441">
        <v>14436</v>
      </c>
      <c r="I17" s="441">
        <v>14975</v>
      </c>
      <c r="J17" s="441">
        <v>19376</v>
      </c>
      <c r="K17" s="441">
        <v>20400</v>
      </c>
      <c r="L17" s="441">
        <v>18900</v>
      </c>
      <c r="M17" s="441">
        <v>25919</v>
      </c>
      <c r="N17" s="441">
        <v>25900</v>
      </c>
      <c r="O17" s="441">
        <v>31400</v>
      </c>
      <c r="P17" s="441">
        <v>33200</v>
      </c>
      <c r="Q17" s="441">
        <v>38286</v>
      </c>
      <c r="R17" s="441">
        <v>53338</v>
      </c>
      <c r="S17" s="441">
        <v>57338</v>
      </c>
      <c r="T17" s="441">
        <v>58113</v>
      </c>
      <c r="U17" s="441">
        <v>69308</v>
      </c>
      <c r="V17" s="441">
        <v>73163</v>
      </c>
      <c r="W17" s="441">
        <v>88777</v>
      </c>
      <c r="X17" s="441">
        <v>103397</v>
      </c>
      <c r="Y17" s="473">
        <v>122602</v>
      </c>
      <c r="Z17" s="473">
        <v>132016</v>
      </c>
      <c r="AA17" s="772">
        <v>136820</v>
      </c>
      <c r="AB17" s="772">
        <v>134123</v>
      </c>
      <c r="AC17" s="772">
        <v>148852</v>
      </c>
    </row>
    <row r="18" spans="1:29" ht="18.75" x14ac:dyDescent="0.25">
      <c r="A18" s="4" t="s">
        <v>718</v>
      </c>
      <c r="B18" s="4"/>
      <c r="C18" s="464"/>
      <c r="D18" s="741"/>
      <c r="E18" s="741"/>
      <c r="F18" s="580"/>
      <c r="G18" s="580"/>
      <c r="H18" s="742"/>
      <c r="I18" s="743"/>
      <c r="J18" s="451"/>
      <c r="K18" s="451"/>
      <c r="L18" s="451"/>
      <c r="M18" s="451"/>
      <c r="N18" s="451"/>
      <c r="O18" s="451"/>
      <c r="P18" s="451"/>
      <c r="Q18" s="441">
        <v>2270</v>
      </c>
      <c r="R18" s="441">
        <v>3130</v>
      </c>
      <c r="S18" s="441">
        <v>3040</v>
      </c>
      <c r="T18" s="441">
        <v>3163</v>
      </c>
      <c r="U18" s="441">
        <v>1008</v>
      </c>
      <c r="V18" s="451"/>
      <c r="W18" s="451"/>
      <c r="X18" s="451"/>
      <c r="Y18" s="426"/>
      <c r="Z18" s="426"/>
      <c r="AA18" s="426"/>
      <c r="AB18" s="426"/>
    </row>
    <row r="19" spans="1:29" ht="18.75" x14ac:dyDescent="0.25">
      <c r="A19" s="4" t="s">
        <v>869</v>
      </c>
      <c r="B19" s="4"/>
      <c r="C19" s="464"/>
      <c r="D19" s="741"/>
      <c r="E19" s="741"/>
      <c r="F19" s="580"/>
      <c r="G19" s="580"/>
      <c r="H19" s="742"/>
      <c r="I19" s="743"/>
      <c r="J19" s="451"/>
      <c r="K19" s="451"/>
      <c r="L19" s="451"/>
      <c r="M19" s="451"/>
      <c r="N19" s="451"/>
      <c r="O19" s="451"/>
      <c r="P19" s="451"/>
      <c r="Q19" s="451"/>
      <c r="R19" s="451"/>
      <c r="S19" s="451"/>
      <c r="T19" s="451"/>
      <c r="U19" s="441">
        <v>1309</v>
      </c>
      <c r="V19" s="441">
        <v>1616</v>
      </c>
      <c r="W19" s="441">
        <v>3037</v>
      </c>
      <c r="X19" s="441">
        <v>3542</v>
      </c>
      <c r="Y19" s="473">
        <v>3440</v>
      </c>
      <c r="Z19" s="473">
        <v>3633</v>
      </c>
      <c r="AA19" s="772">
        <v>4052</v>
      </c>
      <c r="AB19" s="772">
        <v>4905</v>
      </c>
      <c r="AC19" s="430" t="s">
        <v>137</v>
      </c>
    </row>
    <row r="20" spans="1:29" ht="15.75" x14ac:dyDescent="0.25">
      <c r="A20" s="4"/>
      <c r="B20" s="28"/>
      <c r="C20" s="28"/>
      <c r="D20" s="28"/>
      <c r="H20" s="475"/>
      <c r="I20" s="475"/>
      <c r="J20" s="451"/>
      <c r="K20" s="451"/>
      <c r="L20" s="451"/>
      <c r="M20" s="451"/>
      <c r="N20" s="451"/>
      <c r="O20" s="451"/>
      <c r="P20" s="451"/>
      <c r="Q20" s="441"/>
      <c r="R20" s="441"/>
      <c r="S20" s="441"/>
      <c r="T20" s="441"/>
      <c r="U20" s="441"/>
    </row>
    <row r="21" spans="1:29" ht="18.75" x14ac:dyDescent="0.25">
      <c r="A21" s="8" t="s">
        <v>429</v>
      </c>
      <c r="M21" s="476"/>
      <c r="N21" s="476"/>
      <c r="O21" s="476"/>
      <c r="Q21" s="477"/>
      <c r="R21" s="477"/>
      <c r="S21" s="477"/>
      <c r="T21" s="477"/>
      <c r="U21" s="477"/>
      <c r="W21" s="477"/>
      <c r="AC21" s="477" t="s">
        <v>416</v>
      </c>
    </row>
    <row r="22" spans="1:29" x14ac:dyDescent="0.2">
      <c r="A22" s="1" t="s">
        <v>417</v>
      </c>
      <c r="B22" s="472">
        <v>48</v>
      </c>
      <c r="C22" s="472">
        <v>49</v>
      </c>
      <c r="D22" s="472">
        <v>50</v>
      </c>
      <c r="E22" s="472">
        <v>53</v>
      </c>
      <c r="F22" s="472">
        <v>58</v>
      </c>
      <c r="G22" s="472">
        <v>60</v>
      </c>
      <c r="H22" s="451">
        <v>60</v>
      </c>
      <c r="I22" s="451">
        <v>61</v>
      </c>
      <c r="J22" s="451">
        <v>62</v>
      </c>
      <c r="K22" s="451">
        <v>51</v>
      </c>
      <c r="L22" s="451">
        <v>40.1</v>
      </c>
      <c r="M22" s="451"/>
      <c r="N22" s="451"/>
      <c r="O22" s="451"/>
      <c r="P22" s="451"/>
      <c r="Q22" s="451"/>
      <c r="R22" s="451"/>
      <c r="S22" s="451"/>
      <c r="T22" s="451"/>
      <c r="U22" s="451"/>
      <c r="V22" s="451"/>
    </row>
    <row r="23" spans="1:29" x14ac:dyDescent="0.2">
      <c r="A23" s="1" t="s">
        <v>430</v>
      </c>
      <c r="B23" s="472">
        <v>12.9</v>
      </c>
      <c r="C23" s="472">
        <v>12.6</v>
      </c>
      <c r="D23" s="472">
        <v>12.3</v>
      </c>
      <c r="E23" s="472">
        <v>13.8</v>
      </c>
      <c r="F23" s="472">
        <v>14.5</v>
      </c>
      <c r="G23" s="472">
        <v>15.6</v>
      </c>
      <c r="H23" s="451">
        <v>17</v>
      </c>
      <c r="I23" s="451">
        <v>17</v>
      </c>
      <c r="J23" s="451">
        <v>20</v>
      </c>
      <c r="K23" s="451">
        <v>22</v>
      </c>
      <c r="L23" s="451">
        <v>16</v>
      </c>
      <c r="M23" s="451"/>
      <c r="N23" s="451"/>
      <c r="O23" s="451"/>
      <c r="P23" s="451"/>
      <c r="Q23" s="451"/>
      <c r="R23" s="451"/>
      <c r="S23" s="451"/>
      <c r="T23" s="451"/>
      <c r="U23" s="451"/>
      <c r="V23" s="451"/>
    </row>
    <row r="24" spans="1:29" x14ac:dyDescent="0.2">
      <c r="A24" s="1" t="s">
        <v>421</v>
      </c>
      <c r="B24" s="29">
        <v>225.8</v>
      </c>
      <c r="C24" s="29">
        <v>213.9</v>
      </c>
      <c r="D24" s="29">
        <v>214</v>
      </c>
      <c r="E24" s="472">
        <v>220</v>
      </c>
      <c r="F24" s="472">
        <v>236</v>
      </c>
      <c r="G24" s="482">
        <v>245</v>
      </c>
      <c r="H24" s="441">
        <v>239</v>
      </c>
      <c r="I24" s="451">
        <v>242</v>
      </c>
      <c r="J24" s="451">
        <v>239</v>
      </c>
      <c r="K24" s="451">
        <v>208</v>
      </c>
      <c r="L24" s="451">
        <v>165.5</v>
      </c>
      <c r="M24" s="451"/>
      <c r="N24" s="451"/>
      <c r="O24" s="451"/>
      <c r="P24" s="451"/>
      <c r="Q24" s="451"/>
      <c r="R24" s="451"/>
      <c r="S24" s="451"/>
      <c r="T24" s="451"/>
      <c r="U24" s="451"/>
      <c r="V24" s="451"/>
    </row>
    <row r="25" spans="1:29" s="426" customFormat="1" hidden="1" x14ac:dyDescent="0.2">
      <c r="A25" s="483"/>
      <c r="B25" s="483"/>
      <c r="C25" s="483"/>
      <c r="D25" s="483"/>
      <c r="E25" s="484"/>
      <c r="H25" s="485"/>
      <c r="I25" s="485"/>
      <c r="M25" s="476"/>
      <c r="N25" s="476"/>
      <c r="O25" s="476"/>
      <c r="Q25" s="477"/>
      <c r="R25" s="477"/>
      <c r="S25" s="477"/>
      <c r="T25" s="477"/>
      <c r="U25" s="477"/>
      <c r="V25" s="477" t="s">
        <v>424</v>
      </c>
    </row>
    <row r="26" spans="1:29" s="426" customFormat="1" ht="18" hidden="1" x14ac:dyDescent="0.2">
      <c r="A26" s="483" t="s">
        <v>431</v>
      </c>
      <c r="B26" s="486">
        <v>32.9</v>
      </c>
      <c r="C26" s="486">
        <v>40.9</v>
      </c>
      <c r="D26" s="486">
        <v>43</v>
      </c>
      <c r="E26" s="486">
        <v>52</v>
      </c>
      <c r="F26" s="487">
        <v>62</v>
      </c>
      <c r="G26" s="481">
        <v>60</v>
      </c>
      <c r="H26" s="488">
        <v>52</v>
      </c>
      <c r="I26" s="430" t="s">
        <v>149</v>
      </c>
      <c r="J26" s="489">
        <v>47.3</v>
      </c>
      <c r="K26" s="489">
        <v>49.9</v>
      </c>
      <c r="L26" s="490"/>
      <c r="M26" s="490"/>
      <c r="N26" s="490"/>
      <c r="O26" s="490"/>
      <c r="P26" s="490"/>
      <c r="Q26" s="490"/>
      <c r="R26" s="490"/>
      <c r="S26" s="490"/>
      <c r="T26" s="490"/>
      <c r="U26" s="490"/>
      <c r="V26" s="490"/>
    </row>
    <row r="27" spans="1:29" hidden="1" x14ac:dyDescent="0.2">
      <c r="A27" s="4"/>
      <c r="B27" s="29"/>
      <c r="C27" s="29"/>
      <c r="D27" s="29"/>
      <c r="E27" s="29"/>
      <c r="F27" s="29"/>
      <c r="G27" s="472"/>
      <c r="H27" s="441"/>
      <c r="I27" s="475"/>
      <c r="J27" s="441"/>
      <c r="M27" s="441"/>
      <c r="N27" s="441"/>
      <c r="O27" s="441"/>
      <c r="P27" s="441"/>
    </row>
    <row r="28" spans="1:29" x14ac:dyDescent="0.2">
      <c r="A28" s="4"/>
      <c r="B28" s="4"/>
      <c r="C28" s="4"/>
      <c r="D28" s="4"/>
      <c r="E28" s="4"/>
      <c r="H28" s="475"/>
      <c r="I28" s="475"/>
      <c r="M28" s="476"/>
      <c r="N28" s="476"/>
      <c r="O28" s="476"/>
      <c r="Q28" s="477"/>
      <c r="R28" s="477"/>
      <c r="S28" s="477"/>
      <c r="T28" s="477"/>
      <c r="U28" s="477"/>
      <c r="W28" s="477"/>
      <c r="AC28" s="477" t="s">
        <v>426</v>
      </c>
    </row>
    <row r="29" spans="1:29" ht="18" x14ac:dyDescent="0.2">
      <c r="A29" s="4" t="s">
        <v>432</v>
      </c>
      <c r="B29" s="29">
        <v>17746</v>
      </c>
      <c r="C29" s="29">
        <v>16978</v>
      </c>
      <c r="D29" s="29">
        <v>16173</v>
      </c>
      <c r="E29" s="29">
        <v>14951</v>
      </c>
      <c r="F29" s="472">
        <v>15800</v>
      </c>
      <c r="G29" s="472">
        <v>14484</v>
      </c>
      <c r="H29" s="441">
        <v>15010</v>
      </c>
      <c r="I29" s="491">
        <v>15688</v>
      </c>
      <c r="J29" s="441">
        <v>15284</v>
      </c>
      <c r="K29" s="441">
        <v>16662</v>
      </c>
      <c r="L29" s="441">
        <v>12195</v>
      </c>
      <c r="M29" s="451"/>
      <c r="N29" s="451"/>
      <c r="O29" s="451"/>
      <c r="P29" s="451"/>
      <c r="Q29" s="451"/>
      <c r="R29" s="451"/>
      <c r="S29" s="451"/>
      <c r="T29" s="451"/>
      <c r="U29" s="451"/>
      <c r="V29" s="451"/>
    </row>
    <row r="30" spans="1:29" ht="18" x14ac:dyDescent="0.2">
      <c r="A30" s="4" t="s">
        <v>433</v>
      </c>
      <c r="B30" s="29">
        <v>4284</v>
      </c>
      <c r="C30" s="29">
        <v>6027</v>
      </c>
      <c r="D30" s="29">
        <v>6519</v>
      </c>
      <c r="E30" s="29">
        <v>8100</v>
      </c>
      <c r="F30" s="472">
        <v>8100</v>
      </c>
      <c r="G30" s="472">
        <v>9412</v>
      </c>
      <c r="H30" s="441">
        <v>14260</v>
      </c>
      <c r="I30" s="492">
        <v>11400</v>
      </c>
      <c r="J30" s="441">
        <v>11500</v>
      </c>
      <c r="K30" s="441">
        <v>11600</v>
      </c>
      <c r="L30" s="441">
        <v>11206</v>
      </c>
      <c r="M30" s="451"/>
      <c r="N30" s="451"/>
      <c r="O30" s="451"/>
      <c r="P30" s="451"/>
      <c r="Q30" s="451"/>
      <c r="R30" s="451"/>
      <c r="S30" s="451"/>
      <c r="T30" s="451"/>
      <c r="U30" s="451"/>
      <c r="V30" s="451"/>
    </row>
    <row r="31" spans="1:29" x14ac:dyDescent="0.2">
      <c r="A31" s="4"/>
      <c r="B31" s="29"/>
      <c r="C31" s="29"/>
      <c r="D31" s="29"/>
      <c r="E31" s="29"/>
      <c r="F31" s="29"/>
      <c r="G31" s="472"/>
      <c r="H31" s="441"/>
      <c r="I31" s="441"/>
      <c r="J31" s="441"/>
      <c r="K31" s="492"/>
      <c r="L31" s="441"/>
      <c r="M31" s="441"/>
      <c r="N31" s="441"/>
      <c r="O31" s="441"/>
      <c r="P31" s="441"/>
    </row>
    <row r="32" spans="1:29" ht="18.75" x14ac:dyDescent="0.25">
      <c r="A32" s="8" t="s">
        <v>434</v>
      </c>
      <c r="J32" s="441"/>
      <c r="K32" s="441"/>
      <c r="L32" s="472"/>
      <c r="M32" s="472"/>
      <c r="N32" s="476"/>
      <c r="O32" s="476"/>
      <c r="Q32" s="477"/>
      <c r="R32" s="477"/>
      <c r="S32" s="477"/>
      <c r="T32" s="477"/>
      <c r="U32" s="477"/>
      <c r="W32" s="477"/>
      <c r="AC32" s="477" t="s">
        <v>416</v>
      </c>
    </row>
    <row r="33" spans="1:32" ht="18" x14ac:dyDescent="0.2">
      <c r="A33" s="1" t="s">
        <v>775</v>
      </c>
      <c r="B33" s="482"/>
      <c r="C33" s="482"/>
      <c r="D33" s="482"/>
      <c r="E33" s="482"/>
      <c r="F33" s="482"/>
      <c r="G33" s="482"/>
      <c r="H33" s="482"/>
      <c r="I33" s="482"/>
      <c r="J33" s="482"/>
      <c r="K33" s="482"/>
      <c r="L33" s="482"/>
      <c r="M33" s="443">
        <v>58.906999999999996</v>
      </c>
      <c r="N33" s="443">
        <v>64.478999999999999</v>
      </c>
      <c r="O33" s="443">
        <v>67</v>
      </c>
      <c r="P33" s="443">
        <v>69</v>
      </c>
      <c r="Q33" s="443">
        <v>70</v>
      </c>
      <c r="R33" s="443">
        <v>68</v>
      </c>
      <c r="S33" s="443">
        <v>68</v>
      </c>
      <c r="T33" s="443">
        <v>64</v>
      </c>
      <c r="U33" s="493">
        <v>63</v>
      </c>
      <c r="V33" s="494">
        <v>61.2</v>
      </c>
      <c r="W33" s="494">
        <v>55.658000000000001</v>
      </c>
      <c r="X33" s="493">
        <v>55.335999999999999</v>
      </c>
      <c r="Y33" s="493">
        <v>58.518999999999998</v>
      </c>
      <c r="Z33" s="493">
        <v>62.81</v>
      </c>
      <c r="AA33" s="493">
        <v>66.998000000000005</v>
      </c>
      <c r="AB33" s="777">
        <v>71.462999999999994</v>
      </c>
      <c r="AC33" s="777">
        <v>76.554000000000002</v>
      </c>
      <c r="AE33" s="793"/>
      <c r="AF33" s="794"/>
    </row>
    <row r="34" spans="1:32" ht="18" x14ac:dyDescent="0.2">
      <c r="A34" s="1" t="s">
        <v>776</v>
      </c>
      <c r="B34" s="482"/>
      <c r="C34" s="482"/>
      <c r="D34" s="482"/>
      <c r="E34" s="482"/>
      <c r="F34" s="482"/>
      <c r="G34" s="482"/>
      <c r="H34" s="482"/>
      <c r="I34" s="482"/>
      <c r="J34" s="482"/>
      <c r="K34" s="482"/>
      <c r="L34" s="482"/>
      <c r="M34" s="442">
        <v>0.50800000000000001</v>
      </c>
      <c r="N34" s="442">
        <v>0.53700000000000003</v>
      </c>
      <c r="O34" s="443">
        <v>0.5</v>
      </c>
      <c r="P34" s="442"/>
      <c r="Q34" s="442"/>
      <c r="R34" s="442"/>
      <c r="S34" s="442"/>
      <c r="T34" s="442"/>
      <c r="U34" s="495"/>
      <c r="V34" s="495"/>
      <c r="W34" s="479">
        <v>0.40300000000000002</v>
      </c>
      <c r="X34" s="481">
        <v>0.45300000000000001</v>
      </c>
      <c r="Y34" s="481">
        <v>0.42699999999999999</v>
      </c>
      <c r="Z34" s="479">
        <v>0.43099999999999999</v>
      </c>
      <c r="AA34" s="479">
        <v>0.56200000000000006</v>
      </c>
      <c r="AB34" s="774">
        <v>0.50900000000000001</v>
      </c>
      <c r="AC34" s="774">
        <v>0.52900000000000003</v>
      </c>
    </row>
    <row r="35" spans="1:32" ht="18" x14ac:dyDescent="0.2">
      <c r="A35" s="1" t="s">
        <v>777</v>
      </c>
      <c r="B35" s="482"/>
      <c r="C35" s="482"/>
      <c r="D35" s="482"/>
      <c r="E35" s="482"/>
      <c r="F35" s="482"/>
      <c r="G35" s="482"/>
      <c r="H35" s="482"/>
      <c r="I35" s="482"/>
      <c r="J35" s="482"/>
      <c r="K35" s="482"/>
      <c r="L35" s="482"/>
      <c r="M35" s="443">
        <v>240.60599999999999</v>
      </c>
      <c r="N35" s="443">
        <v>288.71100000000001</v>
      </c>
      <c r="O35" s="443">
        <v>300.89999999999998</v>
      </c>
      <c r="P35" s="443">
        <v>304</v>
      </c>
      <c r="Q35" s="443">
        <v>307</v>
      </c>
      <c r="R35" s="443">
        <v>296</v>
      </c>
      <c r="S35" s="443">
        <v>309</v>
      </c>
      <c r="T35" s="443">
        <v>305</v>
      </c>
      <c r="U35" s="493">
        <v>304</v>
      </c>
      <c r="V35" s="4">
        <v>298</v>
      </c>
      <c r="W35" s="494">
        <v>282.86399999999998</v>
      </c>
      <c r="X35" s="493">
        <v>288.61200000000002</v>
      </c>
      <c r="Y35" s="493">
        <v>297.58600000000001</v>
      </c>
      <c r="Z35" s="493">
        <v>301.54399999999998</v>
      </c>
      <c r="AA35" s="493">
        <v>307.51600000000002</v>
      </c>
      <c r="AB35" s="777">
        <v>322.49900000000002</v>
      </c>
      <c r="AC35" s="777">
        <v>347.64099999999996</v>
      </c>
      <c r="AE35" s="793"/>
      <c r="AF35" s="794"/>
    </row>
    <row r="36" spans="1:32" x14ac:dyDescent="0.2">
      <c r="B36" s="482"/>
      <c r="C36" s="482"/>
      <c r="D36" s="482"/>
      <c r="E36" s="482"/>
      <c r="F36" s="482"/>
      <c r="G36" s="482"/>
      <c r="H36" s="482"/>
      <c r="I36" s="482"/>
      <c r="J36" s="482"/>
      <c r="K36" s="482"/>
      <c r="L36" s="482"/>
      <c r="M36" s="482"/>
      <c r="S36" s="426"/>
      <c r="T36" s="426"/>
      <c r="U36" s="426"/>
      <c r="X36" s="426"/>
      <c r="Y36" s="426"/>
      <c r="Z36" s="426"/>
    </row>
    <row r="37" spans="1:32" x14ac:dyDescent="0.2">
      <c r="A37" s="4"/>
      <c r="B37" s="482"/>
      <c r="C37" s="482"/>
      <c r="D37" s="482"/>
      <c r="E37" s="482"/>
      <c r="F37" s="482"/>
      <c r="G37" s="482"/>
      <c r="H37" s="482"/>
      <c r="I37" s="482"/>
      <c r="J37" s="482"/>
      <c r="K37" s="482"/>
      <c r="L37" s="482"/>
      <c r="M37" s="482"/>
      <c r="N37" s="476"/>
      <c r="O37" s="476"/>
      <c r="Q37" s="477"/>
      <c r="R37" s="477"/>
      <c r="S37" s="477"/>
      <c r="T37" s="477"/>
      <c r="U37" s="477"/>
      <c r="W37" s="477"/>
      <c r="AC37" s="477" t="s">
        <v>426</v>
      </c>
    </row>
    <row r="38" spans="1:32" ht="18" x14ac:dyDescent="0.2">
      <c r="A38" s="4" t="s">
        <v>435</v>
      </c>
      <c r="B38" s="482"/>
      <c r="C38" s="482"/>
      <c r="D38" s="482"/>
      <c r="E38" s="482"/>
      <c r="F38" s="482"/>
      <c r="G38" s="482"/>
      <c r="H38" s="482"/>
      <c r="I38" s="482"/>
      <c r="J38" s="482"/>
      <c r="K38" s="482"/>
      <c r="L38" s="482"/>
      <c r="M38" s="451"/>
      <c r="N38" s="451"/>
      <c r="O38" s="451">
        <v>20064</v>
      </c>
      <c r="P38" s="451">
        <v>21260</v>
      </c>
      <c r="Q38" s="451">
        <v>20914</v>
      </c>
      <c r="R38" s="451">
        <v>22171</v>
      </c>
      <c r="S38" s="451">
        <v>21694</v>
      </c>
      <c r="T38" s="451">
        <v>25011</v>
      </c>
      <c r="U38" s="451">
        <v>25718</v>
      </c>
      <c r="V38" s="441">
        <v>28426</v>
      </c>
      <c r="W38" s="441">
        <v>29385</v>
      </c>
      <c r="X38" s="441">
        <v>30875</v>
      </c>
      <c r="Y38" s="473">
        <v>31976</v>
      </c>
      <c r="Z38" s="744">
        <v>32316</v>
      </c>
      <c r="AA38" s="744">
        <v>34116</v>
      </c>
      <c r="AB38" s="772">
        <v>36610</v>
      </c>
      <c r="AC38" s="772">
        <v>30579</v>
      </c>
    </row>
    <row r="39" spans="1:32" ht="18" x14ac:dyDescent="0.2">
      <c r="A39" s="4" t="s">
        <v>436</v>
      </c>
      <c r="B39" s="482"/>
      <c r="C39" s="482"/>
      <c r="D39" s="482"/>
      <c r="E39" s="482"/>
      <c r="F39" s="482"/>
      <c r="G39" s="482"/>
      <c r="H39" s="482"/>
      <c r="I39" s="482"/>
      <c r="J39" s="482"/>
      <c r="K39" s="482"/>
      <c r="L39" s="482"/>
      <c r="M39" s="473">
        <v>18524</v>
      </c>
      <c r="N39" s="451">
        <v>28121</v>
      </c>
      <c r="O39" s="451">
        <v>22450</v>
      </c>
      <c r="P39" s="451">
        <v>29177</v>
      </c>
      <c r="Q39" s="451">
        <v>30173</v>
      </c>
      <c r="R39" s="451">
        <v>29207</v>
      </c>
      <c r="S39" s="451">
        <v>34444</v>
      </c>
      <c r="T39" s="451">
        <v>36064</v>
      </c>
      <c r="U39" s="451">
        <v>37172</v>
      </c>
      <c r="V39" s="441">
        <v>39195</v>
      </c>
      <c r="W39" s="441">
        <v>28358</v>
      </c>
      <c r="X39" s="441">
        <v>24773</v>
      </c>
      <c r="Y39" s="473">
        <v>21584</v>
      </c>
      <c r="Z39" s="744">
        <v>22374</v>
      </c>
      <c r="AA39" s="744">
        <v>29625</v>
      </c>
      <c r="AB39" s="772">
        <v>35681</v>
      </c>
      <c r="AC39" s="772">
        <v>24075</v>
      </c>
    </row>
    <row r="40" spans="1:32" x14ac:dyDescent="0.2">
      <c r="A40" s="4"/>
      <c r="B40" s="482"/>
      <c r="C40" s="482"/>
      <c r="D40" s="482"/>
      <c r="E40" s="482"/>
      <c r="F40" s="482"/>
      <c r="G40" s="482"/>
      <c r="H40" s="482"/>
      <c r="I40" s="482"/>
      <c r="J40" s="482"/>
      <c r="K40" s="482"/>
      <c r="L40" s="482"/>
      <c r="M40" s="482"/>
      <c r="N40" s="473"/>
      <c r="O40" s="473"/>
      <c r="P40" s="473"/>
      <c r="V40" s="4"/>
    </row>
    <row r="41" spans="1:32" ht="15.75" x14ac:dyDescent="0.25">
      <c r="A41" s="8" t="s">
        <v>437</v>
      </c>
      <c r="B41" s="28"/>
      <c r="C41" s="28"/>
      <c r="D41" s="28"/>
      <c r="H41" s="475"/>
      <c r="I41" s="475"/>
      <c r="M41" s="476"/>
      <c r="N41" s="476"/>
      <c r="O41" s="476"/>
      <c r="Q41" s="477"/>
      <c r="R41" s="477"/>
      <c r="S41" s="477"/>
      <c r="T41" s="477"/>
      <c r="U41" s="477"/>
      <c r="V41" s="4"/>
      <c r="W41" s="477"/>
      <c r="AC41" s="477" t="s">
        <v>416</v>
      </c>
    </row>
    <row r="42" spans="1:32" x14ac:dyDescent="0.2">
      <c r="A42" s="1" t="s">
        <v>438</v>
      </c>
      <c r="B42" s="496">
        <f t="shared" ref="B42:O42" si="0">B5+B6+B7+B8+B22+B23+B33+B34</f>
        <v>1488.2</v>
      </c>
      <c r="C42" s="496">
        <f t="shared" si="0"/>
        <v>1491.1</v>
      </c>
      <c r="D42" s="496">
        <f t="shared" si="0"/>
        <v>1494.3</v>
      </c>
      <c r="E42" s="496">
        <f t="shared" si="0"/>
        <v>1485</v>
      </c>
      <c r="F42" s="496">
        <f t="shared" si="0"/>
        <v>1104.4000000000001</v>
      </c>
      <c r="G42" s="496">
        <f t="shared" si="0"/>
        <v>1100.3</v>
      </c>
      <c r="H42" s="496">
        <f t="shared" si="0"/>
        <v>1077.8</v>
      </c>
      <c r="I42" s="496">
        <f t="shared" si="0"/>
        <v>1073.288</v>
      </c>
      <c r="J42" s="496">
        <f t="shared" si="0"/>
        <v>1099.181</v>
      </c>
      <c r="K42" s="496">
        <f t="shared" si="0"/>
        <v>1136.037</v>
      </c>
      <c r="L42" s="496">
        <f t="shared" si="0"/>
        <v>1053.491</v>
      </c>
      <c r="M42" s="496">
        <f t="shared" si="0"/>
        <v>1116.165</v>
      </c>
      <c r="N42" s="496">
        <f t="shared" si="0"/>
        <v>1165.1849999999999</v>
      </c>
      <c r="O42" s="496">
        <f t="shared" si="0"/>
        <v>1190.8200000000002</v>
      </c>
      <c r="P42" s="496">
        <f>P5+P6+P7+P8+P22+P23+P33</f>
        <v>1289.4070000000002</v>
      </c>
      <c r="Q42" s="496">
        <f t="shared" ref="Q42:V42" si="1">Q5+Q6+Q7+Q8+Q22+Q23+Q33</f>
        <v>1333.0989999999997</v>
      </c>
      <c r="R42" s="496">
        <f t="shared" si="1"/>
        <v>1295.4550000000002</v>
      </c>
      <c r="S42" s="496">
        <f t="shared" si="1"/>
        <v>1358.3610000000001</v>
      </c>
      <c r="T42" s="496">
        <f t="shared" si="1"/>
        <v>1315.683</v>
      </c>
      <c r="U42" s="496">
        <f t="shared" si="1"/>
        <v>1263.69</v>
      </c>
      <c r="V42" s="496">
        <f t="shared" si="1"/>
        <v>1217.2270000000001</v>
      </c>
      <c r="W42" s="496">
        <f>W5+W6+W7+W8+W22+W23+W33</f>
        <v>1223.7769999999998</v>
      </c>
      <c r="X42" s="496">
        <f>X5+X6+X7+X8+X22+X23+X33</f>
        <v>1255.336</v>
      </c>
      <c r="Y42" s="496">
        <f t="shared" ref="Y42:Z42" si="2">Y5+Y6+Y7+Y8+Y22+Y23+Y33</f>
        <v>1325.519</v>
      </c>
      <c r="Z42" s="496">
        <f t="shared" si="2"/>
        <v>1507.81</v>
      </c>
      <c r="AA42" s="496">
        <f>AA5+AA6+AA7+AA8+AB22+AB23+AA33</f>
        <v>1585.998</v>
      </c>
      <c r="AB42" s="496">
        <f>AB5+AB6+AB7+AB8+AC22+AC23+AB33</f>
        <v>1591.463</v>
      </c>
      <c r="AC42" s="496">
        <f>AC5+AC6+AC7+AC8+AD22+AD23+AC33</f>
        <v>1661.5540000000001</v>
      </c>
    </row>
    <row r="43" spans="1:32" x14ac:dyDescent="0.2">
      <c r="A43" s="1" t="s">
        <v>421</v>
      </c>
      <c r="B43" s="496">
        <f t="shared" ref="B43:U43" si="3">B9+B10+B11+B24+B35</f>
        <v>6439.5</v>
      </c>
      <c r="C43" s="496">
        <f t="shared" si="3"/>
        <v>6415.2999999999993</v>
      </c>
      <c r="D43" s="496">
        <f t="shared" si="3"/>
        <v>6408.1</v>
      </c>
      <c r="E43" s="496">
        <f t="shared" si="3"/>
        <v>6597.2</v>
      </c>
      <c r="F43" s="496">
        <f t="shared" si="3"/>
        <v>5313.3</v>
      </c>
      <c r="G43" s="496">
        <f t="shared" si="3"/>
        <v>5354.8</v>
      </c>
      <c r="H43" s="496">
        <f t="shared" si="3"/>
        <v>5056.6000000000004</v>
      </c>
      <c r="I43" s="496">
        <f t="shared" si="3"/>
        <v>5045</v>
      </c>
      <c r="J43" s="496">
        <f t="shared" si="3"/>
        <v>5015.7</v>
      </c>
      <c r="K43" s="496">
        <f t="shared" si="3"/>
        <v>5018.8</v>
      </c>
      <c r="L43" s="496">
        <f t="shared" si="3"/>
        <v>5039.2269999999999</v>
      </c>
      <c r="M43" s="496">
        <f t="shared" si="3"/>
        <v>5403.5680000000002</v>
      </c>
      <c r="N43" s="496">
        <f t="shared" si="3"/>
        <v>5599.7670000000007</v>
      </c>
      <c r="O43" s="496">
        <f t="shared" si="3"/>
        <v>5659.1469999999999</v>
      </c>
      <c r="P43" s="496">
        <f t="shared" si="3"/>
        <v>5693.8510000000006</v>
      </c>
      <c r="Q43" s="496">
        <f t="shared" si="3"/>
        <v>5646.4</v>
      </c>
      <c r="R43" s="496">
        <f t="shared" si="3"/>
        <v>5380.0680000000011</v>
      </c>
      <c r="S43" s="496">
        <f t="shared" si="3"/>
        <v>5604.8119999999999</v>
      </c>
      <c r="T43" s="496">
        <f t="shared" si="3"/>
        <v>5540.78</v>
      </c>
      <c r="U43" s="496">
        <f t="shared" si="3"/>
        <v>5288.2359999999999</v>
      </c>
      <c r="V43" s="496">
        <f t="shared" ref="V43:Z43" si="4">V9+V10+V11+V24+V35</f>
        <v>5150.0070000000005</v>
      </c>
      <c r="W43" s="496">
        <f t="shared" si="4"/>
        <v>5176.6239999999998</v>
      </c>
      <c r="X43" s="496">
        <f t="shared" si="4"/>
        <v>5252.7120000000004</v>
      </c>
      <c r="Y43" s="496">
        <f t="shared" si="4"/>
        <v>5230.0860000000002</v>
      </c>
      <c r="Z43" s="496">
        <f t="shared" si="4"/>
        <v>5660.9439999999995</v>
      </c>
      <c r="AA43" s="496">
        <f>AA9+AA10+AA11+AB24+AA35</f>
        <v>5846.3159999999998</v>
      </c>
      <c r="AB43" s="496">
        <f>AB9+AB10+AB11+AC24+AB35</f>
        <v>5863.4989999999998</v>
      </c>
      <c r="AC43" s="496">
        <f>AC9+AC10+AC11+AD24+AC35</f>
        <v>6033.6409999999996</v>
      </c>
    </row>
    <row r="45" spans="1:32" x14ac:dyDescent="0.2">
      <c r="A45" s="4"/>
      <c r="B45" s="4"/>
      <c r="C45" s="4"/>
      <c r="D45" s="4"/>
      <c r="E45" s="474"/>
      <c r="H45" s="475"/>
      <c r="I45" s="475"/>
      <c r="M45" s="476"/>
      <c r="N45" s="476"/>
      <c r="O45" s="476"/>
      <c r="Q45" s="477"/>
      <c r="R45" s="477"/>
      <c r="S45" s="477"/>
      <c r="T45" s="477"/>
      <c r="U45" s="477"/>
      <c r="W45" s="477"/>
      <c r="AC45" s="477" t="s">
        <v>424</v>
      </c>
    </row>
    <row r="46" spans="1:32" ht="18" x14ac:dyDescent="0.2">
      <c r="A46" s="4" t="s">
        <v>431</v>
      </c>
      <c r="B46" s="497">
        <f t="shared" ref="B46:G46" si="5">B13+B26+B59</f>
        <v>41.499999999999993</v>
      </c>
      <c r="C46" s="497">
        <f t="shared" si="5"/>
        <v>46.3</v>
      </c>
      <c r="D46" s="497">
        <f t="shared" si="5"/>
        <v>47.6</v>
      </c>
      <c r="E46" s="497">
        <f t="shared" si="5"/>
        <v>56.5</v>
      </c>
      <c r="F46" s="497">
        <f t="shared" si="5"/>
        <v>66.400000000000006</v>
      </c>
      <c r="G46" s="497">
        <f t="shared" si="5"/>
        <v>64.2</v>
      </c>
      <c r="H46" s="497">
        <f>H13+H26+H59</f>
        <v>57</v>
      </c>
      <c r="I46" s="497">
        <f>I13+I59</f>
        <v>5</v>
      </c>
      <c r="J46" s="497">
        <f>J13+J26+J59</f>
        <v>52</v>
      </c>
      <c r="K46" s="497">
        <f>K13+K26+K59</f>
        <v>54.8</v>
      </c>
      <c r="L46" s="498">
        <f t="shared" ref="L46:W46" si="6">L13+L59</f>
        <v>4.5</v>
      </c>
      <c r="M46" s="497">
        <f t="shared" si="6"/>
        <v>4.4000000000000004</v>
      </c>
      <c r="N46" s="497">
        <f t="shared" si="6"/>
        <v>4.5</v>
      </c>
      <c r="O46" s="497">
        <f t="shared" si="6"/>
        <v>5.0999999999999996</v>
      </c>
      <c r="P46" s="497">
        <f t="shared" si="6"/>
        <v>5.0999999999999996</v>
      </c>
      <c r="Q46" s="497">
        <f t="shared" si="6"/>
        <v>5</v>
      </c>
      <c r="R46" s="497">
        <f t="shared" si="6"/>
        <v>5</v>
      </c>
      <c r="S46" s="497">
        <f t="shared" si="6"/>
        <v>5.7</v>
      </c>
      <c r="T46" s="497">
        <f t="shared" si="6"/>
        <v>5.34</v>
      </c>
      <c r="U46" s="497">
        <f t="shared" si="6"/>
        <v>4.8</v>
      </c>
      <c r="V46" s="497">
        <f t="shared" si="6"/>
        <v>4.9000000000000004</v>
      </c>
      <c r="W46" s="497">
        <f t="shared" si="6"/>
        <v>4.7</v>
      </c>
      <c r="X46" s="497">
        <f>X13+X59</f>
        <v>4.8</v>
      </c>
      <c r="Y46" s="497">
        <f>Y13+Y59</f>
        <v>4.8</v>
      </c>
      <c r="Z46" s="497">
        <f>Z13+Z59</f>
        <v>4.9000000000000004</v>
      </c>
      <c r="AA46" s="497">
        <f>AA13+AB59</f>
        <v>4.5999999999999996</v>
      </c>
      <c r="AB46" s="497">
        <f>AB13+AC59</f>
        <v>1.7999999999999998</v>
      </c>
      <c r="AC46" s="497">
        <f>AC13+AD59</f>
        <v>0.4</v>
      </c>
    </row>
    <row r="47" spans="1:32" x14ac:dyDescent="0.2">
      <c r="A47" s="4"/>
      <c r="B47" s="4"/>
      <c r="C47" s="4"/>
      <c r="D47" s="4"/>
      <c r="E47" s="4"/>
      <c r="F47" s="4"/>
      <c r="H47" s="426"/>
      <c r="I47" s="475"/>
      <c r="J47" s="426"/>
    </row>
    <row r="48" spans="1:32" x14ac:dyDescent="0.2">
      <c r="A48" s="4"/>
      <c r="B48" s="4"/>
      <c r="C48" s="4"/>
      <c r="D48" s="4"/>
      <c r="E48" s="4"/>
      <c r="H48" s="475"/>
      <c r="I48" s="475"/>
      <c r="M48" s="476"/>
      <c r="N48" s="476"/>
      <c r="O48" s="476"/>
      <c r="Q48" s="477"/>
      <c r="R48" s="477"/>
      <c r="S48" s="477"/>
      <c r="T48" s="477"/>
      <c r="U48" s="477"/>
      <c r="W48" s="477"/>
      <c r="AC48" s="477" t="s">
        <v>426</v>
      </c>
    </row>
    <row r="49" spans="1:29" x14ac:dyDescent="0.2">
      <c r="A49" s="4" t="s">
        <v>439</v>
      </c>
      <c r="B49" s="29">
        <v>45714</v>
      </c>
      <c r="C49" s="29">
        <v>46614</v>
      </c>
      <c r="D49" s="29">
        <v>47912</v>
      </c>
      <c r="E49" s="29">
        <v>50267</v>
      </c>
      <c r="F49" s="29">
        <v>51716</v>
      </c>
      <c r="G49" s="472">
        <v>51952</v>
      </c>
      <c r="H49" s="473">
        <v>52875</v>
      </c>
      <c r="I49" s="431" t="s">
        <v>149</v>
      </c>
      <c r="J49" s="499">
        <f>J16+J29+J62</f>
        <v>55325</v>
      </c>
      <c r="K49" s="499">
        <f>K16+K29+K62</f>
        <v>58015</v>
      </c>
      <c r="L49" s="499">
        <f>SUM(L16,L29,L38,L62)</f>
        <v>57698</v>
      </c>
      <c r="M49" s="500" t="s">
        <v>149</v>
      </c>
      <c r="N49" s="500" t="s">
        <v>149</v>
      </c>
      <c r="O49" s="499">
        <f t="shared" ref="O49:V49" si="7">SUM(O16,O29,O38,O62)</f>
        <v>73610</v>
      </c>
      <c r="P49" s="499">
        <f t="shared" si="7"/>
        <v>78404</v>
      </c>
      <c r="Q49" s="499">
        <f t="shared" si="7"/>
        <v>82171</v>
      </c>
      <c r="R49" s="499">
        <f t="shared" si="7"/>
        <v>82384</v>
      </c>
      <c r="S49" s="499">
        <f t="shared" si="7"/>
        <v>79830</v>
      </c>
      <c r="T49" s="499">
        <f t="shared" si="7"/>
        <v>84975</v>
      </c>
      <c r="U49" s="501">
        <f t="shared" si="7"/>
        <v>86935</v>
      </c>
      <c r="V49" s="501">
        <f t="shared" si="7"/>
        <v>93366</v>
      </c>
      <c r="W49" s="501">
        <f>SUM(W16,W29,W38,W62)</f>
        <v>96710</v>
      </c>
      <c r="X49" s="501">
        <f>SUM(X16,X29,X38,X62)</f>
        <v>101146</v>
      </c>
      <c r="Y49" s="501">
        <f>SUM(Y16,Y29,Y38,Y62)</f>
        <v>100713</v>
      </c>
      <c r="Z49" s="501">
        <f>SUM(Z16,Z29,Z38,Z62)</f>
        <v>98604</v>
      </c>
      <c r="AA49" s="501">
        <f>SUM(AA16,AB29,AA38,AA62)</f>
        <v>106194</v>
      </c>
      <c r="AB49" s="501">
        <f>SUM(AB16,AC29,AB38,AB62)</f>
        <v>113019</v>
      </c>
      <c r="AC49" s="501">
        <f>SUM(AC16,AD29,AC38,AC62)</f>
        <v>109286</v>
      </c>
    </row>
    <row r="50" spans="1:29" x14ac:dyDescent="0.2">
      <c r="A50" s="502" t="s">
        <v>440</v>
      </c>
      <c r="B50" s="503">
        <f t="shared" ref="B50:I50" si="8">B17+B30+B63</f>
        <v>13316</v>
      </c>
      <c r="C50" s="503">
        <f t="shared" si="8"/>
        <v>19619</v>
      </c>
      <c r="D50" s="503">
        <f t="shared" si="8"/>
        <v>16388</v>
      </c>
      <c r="E50" s="503">
        <f t="shared" si="8"/>
        <v>19735</v>
      </c>
      <c r="F50" s="503">
        <f t="shared" si="8"/>
        <v>23337</v>
      </c>
      <c r="G50" s="503">
        <f t="shared" si="8"/>
        <v>23369</v>
      </c>
      <c r="H50" s="503">
        <f t="shared" si="8"/>
        <v>32631</v>
      </c>
      <c r="I50" s="503">
        <f t="shared" si="8"/>
        <v>29814</v>
      </c>
      <c r="J50" s="503">
        <f>J17+J30+J63</f>
        <v>34573</v>
      </c>
      <c r="K50" s="503">
        <f>K17+K30+K63</f>
        <v>35858</v>
      </c>
      <c r="L50" s="503">
        <f>SUM(L17,L30,L39,L63)</f>
        <v>34009</v>
      </c>
      <c r="M50" s="503">
        <f>SUM(M17,M30,M39,M63)</f>
        <v>49003</v>
      </c>
      <c r="N50" s="503">
        <f>SUM(N17,N30,N39,N63)</f>
        <v>58961</v>
      </c>
      <c r="O50" s="503">
        <f>SUM(O17,O30,O39,O63)</f>
        <v>59404</v>
      </c>
      <c r="P50" s="503">
        <f>SUM(P17,P30,P39,P63)</f>
        <v>68634</v>
      </c>
      <c r="Q50" s="503">
        <f>SUM(Q17,Q18,Q30,Q39,Q63)</f>
        <v>76936</v>
      </c>
      <c r="R50" s="503">
        <f>SUM(R17,R18,R30,R39,R63)</f>
        <v>92593</v>
      </c>
      <c r="S50" s="503">
        <f>SUM(S17,S18,S30,S39,S63)</f>
        <v>102357</v>
      </c>
      <c r="T50" s="503">
        <f>SUM(T17,T18,T30,T39,T63)</f>
        <v>103620</v>
      </c>
      <c r="U50" s="503">
        <f>SUM(U17,U18,U30,U39,U63)</f>
        <v>114335</v>
      </c>
      <c r="V50" s="503">
        <f t="shared" ref="V50:AA50" si="9">SUM(V17,V39,V63)</f>
        <v>119060</v>
      </c>
      <c r="W50" s="503">
        <f t="shared" si="9"/>
        <v>124059</v>
      </c>
      <c r="X50" s="503">
        <f t="shared" si="9"/>
        <v>135210</v>
      </c>
      <c r="Y50" s="503">
        <f t="shared" si="9"/>
        <v>151527</v>
      </c>
      <c r="Z50" s="503">
        <f t="shared" si="9"/>
        <v>162015</v>
      </c>
      <c r="AA50" s="503">
        <f t="shared" si="9"/>
        <v>173641</v>
      </c>
      <c r="AB50" s="503">
        <f t="shared" ref="AB50:AC50" si="10">SUM(AB17,AB39,AB63)</f>
        <v>178492</v>
      </c>
      <c r="AC50" s="503">
        <f t="shared" si="10"/>
        <v>182386</v>
      </c>
    </row>
    <row r="51" spans="1:29" x14ac:dyDescent="0.2">
      <c r="A51" s="4"/>
      <c r="J51" s="4"/>
      <c r="K51" s="4"/>
      <c r="L51" s="4"/>
      <c r="M51" s="4"/>
      <c r="N51" s="4"/>
      <c r="O51" s="4"/>
      <c r="P51" s="4"/>
      <c r="Q51" s="4"/>
      <c r="R51" s="4"/>
      <c r="S51" s="4"/>
      <c r="T51" s="4"/>
    </row>
    <row r="52" spans="1:29" s="426" customFormat="1" ht="15.75" x14ac:dyDescent="0.25">
      <c r="A52" s="466" t="s">
        <v>441</v>
      </c>
      <c r="J52" s="504"/>
      <c r="K52" s="504"/>
      <c r="L52" s="504"/>
    </row>
    <row r="53" spans="1:29" s="426" customFormat="1" ht="15.75" x14ac:dyDescent="0.25">
      <c r="A53" s="467"/>
      <c r="B53" s="468">
        <v>1992</v>
      </c>
      <c r="C53" s="468">
        <v>1993</v>
      </c>
      <c r="D53" s="468">
        <v>1994</v>
      </c>
      <c r="E53" s="468">
        <v>1995</v>
      </c>
      <c r="F53" s="468">
        <v>1996</v>
      </c>
      <c r="G53" s="468">
        <v>1997</v>
      </c>
      <c r="H53" s="468">
        <v>1998</v>
      </c>
      <c r="I53" s="468">
        <v>1999</v>
      </c>
      <c r="J53" s="468">
        <v>2000</v>
      </c>
      <c r="K53" s="468">
        <v>2001</v>
      </c>
      <c r="L53" s="469">
        <v>2002</v>
      </c>
      <c r="M53" s="469">
        <v>2003</v>
      </c>
      <c r="N53" s="469">
        <v>2004</v>
      </c>
      <c r="O53" s="469">
        <v>2005</v>
      </c>
      <c r="P53" s="469">
        <v>2006</v>
      </c>
      <c r="Q53" s="469">
        <v>2007</v>
      </c>
      <c r="R53" s="469">
        <v>2008</v>
      </c>
      <c r="S53" s="469">
        <v>2009</v>
      </c>
      <c r="T53" s="469">
        <v>2010</v>
      </c>
      <c r="U53" s="469">
        <v>2011</v>
      </c>
      <c r="V53" s="469">
        <v>2012</v>
      </c>
      <c r="W53" s="469">
        <v>2013</v>
      </c>
      <c r="X53" s="469">
        <v>2014</v>
      </c>
      <c r="Y53" s="469">
        <v>2015</v>
      </c>
      <c r="Z53" s="469">
        <v>2016</v>
      </c>
      <c r="AA53" s="469">
        <v>2017</v>
      </c>
      <c r="AB53" s="469">
        <v>2018</v>
      </c>
      <c r="AC53" s="469">
        <v>2019</v>
      </c>
    </row>
    <row r="54" spans="1:29" s="426" customFormat="1" ht="15.75" x14ac:dyDescent="0.25">
      <c r="A54" s="466" t="s">
        <v>358</v>
      </c>
      <c r="B54" s="441"/>
      <c r="C54" s="441"/>
      <c r="D54" s="441"/>
      <c r="E54" s="441"/>
      <c r="F54" s="441"/>
      <c r="G54" s="441"/>
      <c r="H54" s="441"/>
      <c r="I54" s="441"/>
      <c r="M54" s="476"/>
      <c r="N54" s="476"/>
      <c r="O54" s="476"/>
      <c r="Q54" s="477"/>
      <c r="R54" s="477"/>
      <c r="S54" s="477"/>
      <c r="T54" s="477"/>
      <c r="U54" s="477"/>
      <c r="W54" s="477"/>
      <c r="AC54" s="477" t="s">
        <v>416</v>
      </c>
    </row>
    <row r="55" spans="1:29" s="426" customFormat="1" x14ac:dyDescent="0.2">
      <c r="A55" s="426" t="s">
        <v>438</v>
      </c>
      <c r="B55" s="443">
        <f>'T9.16'!B80+'T9.16 (cont)'!B23</f>
        <v>35.1</v>
      </c>
      <c r="C55" s="443">
        <f>'T9.16'!C80+'T9.16 (cont)'!C23</f>
        <v>54</v>
      </c>
      <c r="D55" s="443">
        <f>'T9.16'!D80+'T9.16 (cont)'!D23</f>
        <v>62.2</v>
      </c>
      <c r="E55" s="443">
        <f>'T9.16'!E80+'T9.16 (cont)'!E23</f>
        <v>63.9</v>
      </c>
      <c r="F55" s="443">
        <f>'T9.16'!F80+'T9.16 (cont)'!F23</f>
        <v>64.900000000000006</v>
      </c>
      <c r="G55" s="443">
        <f>'T9.16'!G80+'T9.16 (cont)'!G23</f>
        <v>66.199999999999989</v>
      </c>
      <c r="H55" s="443">
        <f>'T9.16'!H80+'T9.16 (cont)'!H23</f>
        <v>69.599999999999994</v>
      </c>
      <c r="I55" s="443">
        <f>'T9.16'!I80+'T9.16 (cont)'!I23</f>
        <v>73.099999999999994</v>
      </c>
      <c r="J55" s="443">
        <f>'T9.16'!J80+'T9.16 (cont)'!J23</f>
        <v>70.400000000000006</v>
      </c>
      <c r="K55" s="443">
        <f>'T9.16'!K80+'T9.16 (cont)'!K23</f>
        <v>74.400000000000006</v>
      </c>
      <c r="L55" s="443">
        <f>'T9.16'!L80+'T9.16 (cont)'!L23</f>
        <v>74.900000000000006</v>
      </c>
      <c r="M55" s="505">
        <f>'T9.16'!M80+'T9.16 (cont)'!M23</f>
        <v>79.8</v>
      </c>
      <c r="N55" s="505">
        <f>'T9.16'!N80+'T9.16 (cont)'!N23</f>
        <v>82.6</v>
      </c>
      <c r="O55" s="505">
        <f>'T9.16'!O80+'T9.16 (cont)'!O23</f>
        <v>82.944000000000003</v>
      </c>
      <c r="P55" s="505">
        <f>'T9.16'!P80+'T9.16 (cont)'!P23</f>
        <v>83</v>
      </c>
      <c r="Q55" s="505">
        <f>'T9.16'!Q80+'T9.16 (cont)'!Q23</f>
        <v>81.2</v>
      </c>
      <c r="R55" s="505">
        <f>'T9.16'!R80+'T9.16 (cont)'!R23</f>
        <v>81.199999999999989</v>
      </c>
      <c r="S55" s="505">
        <f>'T9.16'!S80+'T9.16 (cont)'!S23</f>
        <v>87.415999999999997</v>
      </c>
      <c r="T55" s="505">
        <f>'T9.16'!T80+'T9.16 (cont)'!T23</f>
        <v>88.7</v>
      </c>
      <c r="U55" s="505">
        <f>'T9.16'!U80+'T9.16 (cont)'!U23</f>
        <v>86.639999999999986</v>
      </c>
      <c r="V55" s="505">
        <f>'T9.16'!V80+'T9.16 (cont)'!V23</f>
        <v>87.44</v>
      </c>
      <c r="W55" s="505">
        <f>'T9.16'!W80+'T9.16 (cont)'!W23</f>
        <v>83.81</v>
      </c>
      <c r="X55" s="505">
        <f>'T9.16'!X80+'T9.16 (cont)'!X23</f>
        <v>83.9</v>
      </c>
      <c r="Y55" s="505">
        <f>'T9.16'!Y80+'T9.16 (cont)'!Y23</f>
        <v>84.7</v>
      </c>
      <c r="Z55" s="505">
        <f>'T9.16'!Z80+'T9.16 (cont)'!Z23</f>
        <v>87.3</v>
      </c>
      <c r="AA55" s="505">
        <f>'T9.16'!AA80+'T9.16 (cont)'!AA23</f>
        <v>89.26</v>
      </c>
      <c r="AB55" s="505">
        <f>'T9.16'!AB80+'T9.16 (cont)'!AB23</f>
        <v>93.5</v>
      </c>
      <c r="AC55" s="505">
        <f>'T9.16'!AC80+'T9.16 (cont)'!AC23</f>
        <v>94.4</v>
      </c>
    </row>
    <row r="56" spans="1:29" s="426" customFormat="1" x14ac:dyDescent="0.2">
      <c r="A56" s="426" t="s">
        <v>421</v>
      </c>
      <c r="B56" s="443">
        <f>'T9.16'!B39</f>
        <v>184.374</v>
      </c>
      <c r="C56" s="443">
        <f>'T9.16'!C39</f>
        <v>218.02199999999999</v>
      </c>
      <c r="D56" s="443">
        <f>'T9.16'!D39</f>
        <v>240.14000000000001</v>
      </c>
      <c r="E56" s="443">
        <f>'T9.16'!E39</f>
        <v>257.96600000000001</v>
      </c>
      <c r="F56" s="443">
        <f>'T9.16'!F39</f>
        <v>263.36</v>
      </c>
      <c r="G56" s="443">
        <f>'T9.16'!G39</f>
        <v>263.30200000000002</v>
      </c>
      <c r="H56" s="443">
        <f>'T9.16'!H39</f>
        <v>258.8</v>
      </c>
      <c r="I56" s="443">
        <f>'T9.16'!I39</f>
        <v>281.50000000000006</v>
      </c>
      <c r="J56" s="443">
        <f>'T9.16'!J39</f>
        <v>277.8</v>
      </c>
      <c r="K56" s="443">
        <f>'T9.16'!K39</f>
        <v>284.7</v>
      </c>
      <c r="L56" s="443">
        <f>'T9.16'!L39</f>
        <v>290.60000000000002</v>
      </c>
      <c r="M56" s="505">
        <f>'T9.16'!M39</f>
        <v>310.25099999999998</v>
      </c>
      <c r="N56" s="505">
        <f>'T9.16'!N39</f>
        <v>321.69999999999993</v>
      </c>
      <c r="O56" s="505">
        <f>'T9.16'!O39</f>
        <v>312.62899999999996</v>
      </c>
      <c r="P56" s="505">
        <f>'T9.16'!P39</f>
        <v>317.89999999999998</v>
      </c>
      <c r="Q56" s="505">
        <f>'T9.16'!Q39</f>
        <v>316.39999999999998</v>
      </c>
      <c r="R56" s="505">
        <f>'T9.16'!R39</f>
        <v>319</v>
      </c>
      <c r="S56" s="505">
        <f>'T9.16'!S39</f>
        <v>329.53399999999999</v>
      </c>
      <c r="T56" s="505">
        <f>'T9.16'!T39</f>
        <v>330.65000000000003</v>
      </c>
      <c r="U56" s="505">
        <f>'T9.16'!U39</f>
        <v>337.76</v>
      </c>
      <c r="V56" s="505">
        <f>'T9.16'!V39</f>
        <v>335.59999999999991</v>
      </c>
      <c r="W56" s="505">
        <f>'T9.16'!W39</f>
        <v>328.4</v>
      </c>
      <c r="X56" s="505">
        <f>'T9.16'!X39</f>
        <v>320.3</v>
      </c>
      <c r="Y56" s="505">
        <f>'T9.16'!Y39</f>
        <v>315.19999999999993</v>
      </c>
      <c r="Z56" s="505">
        <f>'T9.16'!Z39</f>
        <v>329.2</v>
      </c>
      <c r="AA56" s="505">
        <f>'T9.16'!AA39</f>
        <v>331.4</v>
      </c>
      <c r="AB56" s="505">
        <f>'T9.16'!AB39</f>
        <v>338.9</v>
      </c>
      <c r="AC56" s="505">
        <f>'T9.16'!AC39</f>
        <v>335.6</v>
      </c>
    </row>
    <row r="57" spans="1:29" s="426" customFormat="1" x14ac:dyDescent="0.2">
      <c r="J57" s="430"/>
    </row>
    <row r="58" spans="1:29" s="426" customFormat="1" x14ac:dyDescent="0.2">
      <c r="A58" s="483"/>
      <c r="M58" s="476"/>
      <c r="N58" s="476"/>
      <c r="O58" s="476"/>
      <c r="Q58" s="477"/>
      <c r="R58" s="477"/>
      <c r="S58" s="477"/>
      <c r="T58" s="477"/>
      <c r="U58" s="477"/>
      <c r="W58" s="477"/>
      <c r="AC58" s="477" t="s">
        <v>424</v>
      </c>
    </row>
    <row r="59" spans="1:29" s="426" customFormat="1" x14ac:dyDescent="0.2">
      <c r="A59" s="483" t="s">
        <v>442</v>
      </c>
      <c r="B59" s="486">
        <v>5.3</v>
      </c>
      <c r="C59" s="486">
        <v>2.1</v>
      </c>
      <c r="D59" s="486">
        <v>1.5</v>
      </c>
      <c r="E59" s="486">
        <v>1.5</v>
      </c>
      <c r="F59" s="486">
        <v>1.4</v>
      </c>
      <c r="G59" s="506">
        <v>1.2</v>
      </c>
      <c r="H59" s="488">
        <v>2</v>
      </c>
      <c r="I59" s="488">
        <v>2</v>
      </c>
      <c r="J59" s="426">
        <v>1.7</v>
      </c>
      <c r="K59" s="426">
        <v>1.9</v>
      </c>
      <c r="L59" s="426">
        <v>1.5</v>
      </c>
      <c r="M59" s="426">
        <v>1.4</v>
      </c>
      <c r="N59" s="426">
        <v>1.5</v>
      </c>
      <c r="O59" s="426">
        <v>2.1</v>
      </c>
      <c r="P59" s="426">
        <v>2.1</v>
      </c>
      <c r="Q59" s="481">
        <v>2</v>
      </c>
      <c r="R59" s="481">
        <v>2</v>
      </c>
      <c r="S59" s="481">
        <v>2.7</v>
      </c>
      <c r="T59" s="481">
        <v>2.34</v>
      </c>
      <c r="U59" s="426">
        <v>1.8</v>
      </c>
      <c r="V59" s="426">
        <v>1.9</v>
      </c>
      <c r="W59" s="426">
        <v>1.7</v>
      </c>
      <c r="X59" s="426">
        <v>1.8</v>
      </c>
      <c r="Y59" s="426">
        <v>1.8</v>
      </c>
      <c r="Z59" s="426">
        <v>1.9</v>
      </c>
      <c r="AA59" s="773">
        <v>1.87</v>
      </c>
      <c r="AB59" s="773">
        <v>1.6</v>
      </c>
      <c r="AC59" s="773">
        <v>1.4</v>
      </c>
    </row>
    <row r="60" spans="1:29" s="426" customFormat="1" x14ac:dyDescent="0.2">
      <c r="A60" s="483"/>
      <c r="B60" s="483"/>
      <c r="C60" s="483"/>
      <c r="D60" s="483"/>
      <c r="E60" s="483"/>
      <c r="F60" s="483"/>
      <c r="H60" s="507"/>
      <c r="I60" s="485"/>
      <c r="J60" s="507"/>
    </row>
    <row r="61" spans="1:29" s="426" customFormat="1" x14ac:dyDescent="0.2">
      <c r="A61" s="483"/>
      <c r="B61" s="483"/>
      <c r="C61" s="483"/>
      <c r="D61" s="483"/>
      <c r="E61" s="483"/>
      <c r="H61" s="485"/>
      <c r="I61" s="485"/>
      <c r="M61" s="476"/>
      <c r="N61" s="476"/>
      <c r="O61" s="476"/>
      <c r="Q61" s="477"/>
      <c r="R61" s="477"/>
      <c r="S61" s="477"/>
      <c r="T61" s="477"/>
      <c r="U61" s="477"/>
      <c r="W61" s="477"/>
      <c r="AC61" s="477" t="s">
        <v>426</v>
      </c>
    </row>
    <row r="62" spans="1:29" s="426" customFormat="1" ht="18" x14ac:dyDescent="0.2">
      <c r="A62" s="483" t="s">
        <v>443</v>
      </c>
      <c r="B62" s="508">
        <v>1039</v>
      </c>
      <c r="C62" s="508">
        <v>959</v>
      </c>
      <c r="D62" s="508">
        <v>1045</v>
      </c>
      <c r="E62" s="508">
        <v>1116</v>
      </c>
      <c r="F62" s="508">
        <v>1163</v>
      </c>
      <c r="G62" s="473">
        <v>1227</v>
      </c>
      <c r="H62" s="441">
        <v>1321</v>
      </c>
      <c r="I62" s="441">
        <v>1412</v>
      </c>
      <c r="J62" s="473">
        <v>1470</v>
      </c>
      <c r="K62" s="473">
        <v>1585</v>
      </c>
      <c r="L62" s="473">
        <v>1659</v>
      </c>
      <c r="M62" s="473">
        <v>1671</v>
      </c>
      <c r="N62" s="473">
        <v>1835</v>
      </c>
      <c r="O62" s="473">
        <v>1859</v>
      </c>
      <c r="P62" s="473">
        <v>1939</v>
      </c>
      <c r="Q62" s="473">
        <v>2053</v>
      </c>
      <c r="R62" s="473">
        <v>2263</v>
      </c>
      <c r="S62" s="473">
        <v>2280</v>
      </c>
      <c r="T62" s="473">
        <v>2429</v>
      </c>
      <c r="U62" s="473">
        <v>2550</v>
      </c>
      <c r="V62" s="473">
        <v>2822</v>
      </c>
      <c r="W62" s="473">
        <v>2608</v>
      </c>
      <c r="X62" s="473">
        <v>2613</v>
      </c>
      <c r="Y62" s="473">
        <v>2682</v>
      </c>
      <c r="Z62" s="473">
        <v>2755</v>
      </c>
      <c r="AA62" s="772">
        <v>2703</v>
      </c>
      <c r="AB62" s="772">
        <v>3042</v>
      </c>
      <c r="AC62" s="772">
        <v>2924</v>
      </c>
    </row>
    <row r="63" spans="1:29" s="426" customFormat="1" ht="18" x14ac:dyDescent="0.2">
      <c r="A63" s="483" t="s">
        <v>444</v>
      </c>
      <c r="B63" s="508">
        <v>2982</v>
      </c>
      <c r="C63" s="508">
        <v>2992</v>
      </c>
      <c r="D63" s="508">
        <v>3139</v>
      </c>
      <c r="E63" s="508">
        <v>3353</v>
      </c>
      <c r="F63" s="508">
        <v>3563</v>
      </c>
      <c r="G63" s="473">
        <v>3647</v>
      </c>
      <c r="H63" s="441">
        <v>3935</v>
      </c>
      <c r="I63" s="441">
        <v>3439</v>
      </c>
      <c r="J63" s="473">
        <v>3697</v>
      </c>
      <c r="K63" s="473">
        <v>3858</v>
      </c>
      <c r="L63" s="473">
        <v>3903</v>
      </c>
      <c r="M63" s="473">
        <v>4560</v>
      </c>
      <c r="N63" s="473">
        <v>4940</v>
      </c>
      <c r="O63" s="473">
        <v>5554</v>
      </c>
      <c r="P63" s="473">
        <v>6257</v>
      </c>
      <c r="Q63" s="473">
        <v>6207</v>
      </c>
      <c r="R63" s="473">
        <v>6918</v>
      </c>
      <c r="S63" s="473">
        <v>7535</v>
      </c>
      <c r="T63" s="473">
        <v>6280</v>
      </c>
      <c r="U63" s="473">
        <v>6847</v>
      </c>
      <c r="V63" s="473">
        <v>6702</v>
      </c>
      <c r="W63" s="473">
        <v>6924</v>
      </c>
      <c r="X63" s="473">
        <v>7040</v>
      </c>
      <c r="Y63" s="473">
        <v>7341</v>
      </c>
      <c r="Z63" s="473">
        <v>7625</v>
      </c>
      <c r="AA63" s="772">
        <v>7196</v>
      </c>
      <c r="AB63" s="772">
        <v>8688</v>
      </c>
      <c r="AC63" s="772">
        <v>9459</v>
      </c>
    </row>
    <row r="64" spans="1:29" s="426" customFormat="1" x14ac:dyDescent="0.2">
      <c r="A64" s="483"/>
      <c r="B64" s="508"/>
      <c r="C64" s="508"/>
      <c r="D64" s="508"/>
      <c r="E64" s="508"/>
      <c r="F64" s="508"/>
      <c r="G64" s="473"/>
      <c r="H64" s="441"/>
      <c r="I64" s="441"/>
      <c r="J64" s="441"/>
      <c r="K64" s="441"/>
      <c r="L64" s="473"/>
      <c r="M64" s="473"/>
      <c r="N64" s="473"/>
      <c r="O64" s="473"/>
      <c r="P64" s="473"/>
    </row>
    <row r="65" spans="1:29" s="426" customFormat="1" ht="18.75" x14ac:dyDescent="0.25">
      <c r="A65" s="509" t="s">
        <v>445</v>
      </c>
      <c r="B65" s="509"/>
      <c r="C65" s="509"/>
      <c r="D65" s="509"/>
      <c r="E65" s="509"/>
      <c r="F65" s="509"/>
      <c r="G65" s="509"/>
      <c r="H65" s="509"/>
      <c r="I65" s="509"/>
      <c r="N65" s="476"/>
      <c r="O65" s="476"/>
      <c r="P65" s="476"/>
      <c r="R65" s="477"/>
      <c r="S65" s="477"/>
      <c r="T65" s="477"/>
      <c r="U65" s="477"/>
      <c r="W65" s="477"/>
      <c r="Z65" s="477"/>
      <c r="AC65" s="477" t="s">
        <v>416</v>
      </c>
    </row>
    <row r="66" spans="1:29" s="426" customFormat="1" x14ac:dyDescent="0.2">
      <c r="A66" s="426" t="s">
        <v>438</v>
      </c>
      <c r="B66" s="442" t="s">
        <v>149</v>
      </c>
      <c r="C66" s="442" t="s">
        <v>149</v>
      </c>
      <c r="D66" s="442" t="s">
        <v>149</v>
      </c>
      <c r="E66" s="443">
        <f>'T9.16'!E94+'T9.16 (cont)'!E34</f>
        <v>215.87799999999996</v>
      </c>
      <c r="F66" s="443">
        <f>'T9.16'!F94+'T9.16 (cont)'!F34</f>
        <v>285.35199999999998</v>
      </c>
      <c r="G66" s="443">
        <f>'T9.16'!G94+'T9.16 (cont)'!G34</f>
        <v>305.024</v>
      </c>
      <c r="H66" s="443">
        <f>'T9.16'!H94+'T9.16 (cont)'!H34</f>
        <v>271.74799999999999</v>
      </c>
      <c r="I66" s="443">
        <f>'T9.16'!I94+'T9.16 (cont)'!I34</f>
        <v>274.44900000000001</v>
      </c>
      <c r="J66" s="443">
        <f>'T9.16'!J94+'T9.16 (cont)'!J34</f>
        <v>288.315</v>
      </c>
      <c r="K66" s="443">
        <f>'T9.16'!K94+'T9.16 (cont)'!K34</f>
        <v>297.09999999999997</v>
      </c>
      <c r="L66" s="443">
        <f>'T9.16'!L94+'T9.16 (cont)'!L34</f>
        <v>327</v>
      </c>
      <c r="M66" s="505">
        <f>'T9.16'!M94+'T9.16 (cont)'!M34</f>
        <v>314.40000000000003</v>
      </c>
      <c r="N66" s="505">
        <f>'T9.16'!N94+'T9.16 (cont)'!N34</f>
        <v>337.5</v>
      </c>
      <c r="O66" s="505">
        <f>'T9.16'!O94+'T9.16 (cont)'!O34</f>
        <v>319.8</v>
      </c>
      <c r="P66" s="505">
        <f>'T9.16'!P94+'T9.16 (cont)'!P34</f>
        <v>342.16700000000003</v>
      </c>
      <c r="Q66" s="505">
        <f>'T9.16'!Q94+'T9.16 (cont)'!Q34</f>
        <v>363.57499999999999</v>
      </c>
      <c r="R66" s="505">
        <f>'T9.16'!R94+'T9.16 (cont)'!R34</f>
        <v>273.45799999999997</v>
      </c>
      <c r="S66" s="505">
        <f>'T9.16'!S94+'T9.16 (cont)'!S34</f>
        <v>281.20000000000005</v>
      </c>
      <c r="T66" s="505">
        <f>'T9.16'!T94+'T9.16 (cont)'!T34</f>
        <v>282.79999999999995</v>
      </c>
      <c r="U66" s="505">
        <f>'T9.16'!U94+'T9.16 (cont)'!U34</f>
        <v>297.38</v>
      </c>
      <c r="V66" s="505">
        <f>'T9.16'!V94+'T9.16 (cont)'!V34</f>
        <v>392.3</v>
      </c>
      <c r="W66" s="505">
        <f>'T9.16'!W94+'T9.16 (cont)'!W34</f>
        <v>376.959</v>
      </c>
      <c r="X66" s="505">
        <f>'T9.16'!X94+'T9.16 (cont)'!X34</f>
        <v>366.3</v>
      </c>
      <c r="Y66" s="505">
        <f>'T9.16'!Y94+'T9.16 (cont)'!Y34</f>
        <v>366.60799999999995</v>
      </c>
      <c r="Z66" s="505">
        <f>'T9.16'!Z94+'T9.16 (cont)'!Z34</f>
        <v>387.14</v>
      </c>
      <c r="AA66" s="505">
        <f>'T9.16'!AA94+'T9.16 (cont)'!AA34</f>
        <v>412.92199999999997</v>
      </c>
      <c r="AB66" s="505">
        <f>'T9.16'!AB94+'T9.16 (cont)'!AB34</f>
        <v>374.64399999999995</v>
      </c>
      <c r="AC66" s="505">
        <f>'T9.16'!AC94+'T9.16 (cont)'!AC34</f>
        <v>382.399</v>
      </c>
    </row>
    <row r="67" spans="1:29" s="426" customFormat="1" x14ac:dyDescent="0.2">
      <c r="A67" s="426" t="s">
        <v>421</v>
      </c>
      <c r="B67" s="430" t="s">
        <v>149</v>
      </c>
      <c r="C67" s="430" t="s">
        <v>149</v>
      </c>
      <c r="D67" s="430" t="s">
        <v>149</v>
      </c>
      <c r="E67" s="443">
        <f>'T9.16'!E53</f>
        <v>432.09399999999999</v>
      </c>
      <c r="F67" s="443">
        <f>'T9.16'!F53</f>
        <v>551.08050000000003</v>
      </c>
      <c r="G67" s="443">
        <f>'T9.16'!G53</f>
        <v>588.80349999999999</v>
      </c>
      <c r="H67" s="443">
        <f>'T9.16'!H53</f>
        <v>676.54</v>
      </c>
      <c r="I67" s="443">
        <f>'T9.16'!I53</f>
        <v>687.7</v>
      </c>
      <c r="J67" s="443">
        <f>'T9.16'!J53</f>
        <v>667.00900000000001</v>
      </c>
      <c r="K67" s="443">
        <f>'T9.16'!K53</f>
        <v>668.6</v>
      </c>
      <c r="L67" s="443">
        <f>'T9.16'!L53</f>
        <v>732</v>
      </c>
      <c r="M67" s="505">
        <f>'T9.16'!M53</f>
        <v>687.09999999999991</v>
      </c>
      <c r="N67" s="505">
        <f>'T9.16'!N53</f>
        <v>745.3</v>
      </c>
      <c r="O67" s="505">
        <f>'T9.16'!O53</f>
        <v>708.69999999999993</v>
      </c>
      <c r="P67" s="505">
        <f>'T9.16'!P53</f>
        <v>760.53899999999999</v>
      </c>
      <c r="Q67" s="505">
        <f>'T9.16'!Q53</f>
        <v>795.58600000000001</v>
      </c>
      <c r="R67" s="505">
        <f>'T9.16'!R53</f>
        <v>634.13199999999995</v>
      </c>
      <c r="S67" s="505">
        <f>'T9.16'!S53</f>
        <v>636.5</v>
      </c>
      <c r="T67" s="505">
        <f>'T9.16'!T53</f>
        <v>625</v>
      </c>
      <c r="U67" s="505">
        <f>'T9.16'!U53</f>
        <v>615</v>
      </c>
      <c r="V67" s="505">
        <f>'T9.16'!V53</f>
        <v>811.3</v>
      </c>
      <c r="W67" s="505">
        <f>'T9.16'!W53</f>
        <v>777.11899999999991</v>
      </c>
      <c r="X67" s="505">
        <f>'T9.16'!X53</f>
        <v>761.5</v>
      </c>
      <c r="Y67" s="505">
        <f>'T9.16'!Y53</f>
        <v>741.99400000000003</v>
      </c>
      <c r="Z67" s="505">
        <f>'T9.16'!Z53</f>
        <v>774.91</v>
      </c>
      <c r="AA67" s="505">
        <f>'T9.16'!AA53</f>
        <v>776.1400000000001</v>
      </c>
      <c r="AB67" s="505">
        <f>'T9.16'!AB53</f>
        <v>763.93899999999985</v>
      </c>
      <c r="AC67" s="505">
        <f>'T9.16'!AC53</f>
        <v>776.75200000000007</v>
      </c>
    </row>
    <row r="68" spans="1:29" s="426" customFormat="1" x14ac:dyDescent="0.2">
      <c r="B68" s="430"/>
      <c r="C68" s="430"/>
      <c r="D68" s="430"/>
      <c r="E68" s="442"/>
      <c r="F68" s="443"/>
      <c r="G68" s="443"/>
      <c r="H68" s="443"/>
      <c r="J68" s="443"/>
      <c r="K68" s="510"/>
      <c r="L68" s="510"/>
      <c r="M68" s="510"/>
      <c r="N68" s="510"/>
      <c r="O68" s="443"/>
      <c r="P68" s="443"/>
      <c r="Q68" s="443"/>
      <c r="R68" s="441"/>
      <c r="S68" s="442"/>
      <c r="T68" s="442"/>
    </row>
    <row r="69" spans="1:29" s="426" customFormat="1" ht="15.75" x14ac:dyDescent="0.25">
      <c r="A69" s="466" t="s">
        <v>372</v>
      </c>
      <c r="B69" s="430"/>
      <c r="C69" s="430"/>
      <c r="D69" s="430"/>
      <c r="E69" s="442"/>
      <c r="F69" s="443"/>
      <c r="G69" s="443"/>
      <c r="H69" s="443"/>
      <c r="J69" s="443"/>
      <c r="K69" s="510"/>
      <c r="L69" s="510"/>
      <c r="M69" s="510"/>
      <c r="N69" s="510"/>
      <c r="O69" s="443"/>
      <c r="P69" s="443"/>
      <c r="Q69" s="443"/>
      <c r="R69" s="441"/>
      <c r="S69" s="442"/>
      <c r="T69" s="442"/>
    </row>
    <row r="70" spans="1:29" s="426" customFormat="1" x14ac:dyDescent="0.2">
      <c r="A70" s="426" t="s">
        <v>438</v>
      </c>
      <c r="B70" s="430">
        <f>'T9.16 (cont)'!B16+'T9.16'!B73</f>
        <v>185.3</v>
      </c>
      <c r="C70" s="430">
        <f>'T9.16 (cont)'!C16+'T9.16'!C73</f>
        <v>205.8</v>
      </c>
      <c r="D70" s="430">
        <f>'T9.16 (cont)'!D16+'T9.16'!D73</f>
        <v>206.2</v>
      </c>
      <c r="E70" s="430">
        <f>'T9.16 (cont)'!E16+'T9.16'!E73</f>
        <v>219.4</v>
      </c>
      <c r="F70" s="426">
        <f>'T9.16 (cont)'!F16+'T9.16'!F73</f>
        <v>231</v>
      </c>
      <c r="G70" s="426">
        <f>'T9.16 (cont)'!G16+'T9.16'!G73</f>
        <v>230.4</v>
      </c>
      <c r="H70" s="426">
        <f>'T9.16 (cont)'!H16+'T9.16'!H73</f>
        <v>227.2</v>
      </c>
      <c r="I70" s="426">
        <f>'T9.16 (cont)'!I16+'T9.16'!I73</f>
        <v>223.1</v>
      </c>
      <c r="J70" s="426">
        <f>'T9.16 (cont)'!J16+'T9.16'!J73</f>
        <v>217.1</v>
      </c>
      <c r="K70" s="426">
        <f>'T9.16 (cont)'!K16+'T9.16'!K73</f>
        <v>220.4</v>
      </c>
      <c r="L70" s="426">
        <f>'T9.16 (cont)'!L16+'T9.16'!L73</f>
        <v>244.23499999999999</v>
      </c>
      <c r="M70" s="511">
        <f>'T9.16 (cont)'!M16+'T9.16'!M73</f>
        <v>256.60000000000002</v>
      </c>
      <c r="N70" s="511">
        <f>'T9.16 (cont)'!N16+'T9.16'!N73</f>
        <v>266.24799999999999</v>
      </c>
      <c r="O70" s="511">
        <f>'T9.16 (cont)'!O16+'T9.16'!O73</f>
        <v>257.89999999999998</v>
      </c>
      <c r="P70" s="511">
        <f>'T9.16 (cont)'!P16+'T9.16'!P73</f>
        <v>244.2</v>
      </c>
      <c r="Q70" s="511">
        <f>'T9.16 (cont)'!Q16+'T9.16'!Q73</f>
        <v>262.2</v>
      </c>
      <c r="R70" s="511">
        <f>'T9.16 (cont)'!R16+'T9.16'!R73</f>
        <v>262.10000000000002</v>
      </c>
      <c r="S70" s="511">
        <f>'T9.16 (cont)'!S16+'T9.16'!S73</f>
        <v>266.3</v>
      </c>
      <c r="T70" s="511">
        <f>'T9.16 (cont)'!T16+'T9.16'!T73</f>
        <v>235.8</v>
      </c>
      <c r="U70" s="512">
        <f>'T9.16 (cont)'!U16+'T9.16'!U73</f>
        <v>254.44899999999998</v>
      </c>
      <c r="V70" s="511">
        <f>'T9.16 (cont)'!V16+'T9.16'!V73</f>
        <v>252.8</v>
      </c>
      <c r="W70" s="513">
        <f>'T9.16 (cont)'!W16+'T9.16'!W73</f>
        <v>246</v>
      </c>
      <c r="X70" s="512">
        <f>'T9.16 (cont)'!X16+'T9.16'!X73</f>
        <v>259.2</v>
      </c>
      <c r="Y70" s="512">
        <f>'T9.16 (cont)'!Y16+'T9.16'!Y73</f>
        <v>258.59999999999997</v>
      </c>
      <c r="Z70" s="512">
        <f>'T9.16 (cont)'!Z16+'T9.16'!Z73</f>
        <v>262.5</v>
      </c>
      <c r="AA70" s="512">
        <f>'T9.16 (cont)'!AA16+'T9.16'!AA73</f>
        <v>270.10000000000002</v>
      </c>
      <c r="AB70" s="512">
        <f>'T9.16 (cont)'!AB16+'T9.16'!AB73</f>
        <v>272.20000000000005</v>
      </c>
      <c r="AC70" s="512">
        <f>'T9.16 (cont)'!AC16+'T9.16'!AC73</f>
        <v>276.85599999999999</v>
      </c>
    </row>
    <row r="71" spans="1:29" s="426" customFormat="1" ht="18" x14ac:dyDescent="0.2">
      <c r="A71" s="426" t="s">
        <v>446</v>
      </c>
      <c r="B71" s="514" t="str">
        <f>'T9.16'!B25</f>
        <v>..</v>
      </c>
      <c r="C71" s="514" t="str">
        <f>'T9.16'!C25</f>
        <v>..</v>
      </c>
      <c r="D71" s="514">
        <f>'T9.16'!D25</f>
        <v>13.246</v>
      </c>
      <c r="E71" s="514">
        <f>'T9.16'!E25</f>
        <v>13.923</v>
      </c>
      <c r="F71" s="481">
        <f>'T9.16'!F25</f>
        <v>14.500999999999999</v>
      </c>
      <c r="G71" s="481">
        <f>'T9.16'!G25</f>
        <v>13.337</v>
      </c>
      <c r="H71" s="481">
        <f>'T9.16'!H25</f>
        <v>11.06</v>
      </c>
      <c r="I71" s="481">
        <f>'T9.16'!I25</f>
        <v>13.882999999999999</v>
      </c>
      <c r="J71" s="481">
        <f>'T9.16'!J25</f>
        <v>8.9030000000000005</v>
      </c>
      <c r="K71" s="481">
        <f>'T9.16'!K25</f>
        <v>8.1180000000000003</v>
      </c>
      <c r="L71" s="481">
        <f>'T9.16'!L25</f>
        <v>7.5309999999999997</v>
      </c>
      <c r="M71" s="512">
        <f>'T9.16'!M25</f>
        <v>5.8</v>
      </c>
      <c r="N71" s="512">
        <f>'T9.16'!N25</f>
        <v>5.95</v>
      </c>
      <c r="O71" s="512">
        <f>'T9.16'!O25</f>
        <v>5.6</v>
      </c>
      <c r="P71" s="512">
        <f>'T9.16'!P25</f>
        <v>7</v>
      </c>
      <c r="Q71" s="512">
        <f>'T9.16'!Q25</f>
        <v>16.7</v>
      </c>
      <c r="R71" s="512">
        <f>'T9.16'!R25</f>
        <v>1.03</v>
      </c>
      <c r="S71" s="512">
        <f>'T9.16'!S25</f>
        <v>3.9</v>
      </c>
      <c r="T71" s="512">
        <f>'T9.16'!T25</f>
        <v>4.4000000000000004</v>
      </c>
      <c r="U71" s="512">
        <f>'T9.16'!U25</f>
        <v>3</v>
      </c>
      <c r="V71" s="512">
        <f>'T9.16'!V25</f>
        <v>5.0999999999999996</v>
      </c>
      <c r="W71" s="515">
        <f>'T9.16'!W23+'T9.16'!W24</f>
        <v>570.29999999999995</v>
      </c>
      <c r="X71" s="513">
        <f>'T9.16'!X23+'T9.16'!X24</f>
        <v>576</v>
      </c>
      <c r="Y71" s="516">
        <f>'T9.16'!Y23+'T9.16'!Y24</f>
        <v>568.20000000000005</v>
      </c>
      <c r="Z71" s="516">
        <f>'T9.16'!Z23+'T9.16'!Z24</f>
        <v>580.9</v>
      </c>
      <c r="AA71" s="516">
        <f>'T9.16'!AA23+'T9.16'!AA24</f>
        <v>588.4</v>
      </c>
      <c r="AB71" s="516">
        <f>'T9.16'!AB23+'T9.16'!AB24</f>
        <v>598.29999999999995</v>
      </c>
      <c r="AC71" s="516">
        <f>'T9.16'!AC23+'T9.16'!AC24</f>
        <v>606.1</v>
      </c>
    </row>
    <row r="72" spans="1:29" s="426" customFormat="1" x14ac:dyDescent="0.2">
      <c r="B72" s="430"/>
      <c r="C72" s="430"/>
      <c r="D72" s="430"/>
      <c r="E72" s="442"/>
      <c r="F72" s="443"/>
      <c r="G72" s="443"/>
      <c r="H72" s="443"/>
      <c r="J72" s="443"/>
      <c r="K72" s="510"/>
      <c r="L72" s="510"/>
      <c r="M72" s="510"/>
      <c r="N72" s="510"/>
      <c r="O72" s="443"/>
      <c r="P72" s="443"/>
      <c r="Q72" s="443"/>
      <c r="R72" s="441"/>
      <c r="S72" s="442"/>
      <c r="T72" s="442"/>
    </row>
    <row r="73" spans="1:29" s="426" customFormat="1" ht="15.75" x14ac:dyDescent="0.25">
      <c r="A73" s="466" t="s">
        <v>447</v>
      </c>
      <c r="B73" s="430"/>
      <c r="C73" s="430"/>
      <c r="D73" s="430"/>
      <c r="E73" s="442"/>
      <c r="F73" s="443"/>
      <c r="G73" s="443"/>
      <c r="H73" s="443"/>
      <c r="J73" s="443"/>
      <c r="K73" s="510"/>
      <c r="L73" s="510"/>
      <c r="M73" s="510"/>
      <c r="N73" s="510"/>
      <c r="O73" s="443"/>
      <c r="P73" s="443"/>
      <c r="Q73" s="443"/>
      <c r="R73" s="441"/>
      <c r="S73" s="442"/>
      <c r="T73" s="442"/>
    </row>
    <row r="74" spans="1:29" s="426" customFormat="1" x14ac:dyDescent="0.2">
      <c r="A74" s="426" t="s">
        <v>438</v>
      </c>
      <c r="B74" s="430" t="s">
        <v>149</v>
      </c>
      <c r="C74" s="430" t="s">
        <v>149</v>
      </c>
      <c r="D74" s="430" t="s">
        <v>149</v>
      </c>
      <c r="E74" s="430" t="s">
        <v>149</v>
      </c>
      <c r="F74" s="426">
        <f>'T9.16 (cont)'!F12+'T9.16'!F69</f>
        <v>22.400000000000002</v>
      </c>
      <c r="G74" s="426">
        <f>'T9.16 (cont)'!G12+'T9.16'!G69</f>
        <v>21.1</v>
      </c>
      <c r="H74" s="426">
        <f>'T9.16 (cont)'!H12+'T9.16'!H69</f>
        <v>22.400000000000002</v>
      </c>
      <c r="I74" s="426">
        <f>'T9.16 (cont)'!I12+'T9.16'!I69</f>
        <v>21.400000000000002</v>
      </c>
      <c r="J74" s="426">
        <f>'T9.16 (cont)'!J12+'T9.16'!J69</f>
        <v>47.693000000000005</v>
      </c>
      <c r="K74" s="426">
        <f>'T9.16 (cont)'!K12+'T9.16'!K69</f>
        <v>47.548000000000002</v>
      </c>
      <c r="L74" s="426">
        <f>'T9.16 (cont)'!L12+'T9.16'!L69</f>
        <v>34.9</v>
      </c>
      <c r="M74" s="512">
        <f>'T9.16 (cont)'!M12+'T9.16'!M69</f>
        <v>38.991</v>
      </c>
      <c r="N74" s="512">
        <f>'T9.16 (cont)'!N12+'T9.16'!N69</f>
        <v>35.021000000000001</v>
      </c>
      <c r="O74" s="512">
        <f>'T9.16 (cont)'!O12+'T9.16'!O69</f>
        <v>45</v>
      </c>
      <c r="P74" s="512">
        <f>'T9.16 (cont)'!P12+'T9.16'!P69</f>
        <v>39.9</v>
      </c>
      <c r="Q74" s="512">
        <f>'T9.16 (cont)'!Q12+'T9.16'!Q69</f>
        <v>36.56</v>
      </c>
      <c r="R74" s="512">
        <f>'T9.16 (cont)'!R12+'T9.16'!R69</f>
        <v>36.5</v>
      </c>
      <c r="S74" s="512">
        <f>'T9.16 (cont)'!S12+'T9.16'!S69</f>
        <v>36.450000000000003</v>
      </c>
      <c r="T74" s="512">
        <f>'T9.16 (cont)'!T12+'T9.16'!T69</f>
        <v>33.799999999999997</v>
      </c>
      <c r="U74" s="512">
        <f>'T9.16 (cont)'!U12+'T9.16'!U69</f>
        <v>33.4</v>
      </c>
      <c r="V74" s="512">
        <f>'T9.16 (cont)'!V12+'T9.16'!V69</f>
        <v>32.799999999999997</v>
      </c>
      <c r="W74" s="512">
        <f>'T9.16 (cont)'!W12+'T9.16'!W69</f>
        <v>29.85</v>
      </c>
      <c r="X74" s="512">
        <f>'T9.16 (cont)'!X12+'T9.16'!X69</f>
        <v>32.9</v>
      </c>
      <c r="Y74" s="512">
        <f>'T9.16 (cont)'!Y12+'T9.16'!Y69</f>
        <v>35.9</v>
      </c>
      <c r="Z74" s="512">
        <f>'T9.16 (cont)'!Z12+'T9.16'!Z69</f>
        <v>43.2</v>
      </c>
      <c r="AA74" s="512">
        <f>'T9.16 (cont)'!AA12+'T9.16'!AA69</f>
        <v>41.800000000000004</v>
      </c>
      <c r="AB74" s="512">
        <f>'T9.16 (cont)'!AB12+'T9.16'!AB69</f>
        <v>40.5</v>
      </c>
      <c r="AC74" s="512">
        <f>'T9.16 (cont)'!AC12+'T9.16'!AC69</f>
        <v>41.7</v>
      </c>
    </row>
    <row r="75" spans="1:29" s="426" customFormat="1" x14ac:dyDescent="0.2">
      <c r="A75" s="426" t="s">
        <v>421</v>
      </c>
      <c r="B75" s="430" t="s">
        <v>149</v>
      </c>
      <c r="C75" s="430" t="s">
        <v>149</v>
      </c>
      <c r="D75" s="430" t="s">
        <v>149</v>
      </c>
      <c r="E75" s="430" t="s">
        <v>149</v>
      </c>
      <c r="F75" s="426">
        <f>'T9.16'!F19</f>
        <v>55.9</v>
      </c>
      <c r="G75" s="426">
        <f>'T9.16'!G19</f>
        <v>78.5</v>
      </c>
      <c r="H75" s="426">
        <f>'T9.16'!H19</f>
        <v>80.7</v>
      </c>
      <c r="I75" s="426">
        <f>'T9.16'!I19</f>
        <v>85.2</v>
      </c>
      <c r="J75" s="426">
        <f>'T9.16'!J19</f>
        <v>116.86699999999999</v>
      </c>
      <c r="K75" s="426">
        <f>'T9.16'!K19</f>
        <v>126.02500000000001</v>
      </c>
      <c r="L75" s="426">
        <f>'T9.16'!L19</f>
        <v>121.9</v>
      </c>
      <c r="M75" s="512">
        <f>'T9.16'!M19</f>
        <v>144.559</v>
      </c>
      <c r="N75" s="512">
        <f>'T9.16'!N19</f>
        <v>152.21600000000001</v>
      </c>
      <c r="O75" s="512">
        <f>'T9.16'!O19</f>
        <v>140.20000000000002</v>
      </c>
      <c r="P75" s="512">
        <f>'T9.16'!P19</f>
        <v>138.4</v>
      </c>
      <c r="Q75" s="512">
        <f>'T9.16'!Q19</f>
        <v>138.6</v>
      </c>
      <c r="R75" s="512">
        <f>'T9.16'!R19</f>
        <v>141.6</v>
      </c>
      <c r="S75" s="512">
        <f>'T9.16'!S19</f>
        <v>138</v>
      </c>
      <c r="T75" s="512">
        <f>'T9.16'!T19</f>
        <v>135.30000000000001</v>
      </c>
      <c r="U75" s="512">
        <f>'T9.16'!U19</f>
        <v>133.79999999999998</v>
      </c>
      <c r="V75" s="512">
        <f>'T9.16'!V19</f>
        <v>139.6</v>
      </c>
      <c r="W75" s="512">
        <f>'T9.16'!W19</f>
        <v>138.39999999999998</v>
      </c>
      <c r="X75" s="512">
        <f>'T9.16'!X19</f>
        <v>138.20000000000002</v>
      </c>
      <c r="Y75" s="512">
        <f>'T9.16'!Y19</f>
        <v>141.19999999999999</v>
      </c>
      <c r="Z75" s="512">
        <f>'T9.16'!Z19</f>
        <v>149.5</v>
      </c>
      <c r="AA75" s="512">
        <f>'T9.16'!AA19</f>
        <v>144.19999999999999</v>
      </c>
      <c r="AB75" s="512">
        <f>'T9.16'!AB19</f>
        <v>138.9</v>
      </c>
      <c r="AC75" s="512">
        <f>'T9.16'!AC19</f>
        <v>141.1</v>
      </c>
    </row>
    <row r="76" spans="1:29" s="426" customFormat="1" x14ac:dyDescent="0.2">
      <c r="B76" s="430"/>
      <c r="C76" s="430"/>
      <c r="D76" s="430"/>
      <c r="E76" s="442"/>
      <c r="F76" s="443"/>
      <c r="G76" s="443"/>
      <c r="H76" s="443"/>
      <c r="J76" s="443"/>
      <c r="K76" s="510"/>
      <c r="L76" s="510"/>
      <c r="M76" s="510"/>
      <c r="N76" s="510"/>
      <c r="O76" s="443"/>
      <c r="P76" s="443"/>
      <c r="Q76" s="443"/>
      <c r="R76" s="441"/>
      <c r="S76" s="442"/>
      <c r="T76" s="442"/>
    </row>
    <row r="77" spans="1:29" s="426" customFormat="1" ht="15.75" x14ac:dyDescent="0.25">
      <c r="A77" s="466" t="s">
        <v>448</v>
      </c>
      <c r="B77" s="509"/>
      <c r="C77" s="509"/>
      <c r="D77" s="509"/>
      <c r="H77" s="485"/>
      <c r="I77" s="485"/>
      <c r="M77" s="476"/>
      <c r="N77" s="476"/>
      <c r="O77" s="476"/>
      <c r="Q77" s="477"/>
      <c r="R77" s="477"/>
      <c r="S77" s="477"/>
      <c r="T77" s="477"/>
      <c r="U77" s="477"/>
      <c r="W77" s="477"/>
      <c r="Z77" s="477"/>
      <c r="AC77" s="477" t="s">
        <v>416</v>
      </c>
    </row>
    <row r="78" spans="1:29" s="426" customFormat="1" x14ac:dyDescent="0.2">
      <c r="A78" s="426" t="s">
        <v>438</v>
      </c>
      <c r="B78" s="517">
        <f>B55+B70</f>
        <v>220.4</v>
      </c>
      <c r="C78" s="517">
        <f>C55+C70</f>
        <v>259.8</v>
      </c>
      <c r="D78" s="517">
        <f>D55+D70</f>
        <v>268.39999999999998</v>
      </c>
      <c r="E78" s="517">
        <f>E55+E66+E70</f>
        <v>499.178</v>
      </c>
      <c r="F78" s="517">
        <f t="shared" ref="F78:Y79" si="11">F55+F66+F70+F74</f>
        <v>603.65199999999993</v>
      </c>
      <c r="G78" s="517">
        <f t="shared" si="11"/>
        <v>622.72400000000005</v>
      </c>
      <c r="H78" s="517">
        <f t="shared" si="11"/>
        <v>590.94799999999998</v>
      </c>
      <c r="I78" s="517">
        <f t="shared" si="11"/>
        <v>592.04899999999998</v>
      </c>
      <c r="J78" s="517">
        <f t="shared" si="11"/>
        <v>623.50800000000004</v>
      </c>
      <c r="K78" s="517">
        <f t="shared" si="11"/>
        <v>639.44799999999998</v>
      </c>
      <c r="L78" s="517">
        <f>L55+L66+L70+L74</f>
        <v>681.03499999999997</v>
      </c>
      <c r="M78" s="517">
        <f t="shared" si="11"/>
        <v>689.79100000000005</v>
      </c>
      <c r="N78" s="517">
        <f t="shared" si="11"/>
        <v>721.36899999999991</v>
      </c>
      <c r="O78" s="517">
        <f t="shared" si="11"/>
        <v>705.64400000000001</v>
      </c>
      <c r="P78" s="517">
        <f t="shared" si="11"/>
        <v>709.26699999999994</v>
      </c>
      <c r="Q78" s="517">
        <f t="shared" si="11"/>
        <v>743.53499999999985</v>
      </c>
      <c r="R78" s="517">
        <f t="shared" si="11"/>
        <v>653.25800000000004</v>
      </c>
      <c r="S78" s="517">
        <f t="shared" si="11"/>
        <v>671.3660000000001</v>
      </c>
      <c r="T78" s="517">
        <f t="shared" si="11"/>
        <v>641.09999999999991</v>
      </c>
      <c r="U78" s="517">
        <f t="shared" si="11"/>
        <v>671.86899999999991</v>
      </c>
      <c r="V78" s="517">
        <f t="shared" si="11"/>
        <v>765.33999999999992</v>
      </c>
      <c r="W78" s="517">
        <f t="shared" si="11"/>
        <v>736.61900000000003</v>
      </c>
      <c r="X78" s="517">
        <f t="shared" si="11"/>
        <v>742.30000000000007</v>
      </c>
      <c r="Y78" s="517">
        <f t="shared" si="11"/>
        <v>745.80799999999988</v>
      </c>
      <c r="Z78" s="517">
        <f t="shared" ref="Z78:AA78" si="12">Z55+Z66+Z70+Z74</f>
        <v>780.1400000000001</v>
      </c>
      <c r="AA78" s="517">
        <f t="shared" si="12"/>
        <v>814.08199999999988</v>
      </c>
      <c r="AB78" s="517">
        <f t="shared" ref="AB78:AC78" si="13">AB55+AB66+AB70+AB74</f>
        <v>780.84400000000005</v>
      </c>
      <c r="AC78" s="517">
        <f t="shared" si="13"/>
        <v>795.35500000000002</v>
      </c>
    </row>
    <row r="79" spans="1:29" s="426" customFormat="1" x14ac:dyDescent="0.2">
      <c r="A79" s="426" t="s">
        <v>421</v>
      </c>
      <c r="B79" s="517">
        <f>B56</f>
        <v>184.374</v>
      </c>
      <c r="C79" s="517">
        <f>C56</f>
        <v>218.02199999999999</v>
      </c>
      <c r="D79" s="517">
        <f>D56+D71</f>
        <v>253.38600000000002</v>
      </c>
      <c r="E79" s="517">
        <f>E56+E67+E71</f>
        <v>703.98299999999995</v>
      </c>
      <c r="F79" s="517">
        <f t="shared" si="11"/>
        <v>884.8415</v>
      </c>
      <c r="G79" s="517">
        <f t="shared" si="11"/>
        <v>943.9425</v>
      </c>
      <c r="H79" s="517">
        <f t="shared" si="11"/>
        <v>1027.0999999999999</v>
      </c>
      <c r="I79" s="517">
        <f t="shared" si="11"/>
        <v>1068.2830000000001</v>
      </c>
      <c r="J79" s="517">
        <f t="shared" si="11"/>
        <v>1070.579</v>
      </c>
      <c r="K79" s="517">
        <f t="shared" si="11"/>
        <v>1087.443</v>
      </c>
      <c r="L79" s="517">
        <f t="shared" si="11"/>
        <v>1152.0310000000002</v>
      </c>
      <c r="M79" s="517">
        <f t="shared" si="11"/>
        <v>1147.7099999999998</v>
      </c>
      <c r="N79" s="517">
        <f t="shared" si="11"/>
        <v>1225.1660000000002</v>
      </c>
      <c r="O79" s="517">
        <f t="shared" si="11"/>
        <v>1167.1289999999999</v>
      </c>
      <c r="P79" s="517">
        <f t="shared" si="11"/>
        <v>1223.8389999999999</v>
      </c>
      <c r="Q79" s="517">
        <f t="shared" si="11"/>
        <v>1267.2859999999998</v>
      </c>
      <c r="R79" s="517">
        <f t="shared" si="11"/>
        <v>1095.7619999999999</v>
      </c>
      <c r="S79" s="517">
        <f t="shared" si="11"/>
        <v>1107.934</v>
      </c>
      <c r="T79" s="517">
        <f t="shared" si="11"/>
        <v>1095.3500000000001</v>
      </c>
      <c r="U79" s="517">
        <f t="shared" si="11"/>
        <v>1089.56</v>
      </c>
      <c r="V79" s="517">
        <f t="shared" si="11"/>
        <v>1291.5999999999997</v>
      </c>
      <c r="W79" s="517">
        <f t="shared" si="11"/>
        <v>1814.2189999999996</v>
      </c>
      <c r="X79" s="517">
        <f t="shared" si="11"/>
        <v>1796</v>
      </c>
      <c r="Y79" s="517">
        <f t="shared" si="11"/>
        <v>1766.5940000000001</v>
      </c>
      <c r="Z79" s="517">
        <f t="shared" ref="Z79:AA79" si="14">Z56+Z67+Z71+Z75</f>
        <v>1834.5099999999998</v>
      </c>
      <c r="AA79" s="517">
        <f t="shared" si="14"/>
        <v>1840.14</v>
      </c>
      <c r="AB79" s="517">
        <f t="shared" ref="AB79:AC79" si="15">AB56+AB67+AB71+AB75</f>
        <v>1840.039</v>
      </c>
      <c r="AC79" s="517">
        <f t="shared" si="15"/>
        <v>1859.5520000000001</v>
      </c>
    </row>
    <row r="80" spans="1:29" ht="15" customHeight="1" x14ac:dyDescent="0.2">
      <c r="A80" s="518"/>
      <c r="B80" s="518"/>
      <c r="C80" s="518"/>
      <c r="D80" s="518"/>
      <c r="E80" s="518"/>
      <c r="F80" s="518"/>
      <c r="G80" s="518"/>
      <c r="H80" s="518"/>
      <c r="I80" s="518"/>
      <c r="J80" s="518"/>
      <c r="K80" s="518"/>
      <c r="L80" s="518"/>
      <c r="M80" s="519"/>
      <c r="N80" s="518"/>
      <c r="O80" s="518"/>
      <c r="P80" s="518"/>
      <c r="Q80" s="518"/>
      <c r="R80" s="518"/>
      <c r="S80" s="518"/>
      <c r="T80" s="518"/>
      <c r="U80" s="518"/>
      <c r="V80" s="518"/>
      <c r="W80" s="518"/>
      <c r="X80" s="518"/>
      <c r="Y80" s="518"/>
      <c r="Z80" s="518"/>
      <c r="AA80" s="518"/>
      <c r="AB80" s="518"/>
      <c r="AC80" s="518"/>
    </row>
    <row r="81" spans="1:20" s="32" customFormat="1" ht="15" customHeight="1" x14ac:dyDescent="0.2">
      <c r="A81" s="32" t="s">
        <v>449</v>
      </c>
      <c r="J81" s="520"/>
      <c r="K81" s="520"/>
      <c r="L81" s="520"/>
      <c r="M81" s="521"/>
      <c r="N81" s="520"/>
      <c r="O81" s="520"/>
      <c r="P81" s="520"/>
      <c r="Q81" s="520"/>
      <c r="R81" s="520"/>
      <c r="S81" s="520"/>
      <c r="T81" s="520"/>
    </row>
    <row r="82" spans="1:20" s="32" customFormat="1" ht="12.75" x14ac:dyDescent="0.2">
      <c r="A82" s="32" t="s">
        <v>450</v>
      </c>
    </row>
    <row r="83" spans="1:20" s="32" customFormat="1" ht="12.75" x14ac:dyDescent="0.2">
      <c r="A83" s="32" t="s">
        <v>451</v>
      </c>
    </row>
    <row r="84" spans="1:20" s="32" customFormat="1" ht="12.75" x14ac:dyDescent="0.2">
      <c r="A84" s="32" t="s">
        <v>452</v>
      </c>
    </row>
    <row r="85" spans="1:20" s="32" customFormat="1" ht="12.75" x14ac:dyDescent="0.2">
      <c r="A85" s="32" t="s">
        <v>453</v>
      </c>
    </row>
    <row r="86" spans="1:20" s="32" customFormat="1" ht="12.75" x14ac:dyDescent="0.2">
      <c r="A86" s="32" t="s">
        <v>454</v>
      </c>
    </row>
    <row r="87" spans="1:20" s="32" customFormat="1" ht="12.75" x14ac:dyDescent="0.2">
      <c r="A87" s="32" t="s">
        <v>455</v>
      </c>
    </row>
    <row r="88" spans="1:20" s="32" customFormat="1" ht="12.75" x14ac:dyDescent="0.2">
      <c r="A88" s="32" t="s">
        <v>456</v>
      </c>
    </row>
    <row r="89" spans="1:20" s="32" customFormat="1" ht="12.75" x14ac:dyDescent="0.2">
      <c r="A89" s="32" t="s">
        <v>793</v>
      </c>
    </row>
    <row r="90" spans="1:20" s="32" customFormat="1" ht="12.75" x14ac:dyDescent="0.2">
      <c r="A90" s="32" t="s">
        <v>778</v>
      </c>
    </row>
    <row r="91" spans="1:20" s="32" customFormat="1" ht="13.5" customHeight="1" x14ac:dyDescent="0.2">
      <c r="A91" s="32" t="s">
        <v>748</v>
      </c>
    </row>
    <row r="92" spans="1:20" s="32" customFormat="1" ht="13.5" customHeight="1" x14ac:dyDescent="0.2">
      <c r="A92" s="32" t="s">
        <v>823</v>
      </c>
    </row>
    <row r="93" spans="1:20" s="32" customFormat="1" ht="13.5" customHeight="1" x14ac:dyDescent="0.2">
      <c r="A93" s="32" t="s">
        <v>457</v>
      </c>
    </row>
    <row r="94" spans="1:20" s="32" customFormat="1" ht="12" customHeight="1" x14ac:dyDescent="0.2">
      <c r="A94" s="32" t="s">
        <v>822</v>
      </c>
    </row>
    <row r="95" spans="1:20" s="32" customFormat="1" ht="12.75" customHeight="1" x14ac:dyDescent="0.2">
      <c r="A95" s="32" t="s">
        <v>794</v>
      </c>
    </row>
    <row r="96" spans="1:20" s="32" customFormat="1" ht="12.75" customHeight="1" x14ac:dyDescent="0.2">
      <c r="A96" s="32" t="s">
        <v>795</v>
      </c>
    </row>
    <row r="97" spans="1:9" x14ac:dyDescent="0.2">
      <c r="A97" s="32" t="s">
        <v>458</v>
      </c>
      <c r="B97" s="32"/>
      <c r="C97" s="32"/>
      <c r="D97" s="32"/>
      <c r="E97" s="32"/>
      <c r="F97" s="32"/>
      <c r="G97" s="32"/>
      <c r="H97" s="32"/>
      <c r="I97" s="32"/>
    </row>
    <row r="98" spans="1:9" x14ac:dyDescent="0.2">
      <c r="A98" s="32" t="s">
        <v>459</v>
      </c>
      <c r="B98" s="32"/>
      <c r="C98" s="32"/>
      <c r="D98" s="32"/>
      <c r="E98" s="32"/>
      <c r="F98" s="32"/>
      <c r="G98" s="32"/>
      <c r="H98" s="32"/>
      <c r="I98" s="32"/>
    </row>
    <row r="99" spans="1:9" x14ac:dyDescent="0.2">
      <c r="A99" s="32" t="s">
        <v>460</v>
      </c>
    </row>
    <row r="100" spans="1:9" x14ac:dyDescent="0.2">
      <c r="A100" s="32" t="s">
        <v>461</v>
      </c>
    </row>
    <row r="101" spans="1:9" x14ac:dyDescent="0.2">
      <c r="A101" s="522" t="s">
        <v>462</v>
      </c>
    </row>
    <row r="102" spans="1:9" x14ac:dyDescent="0.2">
      <c r="A102" s="32" t="s">
        <v>463</v>
      </c>
    </row>
    <row r="103" spans="1:9" x14ac:dyDescent="0.2">
      <c r="A103" s="32" t="s">
        <v>721</v>
      </c>
    </row>
    <row r="104" spans="1:9" x14ac:dyDescent="0.2">
      <c r="A104" s="32" t="s">
        <v>870</v>
      </c>
    </row>
  </sheetData>
  <pageMargins left="0.74803149606299213" right="0.74803149606299213" top="0.59055118110236227" bottom="0.39370078740157483" header="0.51181102362204722" footer="0.51181102362204722"/>
  <pageSetup paperSize="9" scale="50" orientation="portrait" r:id="rId1"/>
  <headerFooter alignWithMargins="0">
    <oddHeader>&amp;R&amp;"Arial,Bold"&amp;18WATER TRANSPORT</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122"/>
  <sheetViews>
    <sheetView zoomScale="80" zoomScaleNormal="80" workbookViewId="0">
      <selection activeCell="AF29" sqref="AF29"/>
    </sheetView>
  </sheetViews>
  <sheetFormatPr defaultRowHeight="15" x14ac:dyDescent="0.2"/>
  <cols>
    <col min="1" max="1" width="38.85546875" style="1" customWidth="1"/>
    <col min="2" max="2" width="16.85546875" style="557" customWidth="1"/>
    <col min="3" max="3" width="10.85546875" style="1" hidden="1" customWidth="1"/>
    <col min="4" max="17" width="10.28515625" style="1" hidden="1" customWidth="1"/>
    <col min="18" max="19" width="12.28515625" style="1" hidden="1" customWidth="1"/>
    <col min="20" max="28" width="12.28515625" style="1" customWidth="1"/>
    <col min="29" max="29" width="11.140625" style="1" customWidth="1"/>
    <col min="30" max="30" width="10" style="1" customWidth="1"/>
    <col min="31" max="256" width="9.140625" style="1"/>
    <col min="257" max="257" width="38.28515625" style="1" customWidth="1"/>
    <col min="258" max="258" width="16.85546875" style="1" customWidth="1"/>
    <col min="259" max="271" width="0" style="1" hidden="1" customWidth="1"/>
    <col min="272" max="279" width="10.28515625" style="1" customWidth="1"/>
    <col min="280" max="280" width="10.28515625" style="1" bestFit="1" customWidth="1"/>
    <col min="281" max="281" width="10.7109375" style="1" customWidth="1"/>
    <col min="282" max="282" width="10.28515625" style="1" customWidth="1"/>
    <col min="283" max="512" width="9.140625" style="1"/>
    <col min="513" max="513" width="38.28515625" style="1" customWidth="1"/>
    <col min="514" max="514" width="16.85546875" style="1" customWidth="1"/>
    <col min="515" max="527" width="0" style="1" hidden="1" customWidth="1"/>
    <col min="528" max="535" width="10.28515625" style="1" customWidth="1"/>
    <col min="536" max="536" width="10.28515625" style="1" bestFit="1" customWidth="1"/>
    <col min="537" max="537" width="10.7109375" style="1" customWidth="1"/>
    <col min="538" max="538" width="10.28515625" style="1" customWidth="1"/>
    <col min="539" max="768" width="9.140625" style="1"/>
    <col min="769" max="769" width="38.28515625" style="1" customWidth="1"/>
    <col min="770" max="770" width="16.85546875" style="1" customWidth="1"/>
    <col min="771" max="783" width="0" style="1" hidden="1" customWidth="1"/>
    <col min="784" max="791" width="10.28515625" style="1" customWidth="1"/>
    <col min="792" max="792" width="10.28515625" style="1" bestFit="1" customWidth="1"/>
    <col min="793" max="793" width="10.7109375" style="1" customWidth="1"/>
    <col min="794" max="794" width="10.28515625" style="1" customWidth="1"/>
    <col min="795" max="1024" width="9.140625" style="1"/>
    <col min="1025" max="1025" width="38.28515625" style="1" customWidth="1"/>
    <col min="1026" max="1026" width="16.85546875" style="1" customWidth="1"/>
    <col min="1027" max="1039" width="0" style="1" hidden="1" customWidth="1"/>
    <col min="1040" max="1047" width="10.28515625" style="1" customWidth="1"/>
    <col min="1048" max="1048" width="10.28515625" style="1" bestFit="1" customWidth="1"/>
    <col min="1049" max="1049" width="10.7109375" style="1" customWidth="1"/>
    <col min="1050" max="1050" width="10.28515625" style="1" customWidth="1"/>
    <col min="1051" max="1280" width="9.140625" style="1"/>
    <col min="1281" max="1281" width="38.28515625" style="1" customWidth="1"/>
    <col min="1282" max="1282" width="16.85546875" style="1" customWidth="1"/>
    <col min="1283" max="1295" width="0" style="1" hidden="1" customWidth="1"/>
    <col min="1296" max="1303" width="10.28515625" style="1" customWidth="1"/>
    <col min="1304" max="1304" width="10.28515625" style="1" bestFit="1" customWidth="1"/>
    <col min="1305" max="1305" width="10.7109375" style="1" customWidth="1"/>
    <col min="1306" max="1306" width="10.28515625" style="1" customWidth="1"/>
    <col min="1307" max="1536" width="9.140625" style="1"/>
    <col min="1537" max="1537" width="38.28515625" style="1" customWidth="1"/>
    <col min="1538" max="1538" width="16.85546875" style="1" customWidth="1"/>
    <col min="1539" max="1551" width="0" style="1" hidden="1" customWidth="1"/>
    <col min="1552" max="1559" width="10.28515625" style="1" customWidth="1"/>
    <col min="1560" max="1560" width="10.28515625" style="1" bestFit="1" customWidth="1"/>
    <col min="1561" max="1561" width="10.7109375" style="1" customWidth="1"/>
    <col min="1562" max="1562" width="10.28515625" style="1" customWidth="1"/>
    <col min="1563" max="1792" width="9.140625" style="1"/>
    <col min="1793" max="1793" width="38.28515625" style="1" customWidth="1"/>
    <col min="1794" max="1794" width="16.85546875" style="1" customWidth="1"/>
    <col min="1795" max="1807" width="0" style="1" hidden="1" customWidth="1"/>
    <col min="1808" max="1815" width="10.28515625" style="1" customWidth="1"/>
    <col min="1816" max="1816" width="10.28515625" style="1" bestFit="1" customWidth="1"/>
    <col min="1817" max="1817" width="10.7109375" style="1" customWidth="1"/>
    <col min="1818" max="1818" width="10.28515625" style="1" customWidth="1"/>
    <col min="1819" max="2048" width="9.140625" style="1"/>
    <col min="2049" max="2049" width="38.28515625" style="1" customWidth="1"/>
    <col min="2050" max="2050" width="16.85546875" style="1" customWidth="1"/>
    <col min="2051" max="2063" width="0" style="1" hidden="1" customWidth="1"/>
    <col min="2064" max="2071" width="10.28515625" style="1" customWidth="1"/>
    <col min="2072" max="2072" width="10.28515625" style="1" bestFit="1" customWidth="1"/>
    <col min="2073" max="2073" width="10.7109375" style="1" customWidth="1"/>
    <col min="2074" max="2074" width="10.28515625" style="1" customWidth="1"/>
    <col min="2075" max="2304" width="9.140625" style="1"/>
    <col min="2305" max="2305" width="38.28515625" style="1" customWidth="1"/>
    <col min="2306" max="2306" width="16.85546875" style="1" customWidth="1"/>
    <col min="2307" max="2319" width="0" style="1" hidden="1" customWidth="1"/>
    <col min="2320" max="2327" width="10.28515625" style="1" customWidth="1"/>
    <col min="2328" max="2328" width="10.28515625" style="1" bestFit="1" customWidth="1"/>
    <col min="2329" max="2329" width="10.7109375" style="1" customWidth="1"/>
    <col min="2330" max="2330" width="10.28515625" style="1" customWidth="1"/>
    <col min="2331" max="2560" width="9.140625" style="1"/>
    <col min="2561" max="2561" width="38.28515625" style="1" customWidth="1"/>
    <col min="2562" max="2562" width="16.85546875" style="1" customWidth="1"/>
    <col min="2563" max="2575" width="0" style="1" hidden="1" customWidth="1"/>
    <col min="2576" max="2583" width="10.28515625" style="1" customWidth="1"/>
    <col min="2584" max="2584" width="10.28515625" style="1" bestFit="1" customWidth="1"/>
    <col min="2585" max="2585" width="10.7109375" style="1" customWidth="1"/>
    <col min="2586" max="2586" width="10.28515625" style="1" customWidth="1"/>
    <col min="2587" max="2816" width="9.140625" style="1"/>
    <col min="2817" max="2817" width="38.28515625" style="1" customWidth="1"/>
    <col min="2818" max="2818" width="16.85546875" style="1" customWidth="1"/>
    <col min="2819" max="2831" width="0" style="1" hidden="1" customWidth="1"/>
    <col min="2832" max="2839" width="10.28515625" style="1" customWidth="1"/>
    <col min="2840" max="2840" width="10.28515625" style="1" bestFit="1" customWidth="1"/>
    <col min="2841" max="2841" width="10.7109375" style="1" customWidth="1"/>
    <col min="2842" max="2842" width="10.28515625" style="1" customWidth="1"/>
    <col min="2843" max="3072" width="9.140625" style="1"/>
    <col min="3073" max="3073" width="38.28515625" style="1" customWidth="1"/>
    <col min="3074" max="3074" width="16.85546875" style="1" customWidth="1"/>
    <col min="3075" max="3087" width="0" style="1" hidden="1" customWidth="1"/>
    <col min="3088" max="3095" width="10.28515625" style="1" customWidth="1"/>
    <col min="3096" max="3096" width="10.28515625" style="1" bestFit="1" customWidth="1"/>
    <col min="3097" max="3097" width="10.7109375" style="1" customWidth="1"/>
    <col min="3098" max="3098" width="10.28515625" style="1" customWidth="1"/>
    <col min="3099" max="3328" width="9.140625" style="1"/>
    <col min="3329" max="3329" width="38.28515625" style="1" customWidth="1"/>
    <col min="3330" max="3330" width="16.85546875" style="1" customWidth="1"/>
    <col min="3331" max="3343" width="0" style="1" hidden="1" customWidth="1"/>
    <col min="3344" max="3351" width="10.28515625" style="1" customWidth="1"/>
    <col min="3352" max="3352" width="10.28515625" style="1" bestFit="1" customWidth="1"/>
    <col min="3353" max="3353" width="10.7109375" style="1" customWidth="1"/>
    <col min="3354" max="3354" width="10.28515625" style="1" customWidth="1"/>
    <col min="3355" max="3584" width="9.140625" style="1"/>
    <col min="3585" max="3585" width="38.28515625" style="1" customWidth="1"/>
    <col min="3586" max="3586" width="16.85546875" style="1" customWidth="1"/>
    <col min="3587" max="3599" width="0" style="1" hidden="1" customWidth="1"/>
    <col min="3600" max="3607" width="10.28515625" style="1" customWidth="1"/>
    <col min="3608" max="3608" width="10.28515625" style="1" bestFit="1" customWidth="1"/>
    <col min="3609" max="3609" width="10.7109375" style="1" customWidth="1"/>
    <col min="3610" max="3610" width="10.28515625" style="1" customWidth="1"/>
    <col min="3611" max="3840" width="9.140625" style="1"/>
    <col min="3841" max="3841" width="38.28515625" style="1" customWidth="1"/>
    <col min="3842" max="3842" width="16.85546875" style="1" customWidth="1"/>
    <col min="3843" max="3855" width="0" style="1" hidden="1" customWidth="1"/>
    <col min="3856" max="3863" width="10.28515625" style="1" customWidth="1"/>
    <col min="3864" max="3864" width="10.28515625" style="1" bestFit="1" customWidth="1"/>
    <col min="3865" max="3865" width="10.7109375" style="1" customWidth="1"/>
    <col min="3866" max="3866" width="10.28515625" style="1" customWidth="1"/>
    <col min="3867" max="4096" width="9.140625" style="1"/>
    <col min="4097" max="4097" width="38.28515625" style="1" customWidth="1"/>
    <col min="4098" max="4098" width="16.85546875" style="1" customWidth="1"/>
    <col min="4099" max="4111" width="0" style="1" hidden="1" customWidth="1"/>
    <col min="4112" max="4119" width="10.28515625" style="1" customWidth="1"/>
    <col min="4120" max="4120" width="10.28515625" style="1" bestFit="1" customWidth="1"/>
    <col min="4121" max="4121" width="10.7109375" style="1" customWidth="1"/>
    <col min="4122" max="4122" width="10.28515625" style="1" customWidth="1"/>
    <col min="4123" max="4352" width="9.140625" style="1"/>
    <col min="4353" max="4353" width="38.28515625" style="1" customWidth="1"/>
    <col min="4354" max="4354" width="16.85546875" style="1" customWidth="1"/>
    <col min="4355" max="4367" width="0" style="1" hidden="1" customWidth="1"/>
    <col min="4368" max="4375" width="10.28515625" style="1" customWidth="1"/>
    <col min="4376" max="4376" width="10.28515625" style="1" bestFit="1" customWidth="1"/>
    <col min="4377" max="4377" width="10.7109375" style="1" customWidth="1"/>
    <col min="4378" max="4378" width="10.28515625" style="1" customWidth="1"/>
    <col min="4379" max="4608" width="9.140625" style="1"/>
    <col min="4609" max="4609" width="38.28515625" style="1" customWidth="1"/>
    <col min="4610" max="4610" width="16.85546875" style="1" customWidth="1"/>
    <col min="4611" max="4623" width="0" style="1" hidden="1" customWidth="1"/>
    <col min="4624" max="4631" width="10.28515625" style="1" customWidth="1"/>
    <col min="4632" max="4632" width="10.28515625" style="1" bestFit="1" customWidth="1"/>
    <col min="4633" max="4633" width="10.7109375" style="1" customWidth="1"/>
    <col min="4634" max="4634" width="10.28515625" style="1" customWidth="1"/>
    <col min="4635" max="4864" width="9.140625" style="1"/>
    <col min="4865" max="4865" width="38.28515625" style="1" customWidth="1"/>
    <col min="4866" max="4866" width="16.85546875" style="1" customWidth="1"/>
    <col min="4867" max="4879" width="0" style="1" hidden="1" customWidth="1"/>
    <col min="4880" max="4887" width="10.28515625" style="1" customWidth="1"/>
    <col min="4888" max="4888" width="10.28515625" style="1" bestFit="1" customWidth="1"/>
    <col min="4889" max="4889" width="10.7109375" style="1" customWidth="1"/>
    <col min="4890" max="4890" width="10.28515625" style="1" customWidth="1"/>
    <col min="4891" max="5120" width="9.140625" style="1"/>
    <col min="5121" max="5121" width="38.28515625" style="1" customWidth="1"/>
    <col min="5122" max="5122" width="16.85546875" style="1" customWidth="1"/>
    <col min="5123" max="5135" width="0" style="1" hidden="1" customWidth="1"/>
    <col min="5136" max="5143" width="10.28515625" style="1" customWidth="1"/>
    <col min="5144" max="5144" width="10.28515625" style="1" bestFit="1" customWidth="1"/>
    <col min="5145" max="5145" width="10.7109375" style="1" customWidth="1"/>
    <col min="5146" max="5146" width="10.28515625" style="1" customWidth="1"/>
    <col min="5147" max="5376" width="9.140625" style="1"/>
    <col min="5377" max="5377" width="38.28515625" style="1" customWidth="1"/>
    <col min="5378" max="5378" width="16.85546875" style="1" customWidth="1"/>
    <col min="5379" max="5391" width="0" style="1" hidden="1" customWidth="1"/>
    <col min="5392" max="5399" width="10.28515625" style="1" customWidth="1"/>
    <col min="5400" max="5400" width="10.28515625" style="1" bestFit="1" customWidth="1"/>
    <col min="5401" max="5401" width="10.7109375" style="1" customWidth="1"/>
    <col min="5402" max="5402" width="10.28515625" style="1" customWidth="1"/>
    <col min="5403" max="5632" width="9.140625" style="1"/>
    <col min="5633" max="5633" width="38.28515625" style="1" customWidth="1"/>
    <col min="5634" max="5634" width="16.85546875" style="1" customWidth="1"/>
    <col min="5635" max="5647" width="0" style="1" hidden="1" customWidth="1"/>
    <col min="5648" max="5655" width="10.28515625" style="1" customWidth="1"/>
    <col min="5656" max="5656" width="10.28515625" style="1" bestFit="1" customWidth="1"/>
    <col min="5657" max="5657" width="10.7109375" style="1" customWidth="1"/>
    <col min="5658" max="5658" width="10.28515625" style="1" customWidth="1"/>
    <col min="5659" max="5888" width="9.140625" style="1"/>
    <col min="5889" max="5889" width="38.28515625" style="1" customWidth="1"/>
    <col min="5890" max="5890" width="16.85546875" style="1" customWidth="1"/>
    <col min="5891" max="5903" width="0" style="1" hidden="1" customWidth="1"/>
    <col min="5904" max="5911" width="10.28515625" style="1" customWidth="1"/>
    <col min="5912" max="5912" width="10.28515625" style="1" bestFit="1" customWidth="1"/>
    <col min="5913" max="5913" width="10.7109375" style="1" customWidth="1"/>
    <col min="5914" max="5914" width="10.28515625" style="1" customWidth="1"/>
    <col min="5915" max="6144" width="9.140625" style="1"/>
    <col min="6145" max="6145" width="38.28515625" style="1" customWidth="1"/>
    <col min="6146" max="6146" width="16.85546875" style="1" customWidth="1"/>
    <col min="6147" max="6159" width="0" style="1" hidden="1" customWidth="1"/>
    <col min="6160" max="6167" width="10.28515625" style="1" customWidth="1"/>
    <col min="6168" max="6168" width="10.28515625" style="1" bestFit="1" customWidth="1"/>
    <col min="6169" max="6169" width="10.7109375" style="1" customWidth="1"/>
    <col min="6170" max="6170" width="10.28515625" style="1" customWidth="1"/>
    <col min="6171" max="6400" width="9.140625" style="1"/>
    <col min="6401" max="6401" width="38.28515625" style="1" customWidth="1"/>
    <col min="6402" max="6402" width="16.85546875" style="1" customWidth="1"/>
    <col min="6403" max="6415" width="0" style="1" hidden="1" customWidth="1"/>
    <col min="6416" max="6423" width="10.28515625" style="1" customWidth="1"/>
    <col min="6424" max="6424" width="10.28515625" style="1" bestFit="1" customWidth="1"/>
    <col min="6425" max="6425" width="10.7109375" style="1" customWidth="1"/>
    <col min="6426" max="6426" width="10.28515625" style="1" customWidth="1"/>
    <col min="6427" max="6656" width="9.140625" style="1"/>
    <col min="6657" max="6657" width="38.28515625" style="1" customWidth="1"/>
    <col min="6658" max="6658" width="16.85546875" style="1" customWidth="1"/>
    <col min="6659" max="6671" width="0" style="1" hidden="1" customWidth="1"/>
    <col min="6672" max="6679" width="10.28515625" style="1" customWidth="1"/>
    <col min="6680" max="6680" width="10.28515625" style="1" bestFit="1" customWidth="1"/>
    <col min="6681" max="6681" width="10.7109375" style="1" customWidth="1"/>
    <col min="6682" max="6682" width="10.28515625" style="1" customWidth="1"/>
    <col min="6683" max="6912" width="9.140625" style="1"/>
    <col min="6913" max="6913" width="38.28515625" style="1" customWidth="1"/>
    <col min="6914" max="6914" width="16.85546875" style="1" customWidth="1"/>
    <col min="6915" max="6927" width="0" style="1" hidden="1" customWidth="1"/>
    <col min="6928" max="6935" width="10.28515625" style="1" customWidth="1"/>
    <col min="6936" max="6936" width="10.28515625" style="1" bestFit="1" customWidth="1"/>
    <col min="6937" max="6937" width="10.7109375" style="1" customWidth="1"/>
    <col min="6938" max="6938" width="10.28515625" style="1" customWidth="1"/>
    <col min="6939" max="7168" width="9.140625" style="1"/>
    <col min="7169" max="7169" width="38.28515625" style="1" customWidth="1"/>
    <col min="7170" max="7170" width="16.85546875" style="1" customWidth="1"/>
    <col min="7171" max="7183" width="0" style="1" hidden="1" customWidth="1"/>
    <col min="7184" max="7191" width="10.28515625" style="1" customWidth="1"/>
    <col min="7192" max="7192" width="10.28515625" style="1" bestFit="1" customWidth="1"/>
    <col min="7193" max="7193" width="10.7109375" style="1" customWidth="1"/>
    <col min="7194" max="7194" width="10.28515625" style="1" customWidth="1"/>
    <col min="7195" max="7424" width="9.140625" style="1"/>
    <col min="7425" max="7425" width="38.28515625" style="1" customWidth="1"/>
    <col min="7426" max="7426" width="16.85546875" style="1" customWidth="1"/>
    <col min="7427" max="7439" width="0" style="1" hidden="1" customWidth="1"/>
    <col min="7440" max="7447" width="10.28515625" style="1" customWidth="1"/>
    <col min="7448" max="7448" width="10.28515625" style="1" bestFit="1" customWidth="1"/>
    <col min="7449" max="7449" width="10.7109375" style="1" customWidth="1"/>
    <col min="7450" max="7450" width="10.28515625" style="1" customWidth="1"/>
    <col min="7451" max="7680" width="9.140625" style="1"/>
    <col min="7681" max="7681" width="38.28515625" style="1" customWidth="1"/>
    <col min="7682" max="7682" width="16.85546875" style="1" customWidth="1"/>
    <col min="7683" max="7695" width="0" style="1" hidden="1" customWidth="1"/>
    <col min="7696" max="7703" width="10.28515625" style="1" customWidth="1"/>
    <col min="7704" max="7704" width="10.28515625" style="1" bestFit="1" customWidth="1"/>
    <col min="7705" max="7705" width="10.7109375" style="1" customWidth="1"/>
    <col min="7706" max="7706" width="10.28515625" style="1" customWidth="1"/>
    <col min="7707" max="7936" width="9.140625" style="1"/>
    <col min="7937" max="7937" width="38.28515625" style="1" customWidth="1"/>
    <col min="7938" max="7938" width="16.85546875" style="1" customWidth="1"/>
    <col min="7939" max="7951" width="0" style="1" hidden="1" customWidth="1"/>
    <col min="7952" max="7959" width="10.28515625" style="1" customWidth="1"/>
    <col min="7960" max="7960" width="10.28515625" style="1" bestFit="1" customWidth="1"/>
    <col min="7961" max="7961" width="10.7109375" style="1" customWidth="1"/>
    <col min="7962" max="7962" width="10.28515625" style="1" customWidth="1"/>
    <col min="7963" max="8192" width="9.140625" style="1"/>
    <col min="8193" max="8193" width="38.28515625" style="1" customWidth="1"/>
    <col min="8194" max="8194" width="16.85546875" style="1" customWidth="1"/>
    <col min="8195" max="8207" width="0" style="1" hidden="1" customWidth="1"/>
    <col min="8208" max="8215" width="10.28515625" style="1" customWidth="1"/>
    <col min="8216" max="8216" width="10.28515625" style="1" bestFit="1" customWidth="1"/>
    <col min="8217" max="8217" width="10.7109375" style="1" customWidth="1"/>
    <col min="8218" max="8218" width="10.28515625" style="1" customWidth="1"/>
    <col min="8219" max="8448" width="9.140625" style="1"/>
    <col min="8449" max="8449" width="38.28515625" style="1" customWidth="1"/>
    <col min="8450" max="8450" width="16.85546875" style="1" customWidth="1"/>
    <col min="8451" max="8463" width="0" style="1" hidden="1" customWidth="1"/>
    <col min="8464" max="8471" width="10.28515625" style="1" customWidth="1"/>
    <col min="8472" max="8472" width="10.28515625" style="1" bestFit="1" customWidth="1"/>
    <col min="8473" max="8473" width="10.7109375" style="1" customWidth="1"/>
    <col min="8474" max="8474" width="10.28515625" style="1" customWidth="1"/>
    <col min="8475" max="8704" width="9.140625" style="1"/>
    <col min="8705" max="8705" width="38.28515625" style="1" customWidth="1"/>
    <col min="8706" max="8706" width="16.85546875" style="1" customWidth="1"/>
    <col min="8707" max="8719" width="0" style="1" hidden="1" customWidth="1"/>
    <col min="8720" max="8727" width="10.28515625" style="1" customWidth="1"/>
    <col min="8728" max="8728" width="10.28515625" style="1" bestFit="1" customWidth="1"/>
    <col min="8729" max="8729" width="10.7109375" style="1" customWidth="1"/>
    <col min="8730" max="8730" width="10.28515625" style="1" customWidth="1"/>
    <col min="8731" max="8960" width="9.140625" style="1"/>
    <col min="8961" max="8961" width="38.28515625" style="1" customWidth="1"/>
    <col min="8962" max="8962" width="16.85546875" style="1" customWidth="1"/>
    <col min="8963" max="8975" width="0" style="1" hidden="1" customWidth="1"/>
    <col min="8976" max="8983" width="10.28515625" style="1" customWidth="1"/>
    <col min="8984" max="8984" width="10.28515625" style="1" bestFit="1" customWidth="1"/>
    <col min="8985" max="8985" width="10.7109375" style="1" customWidth="1"/>
    <col min="8986" max="8986" width="10.28515625" style="1" customWidth="1"/>
    <col min="8987" max="9216" width="9.140625" style="1"/>
    <col min="9217" max="9217" width="38.28515625" style="1" customWidth="1"/>
    <col min="9218" max="9218" width="16.85546875" style="1" customWidth="1"/>
    <col min="9219" max="9231" width="0" style="1" hidden="1" customWidth="1"/>
    <col min="9232" max="9239" width="10.28515625" style="1" customWidth="1"/>
    <col min="9240" max="9240" width="10.28515625" style="1" bestFit="1" customWidth="1"/>
    <col min="9241" max="9241" width="10.7109375" style="1" customWidth="1"/>
    <col min="9242" max="9242" width="10.28515625" style="1" customWidth="1"/>
    <col min="9243" max="9472" width="9.140625" style="1"/>
    <col min="9473" max="9473" width="38.28515625" style="1" customWidth="1"/>
    <col min="9474" max="9474" width="16.85546875" style="1" customWidth="1"/>
    <col min="9475" max="9487" width="0" style="1" hidden="1" customWidth="1"/>
    <col min="9488" max="9495" width="10.28515625" style="1" customWidth="1"/>
    <col min="9496" max="9496" width="10.28515625" style="1" bestFit="1" customWidth="1"/>
    <col min="9497" max="9497" width="10.7109375" style="1" customWidth="1"/>
    <col min="9498" max="9498" width="10.28515625" style="1" customWidth="1"/>
    <col min="9499" max="9728" width="9.140625" style="1"/>
    <col min="9729" max="9729" width="38.28515625" style="1" customWidth="1"/>
    <col min="9730" max="9730" width="16.85546875" style="1" customWidth="1"/>
    <col min="9731" max="9743" width="0" style="1" hidden="1" customWidth="1"/>
    <col min="9744" max="9751" width="10.28515625" style="1" customWidth="1"/>
    <col min="9752" max="9752" width="10.28515625" style="1" bestFit="1" customWidth="1"/>
    <col min="9753" max="9753" width="10.7109375" style="1" customWidth="1"/>
    <col min="9754" max="9754" width="10.28515625" style="1" customWidth="1"/>
    <col min="9755" max="9984" width="9.140625" style="1"/>
    <col min="9985" max="9985" width="38.28515625" style="1" customWidth="1"/>
    <col min="9986" max="9986" width="16.85546875" style="1" customWidth="1"/>
    <col min="9987" max="9999" width="0" style="1" hidden="1" customWidth="1"/>
    <col min="10000" max="10007" width="10.28515625" style="1" customWidth="1"/>
    <col min="10008" max="10008" width="10.28515625" style="1" bestFit="1" customWidth="1"/>
    <col min="10009" max="10009" width="10.7109375" style="1" customWidth="1"/>
    <col min="10010" max="10010" width="10.28515625" style="1" customWidth="1"/>
    <col min="10011" max="10240" width="9.140625" style="1"/>
    <col min="10241" max="10241" width="38.28515625" style="1" customWidth="1"/>
    <col min="10242" max="10242" width="16.85546875" style="1" customWidth="1"/>
    <col min="10243" max="10255" width="0" style="1" hidden="1" customWidth="1"/>
    <col min="10256" max="10263" width="10.28515625" style="1" customWidth="1"/>
    <col min="10264" max="10264" width="10.28515625" style="1" bestFit="1" customWidth="1"/>
    <col min="10265" max="10265" width="10.7109375" style="1" customWidth="1"/>
    <col min="10266" max="10266" width="10.28515625" style="1" customWidth="1"/>
    <col min="10267" max="10496" width="9.140625" style="1"/>
    <col min="10497" max="10497" width="38.28515625" style="1" customWidth="1"/>
    <col min="10498" max="10498" width="16.85546875" style="1" customWidth="1"/>
    <col min="10499" max="10511" width="0" style="1" hidden="1" customWidth="1"/>
    <col min="10512" max="10519" width="10.28515625" style="1" customWidth="1"/>
    <col min="10520" max="10520" width="10.28515625" style="1" bestFit="1" customWidth="1"/>
    <col min="10521" max="10521" width="10.7109375" style="1" customWidth="1"/>
    <col min="10522" max="10522" width="10.28515625" style="1" customWidth="1"/>
    <col min="10523" max="10752" width="9.140625" style="1"/>
    <col min="10753" max="10753" width="38.28515625" style="1" customWidth="1"/>
    <col min="10754" max="10754" width="16.85546875" style="1" customWidth="1"/>
    <col min="10755" max="10767" width="0" style="1" hidden="1" customWidth="1"/>
    <col min="10768" max="10775" width="10.28515625" style="1" customWidth="1"/>
    <col min="10776" max="10776" width="10.28515625" style="1" bestFit="1" customWidth="1"/>
    <col min="10777" max="10777" width="10.7109375" style="1" customWidth="1"/>
    <col min="10778" max="10778" width="10.28515625" style="1" customWidth="1"/>
    <col min="10779" max="11008" width="9.140625" style="1"/>
    <col min="11009" max="11009" width="38.28515625" style="1" customWidth="1"/>
    <col min="11010" max="11010" width="16.85546875" style="1" customWidth="1"/>
    <col min="11011" max="11023" width="0" style="1" hidden="1" customWidth="1"/>
    <col min="11024" max="11031" width="10.28515625" style="1" customWidth="1"/>
    <col min="11032" max="11032" width="10.28515625" style="1" bestFit="1" customWidth="1"/>
    <col min="11033" max="11033" width="10.7109375" style="1" customWidth="1"/>
    <col min="11034" max="11034" width="10.28515625" style="1" customWidth="1"/>
    <col min="11035" max="11264" width="9.140625" style="1"/>
    <col min="11265" max="11265" width="38.28515625" style="1" customWidth="1"/>
    <col min="11266" max="11266" width="16.85546875" style="1" customWidth="1"/>
    <col min="11267" max="11279" width="0" style="1" hidden="1" customWidth="1"/>
    <col min="11280" max="11287" width="10.28515625" style="1" customWidth="1"/>
    <col min="11288" max="11288" width="10.28515625" style="1" bestFit="1" customWidth="1"/>
    <col min="11289" max="11289" width="10.7109375" style="1" customWidth="1"/>
    <col min="11290" max="11290" width="10.28515625" style="1" customWidth="1"/>
    <col min="11291" max="11520" width="9.140625" style="1"/>
    <col min="11521" max="11521" width="38.28515625" style="1" customWidth="1"/>
    <col min="11522" max="11522" width="16.85546875" style="1" customWidth="1"/>
    <col min="11523" max="11535" width="0" style="1" hidden="1" customWidth="1"/>
    <col min="11536" max="11543" width="10.28515625" style="1" customWidth="1"/>
    <col min="11544" max="11544" width="10.28515625" style="1" bestFit="1" customWidth="1"/>
    <col min="11545" max="11545" width="10.7109375" style="1" customWidth="1"/>
    <col min="11546" max="11546" width="10.28515625" style="1" customWidth="1"/>
    <col min="11547" max="11776" width="9.140625" style="1"/>
    <col min="11777" max="11777" width="38.28515625" style="1" customWidth="1"/>
    <col min="11778" max="11778" width="16.85546875" style="1" customWidth="1"/>
    <col min="11779" max="11791" width="0" style="1" hidden="1" customWidth="1"/>
    <col min="11792" max="11799" width="10.28515625" style="1" customWidth="1"/>
    <col min="11800" max="11800" width="10.28515625" style="1" bestFit="1" customWidth="1"/>
    <col min="11801" max="11801" width="10.7109375" style="1" customWidth="1"/>
    <col min="11802" max="11802" width="10.28515625" style="1" customWidth="1"/>
    <col min="11803" max="12032" width="9.140625" style="1"/>
    <col min="12033" max="12033" width="38.28515625" style="1" customWidth="1"/>
    <col min="12034" max="12034" width="16.85546875" style="1" customWidth="1"/>
    <col min="12035" max="12047" width="0" style="1" hidden="1" customWidth="1"/>
    <col min="12048" max="12055" width="10.28515625" style="1" customWidth="1"/>
    <col min="12056" max="12056" width="10.28515625" style="1" bestFit="1" customWidth="1"/>
    <col min="12057" max="12057" width="10.7109375" style="1" customWidth="1"/>
    <col min="12058" max="12058" width="10.28515625" style="1" customWidth="1"/>
    <col min="12059" max="12288" width="9.140625" style="1"/>
    <col min="12289" max="12289" width="38.28515625" style="1" customWidth="1"/>
    <col min="12290" max="12290" width="16.85546875" style="1" customWidth="1"/>
    <col min="12291" max="12303" width="0" style="1" hidden="1" customWidth="1"/>
    <col min="12304" max="12311" width="10.28515625" style="1" customWidth="1"/>
    <col min="12312" max="12312" width="10.28515625" style="1" bestFit="1" customWidth="1"/>
    <col min="12313" max="12313" width="10.7109375" style="1" customWidth="1"/>
    <col min="12314" max="12314" width="10.28515625" style="1" customWidth="1"/>
    <col min="12315" max="12544" width="9.140625" style="1"/>
    <col min="12545" max="12545" width="38.28515625" style="1" customWidth="1"/>
    <col min="12546" max="12546" width="16.85546875" style="1" customWidth="1"/>
    <col min="12547" max="12559" width="0" style="1" hidden="1" customWidth="1"/>
    <col min="12560" max="12567" width="10.28515625" style="1" customWidth="1"/>
    <col min="12568" max="12568" width="10.28515625" style="1" bestFit="1" customWidth="1"/>
    <col min="12569" max="12569" width="10.7109375" style="1" customWidth="1"/>
    <col min="12570" max="12570" width="10.28515625" style="1" customWidth="1"/>
    <col min="12571" max="12800" width="9.140625" style="1"/>
    <col min="12801" max="12801" width="38.28515625" style="1" customWidth="1"/>
    <col min="12802" max="12802" width="16.85546875" style="1" customWidth="1"/>
    <col min="12803" max="12815" width="0" style="1" hidden="1" customWidth="1"/>
    <col min="12816" max="12823" width="10.28515625" style="1" customWidth="1"/>
    <col min="12824" max="12824" width="10.28515625" style="1" bestFit="1" customWidth="1"/>
    <col min="12825" max="12825" width="10.7109375" style="1" customWidth="1"/>
    <col min="12826" max="12826" width="10.28515625" style="1" customWidth="1"/>
    <col min="12827" max="13056" width="9.140625" style="1"/>
    <col min="13057" max="13057" width="38.28515625" style="1" customWidth="1"/>
    <col min="13058" max="13058" width="16.85546875" style="1" customWidth="1"/>
    <col min="13059" max="13071" width="0" style="1" hidden="1" customWidth="1"/>
    <col min="13072" max="13079" width="10.28515625" style="1" customWidth="1"/>
    <col min="13080" max="13080" width="10.28515625" style="1" bestFit="1" customWidth="1"/>
    <col min="13081" max="13081" width="10.7109375" style="1" customWidth="1"/>
    <col min="13082" max="13082" width="10.28515625" style="1" customWidth="1"/>
    <col min="13083" max="13312" width="9.140625" style="1"/>
    <col min="13313" max="13313" width="38.28515625" style="1" customWidth="1"/>
    <col min="13314" max="13314" width="16.85546875" style="1" customWidth="1"/>
    <col min="13315" max="13327" width="0" style="1" hidden="1" customWidth="1"/>
    <col min="13328" max="13335" width="10.28515625" style="1" customWidth="1"/>
    <col min="13336" max="13336" width="10.28515625" style="1" bestFit="1" customWidth="1"/>
    <col min="13337" max="13337" width="10.7109375" style="1" customWidth="1"/>
    <col min="13338" max="13338" width="10.28515625" style="1" customWidth="1"/>
    <col min="13339" max="13568" width="9.140625" style="1"/>
    <col min="13569" max="13569" width="38.28515625" style="1" customWidth="1"/>
    <col min="13570" max="13570" width="16.85546875" style="1" customWidth="1"/>
    <col min="13571" max="13583" width="0" style="1" hidden="1" customWidth="1"/>
    <col min="13584" max="13591" width="10.28515625" style="1" customWidth="1"/>
    <col min="13592" max="13592" width="10.28515625" style="1" bestFit="1" customWidth="1"/>
    <col min="13593" max="13593" width="10.7109375" style="1" customWidth="1"/>
    <col min="13594" max="13594" width="10.28515625" style="1" customWidth="1"/>
    <col min="13595" max="13824" width="9.140625" style="1"/>
    <col min="13825" max="13825" width="38.28515625" style="1" customWidth="1"/>
    <col min="13826" max="13826" width="16.85546875" style="1" customWidth="1"/>
    <col min="13827" max="13839" width="0" style="1" hidden="1" customWidth="1"/>
    <col min="13840" max="13847" width="10.28515625" style="1" customWidth="1"/>
    <col min="13848" max="13848" width="10.28515625" style="1" bestFit="1" customWidth="1"/>
    <col min="13849" max="13849" width="10.7109375" style="1" customWidth="1"/>
    <col min="13850" max="13850" width="10.28515625" style="1" customWidth="1"/>
    <col min="13851" max="14080" width="9.140625" style="1"/>
    <col min="14081" max="14081" width="38.28515625" style="1" customWidth="1"/>
    <col min="14082" max="14082" width="16.85546875" style="1" customWidth="1"/>
    <col min="14083" max="14095" width="0" style="1" hidden="1" customWidth="1"/>
    <col min="14096" max="14103" width="10.28515625" style="1" customWidth="1"/>
    <col min="14104" max="14104" width="10.28515625" style="1" bestFit="1" customWidth="1"/>
    <col min="14105" max="14105" width="10.7109375" style="1" customWidth="1"/>
    <col min="14106" max="14106" width="10.28515625" style="1" customWidth="1"/>
    <col min="14107" max="14336" width="9.140625" style="1"/>
    <col min="14337" max="14337" width="38.28515625" style="1" customWidth="1"/>
    <col min="14338" max="14338" width="16.85546875" style="1" customWidth="1"/>
    <col min="14339" max="14351" width="0" style="1" hidden="1" customWidth="1"/>
    <col min="14352" max="14359" width="10.28515625" style="1" customWidth="1"/>
    <col min="14360" max="14360" width="10.28515625" style="1" bestFit="1" customWidth="1"/>
    <col min="14361" max="14361" width="10.7109375" style="1" customWidth="1"/>
    <col min="14362" max="14362" width="10.28515625" style="1" customWidth="1"/>
    <col min="14363" max="14592" width="9.140625" style="1"/>
    <col min="14593" max="14593" width="38.28515625" style="1" customWidth="1"/>
    <col min="14594" max="14594" width="16.85546875" style="1" customWidth="1"/>
    <col min="14595" max="14607" width="0" style="1" hidden="1" customWidth="1"/>
    <col min="14608" max="14615" width="10.28515625" style="1" customWidth="1"/>
    <col min="14616" max="14616" width="10.28515625" style="1" bestFit="1" customWidth="1"/>
    <col min="14617" max="14617" width="10.7109375" style="1" customWidth="1"/>
    <col min="14618" max="14618" width="10.28515625" style="1" customWidth="1"/>
    <col min="14619" max="14848" width="9.140625" style="1"/>
    <col min="14849" max="14849" width="38.28515625" style="1" customWidth="1"/>
    <col min="14850" max="14850" width="16.85546875" style="1" customWidth="1"/>
    <col min="14851" max="14863" width="0" style="1" hidden="1" customWidth="1"/>
    <col min="14864" max="14871" width="10.28515625" style="1" customWidth="1"/>
    <col min="14872" max="14872" width="10.28515625" style="1" bestFit="1" customWidth="1"/>
    <col min="14873" max="14873" width="10.7109375" style="1" customWidth="1"/>
    <col min="14874" max="14874" width="10.28515625" style="1" customWidth="1"/>
    <col min="14875" max="15104" width="9.140625" style="1"/>
    <col min="15105" max="15105" width="38.28515625" style="1" customWidth="1"/>
    <col min="15106" max="15106" width="16.85546875" style="1" customWidth="1"/>
    <col min="15107" max="15119" width="0" style="1" hidden="1" customWidth="1"/>
    <col min="15120" max="15127" width="10.28515625" style="1" customWidth="1"/>
    <col min="15128" max="15128" width="10.28515625" style="1" bestFit="1" customWidth="1"/>
    <col min="15129" max="15129" width="10.7109375" style="1" customWidth="1"/>
    <col min="15130" max="15130" width="10.28515625" style="1" customWidth="1"/>
    <col min="15131" max="15360" width="9.140625" style="1"/>
    <col min="15361" max="15361" width="38.28515625" style="1" customWidth="1"/>
    <col min="15362" max="15362" width="16.85546875" style="1" customWidth="1"/>
    <col min="15363" max="15375" width="0" style="1" hidden="1" customWidth="1"/>
    <col min="15376" max="15383" width="10.28515625" style="1" customWidth="1"/>
    <col min="15384" max="15384" width="10.28515625" style="1" bestFit="1" customWidth="1"/>
    <col min="15385" max="15385" width="10.7109375" style="1" customWidth="1"/>
    <col min="15386" max="15386" width="10.28515625" style="1" customWidth="1"/>
    <col min="15387" max="15616" width="9.140625" style="1"/>
    <col min="15617" max="15617" width="38.28515625" style="1" customWidth="1"/>
    <col min="15618" max="15618" width="16.85546875" style="1" customWidth="1"/>
    <col min="15619" max="15631" width="0" style="1" hidden="1" customWidth="1"/>
    <col min="15632" max="15639" width="10.28515625" style="1" customWidth="1"/>
    <col min="15640" max="15640" width="10.28515625" style="1" bestFit="1" customWidth="1"/>
    <col min="15641" max="15641" width="10.7109375" style="1" customWidth="1"/>
    <col min="15642" max="15642" width="10.28515625" style="1" customWidth="1"/>
    <col min="15643" max="15872" width="9.140625" style="1"/>
    <col min="15873" max="15873" width="38.28515625" style="1" customWidth="1"/>
    <col min="15874" max="15874" width="16.85546875" style="1" customWidth="1"/>
    <col min="15875" max="15887" width="0" style="1" hidden="1" customWidth="1"/>
    <col min="15888" max="15895" width="10.28515625" style="1" customWidth="1"/>
    <col min="15896" max="15896" width="10.28515625" style="1" bestFit="1" customWidth="1"/>
    <col min="15897" max="15897" width="10.7109375" style="1" customWidth="1"/>
    <col min="15898" max="15898" width="10.28515625" style="1" customWidth="1"/>
    <col min="15899" max="16128" width="9.140625" style="1"/>
    <col min="16129" max="16129" width="38.28515625" style="1" customWidth="1"/>
    <col min="16130" max="16130" width="16.85546875" style="1" customWidth="1"/>
    <col min="16131" max="16143" width="0" style="1" hidden="1" customWidth="1"/>
    <col min="16144" max="16151" width="10.28515625" style="1" customWidth="1"/>
    <col min="16152" max="16152" width="10.28515625" style="1" bestFit="1" customWidth="1"/>
    <col min="16153" max="16153" width="10.7109375" style="1" customWidth="1"/>
    <col min="16154" max="16154" width="10.28515625" style="1" customWidth="1"/>
    <col min="16155" max="16384" width="9.140625" style="1"/>
  </cols>
  <sheetData>
    <row r="1" spans="1:31" ht="16.5" x14ac:dyDescent="0.25">
      <c r="A1" s="523" t="s">
        <v>464</v>
      </c>
      <c r="B1" s="524"/>
      <c r="C1" s="523"/>
      <c r="D1" s="523"/>
      <c r="E1" s="523"/>
      <c r="F1" s="523"/>
      <c r="G1" s="523"/>
      <c r="H1" s="523"/>
      <c r="I1" s="523"/>
      <c r="J1" s="523"/>
      <c r="K1" s="4"/>
      <c r="L1" s="4"/>
      <c r="M1" s="4"/>
      <c r="N1" s="4"/>
      <c r="O1" s="4"/>
      <c r="P1" s="4"/>
      <c r="Q1" s="4"/>
      <c r="R1" s="4"/>
      <c r="S1" s="4"/>
      <c r="T1" s="4"/>
      <c r="U1" s="4"/>
    </row>
    <row r="2" spans="1:31" ht="9.75" customHeight="1" x14ac:dyDescent="0.2">
      <c r="A2" s="4"/>
      <c r="B2" s="525"/>
      <c r="C2" s="4"/>
      <c r="D2" s="4"/>
      <c r="E2" s="4"/>
      <c r="F2" s="4"/>
      <c r="G2" s="4"/>
      <c r="H2" s="4"/>
      <c r="I2" s="4"/>
      <c r="J2" s="4"/>
      <c r="K2" s="4"/>
      <c r="L2" s="4"/>
      <c r="M2" s="4"/>
      <c r="N2" s="4"/>
      <c r="O2" s="4"/>
      <c r="P2" s="4"/>
      <c r="Q2" s="4"/>
      <c r="R2" s="4"/>
      <c r="S2" s="4"/>
      <c r="T2" s="4"/>
      <c r="U2" s="4"/>
      <c r="V2" s="502"/>
      <c r="AC2" s="771"/>
    </row>
    <row r="3" spans="1:31" ht="18" customHeight="1" x14ac:dyDescent="0.2">
      <c r="A3" s="526" t="s">
        <v>465</v>
      </c>
      <c r="B3" s="526" t="s">
        <v>466</v>
      </c>
      <c r="C3" s="527"/>
      <c r="D3" s="527"/>
      <c r="E3" s="527"/>
      <c r="F3" s="527"/>
      <c r="G3" s="527"/>
      <c r="H3" s="527"/>
      <c r="I3" s="527"/>
      <c r="J3" s="527"/>
      <c r="K3" s="467"/>
      <c r="L3" s="731"/>
      <c r="M3" s="731"/>
      <c r="N3" s="731"/>
      <c r="O3" s="731"/>
      <c r="P3" s="731"/>
      <c r="Q3" s="731"/>
      <c r="R3" s="731"/>
      <c r="S3" s="731"/>
      <c r="T3" s="731"/>
      <c r="U3" s="731"/>
      <c r="V3" s="731" t="s">
        <v>421</v>
      </c>
      <c r="W3" s="467"/>
      <c r="X3" s="467"/>
      <c r="Y3" s="467"/>
      <c r="Z3" s="467"/>
      <c r="AA3" s="467"/>
      <c r="AB3" s="467"/>
      <c r="AC3" s="467"/>
      <c r="AD3" s="467"/>
    </row>
    <row r="4" spans="1:31" ht="16.5" customHeight="1" x14ac:dyDescent="0.2">
      <c r="A4" s="502" t="s">
        <v>56</v>
      </c>
      <c r="B4" s="528"/>
      <c r="C4" s="529">
        <v>1992</v>
      </c>
      <c r="D4" s="529">
        <v>1993</v>
      </c>
      <c r="E4" s="529">
        <v>1994</v>
      </c>
      <c r="F4" s="529">
        <v>1995</v>
      </c>
      <c r="G4" s="529">
        <v>1996</v>
      </c>
      <c r="H4" s="529">
        <v>1997</v>
      </c>
      <c r="I4" s="529">
        <v>1998</v>
      </c>
      <c r="J4" s="529">
        <v>1999</v>
      </c>
      <c r="K4" s="529">
        <v>2000</v>
      </c>
      <c r="L4" s="529">
        <v>2001</v>
      </c>
      <c r="M4" s="529">
        <v>2002</v>
      </c>
      <c r="N4" s="529">
        <v>2003</v>
      </c>
      <c r="O4" s="529">
        <v>2004</v>
      </c>
      <c r="P4" s="529">
        <v>2005</v>
      </c>
      <c r="Q4" s="529">
        <v>2006</v>
      </c>
      <c r="R4" s="529">
        <v>2007</v>
      </c>
      <c r="S4" s="529">
        <v>2008</v>
      </c>
      <c r="T4" s="529">
        <v>2009</v>
      </c>
      <c r="U4" s="529">
        <v>2010</v>
      </c>
      <c r="V4" s="529">
        <v>2011</v>
      </c>
      <c r="W4" s="529">
        <v>2012</v>
      </c>
      <c r="X4" s="529">
        <v>2013</v>
      </c>
      <c r="Y4" s="529">
        <v>2014</v>
      </c>
      <c r="Z4" s="529">
        <v>2015</v>
      </c>
      <c r="AA4" s="529">
        <v>2016</v>
      </c>
      <c r="AB4" s="529">
        <v>2017</v>
      </c>
      <c r="AC4" s="529">
        <v>2018</v>
      </c>
      <c r="AD4" s="529">
        <v>2019</v>
      </c>
    </row>
    <row r="5" spans="1:31" ht="18.75" x14ac:dyDescent="0.25">
      <c r="A5" s="28" t="s">
        <v>752</v>
      </c>
      <c r="B5" s="530"/>
      <c r="C5" s="531"/>
      <c r="D5" s="531"/>
      <c r="E5" s="531"/>
      <c r="F5" s="532"/>
      <c r="G5" s="533"/>
      <c r="H5" s="532"/>
      <c r="I5" s="534"/>
      <c r="J5" s="534"/>
      <c r="K5" s="431"/>
      <c r="L5" s="431"/>
      <c r="M5" s="431"/>
      <c r="N5" s="535"/>
      <c r="O5" s="535"/>
      <c r="P5" s="535"/>
      <c r="Q5" s="431"/>
      <c r="R5" s="533"/>
      <c r="S5" s="533"/>
      <c r="T5" s="533"/>
      <c r="U5" s="533"/>
      <c r="V5" s="533"/>
      <c r="X5" s="533"/>
      <c r="AD5" s="533" t="s">
        <v>315</v>
      </c>
    </row>
    <row r="6" spans="1:31" x14ac:dyDescent="0.2">
      <c r="A6" s="536" t="s">
        <v>722</v>
      </c>
      <c r="B6" s="537" t="s">
        <v>468</v>
      </c>
      <c r="C6" s="538">
        <v>577.1</v>
      </c>
      <c r="D6" s="538">
        <v>571.5</v>
      </c>
      <c r="E6" s="538">
        <v>578.9</v>
      </c>
      <c r="F6" s="538">
        <v>618.9</v>
      </c>
      <c r="G6" s="538">
        <v>620.5</v>
      </c>
      <c r="H6" s="538">
        <v>636.4</v>
      </c>
      <c r="I6" s="538">
        <v>618.29999999999995</v>
      </c>
      <c r="J6" s="539">
        <v>627.69299999999998</v>
      </c>
      <c r="K6" s="539">
        <v>626.62300000000005</v>
      </c>
      <c r="L6" s="431">
        <v>630.70000000000005</v>
      </c>
      <c r="M6" s="430">
        <v>660.3</v>
      </c>
      <c r="N6" s="514">
        <v>702</v>
      </c>
      <c r="O6" s="514">
        <v>716.63099999999997</v>
      </c>
      <c r="P6" s="514">
        <v>742.649</v>
      </c>
      <c r="Q6" s="514">
        <v>735.928</v>
      </c>
      <c r="R6" s="514">
        <v>749</v>
      </c>
      <c r="S6" s="514">
        <v>707.44100000000003</v>
      </c>
      <c r="T6" s="514">
        <v>715.72400000000005</v>
      </c>
      <c r="U6" s="514">
        <v>731.12599999999998</v>
      </c>
      <c r="V6" s="514">
        <v>692.43799999999999</v>
      </c>
      <c r="W6" s="539">
        <v>688.673</v>
      </c>
      <c r="X6" s="506">
        <v>706.09400000000005</v>
      </c>
      <c r="Y6" s="506">
        <v>715.1</v>
      </c>
      <c r="Z6" s="426">
        <v>761.9</v>
      </c>
      <c r="AA6" s="1">
        <v>828.3</v>
      </c>
      <c r="AB6" s="426">
        <v>844.2</v>
      </c>
      <c r="AC6" s="426">
        <v>840.1</v>
      </c>
      <c r="AD6" s="426">
        <v>849.5</v>
      </c>
    </row>
    <row r="7" spans="1:31" ht="18" x14ac:dyDescent="0.2">
      <c r="A7" s="547" t="s">
        <v>723</v>
      </c>
      <c r="B7" s="537" t="s">
        <v>468</v>
      </c>
      <c r="C7" s="538"/>
      <c r="D7" s="538"/>
      <c r="E7" s="538"/>
      <c r="F7" s="538"/>
      <c r="G7" s="538"/>
      <c r="H7" s="538"/>
      <c r="I7" s="538"/>
      <c r="J7" s="539"/>
      <c r="K7" s="539"/>
      <c r="L7" s="431"/>
      <c r="M7" s="430"/>
      <c r="N7" s="514"/>
      <c r="O7" s="514"/>
      <c r="P7" s="514"/>
      <c r="Q7" s="488" t="s">
        <v>149</v>
      </c>
      <c r="R7" s="488" t="s">
        <v>149</v>
      </c>
      <c r="S7" s="488" t="s">
        <v>149</v>
      </c>
      <c r="T7" s="488" t="s">
        <v>149</v>
      </c>
      <c r="U7" s="488" t="s">
        <v>149</v>
      </c>
      <c r="V7" s="488" t="s">
        <v>149</v>
      </c>
      <c r="W7" s="488" t="s">
        <v>149</v>
      </c>
      <c r="X7" s="506">
        <v>9.8000000000000007</v>
      </c>
      <c r="Y7" s="506">
        <v>11.3</v>
      </c>
      <c r="Z7" s="426">
        <v>10.7</v>
      </c>
      <c r="AA7" s="1">
        <v>10.3</v>
      </c>
      <c r="AB7" s="773">
        <v>10</v>
      </c>
      <c r="AC7" s="773">
        <v>8.8000000000000007</v>
      </c>
      <c r="AD7" s="773">
        <v>11.5</v>
      </c>
      <c r="AE7" s="771"/>
    </row>
    <row r="8" spans="1:31" ht="18" x14ac:dyDescent="0.2">
      <c r="A8" s="536" t="s">
        <v>469</v>
      </c>
      <c r="B8" s="537" t="s">
        <v>470</v>
      </c>
      <c r="C8" s="538">
        <v>149</v>
      </c>
      <c r="D8" s="538">
        <v>153.19999999999999</v>
      </c>
      <c r="E8" s="538">
        <v>135.5</v>
      </c>
      <c r="F8" s="538">
        <v>112.9</v>
      </c>
      <c r="G8" s="538">
        <v>51.1</v>
      </c>
      <c r="H8" s="538">
        <v>64.599999999999994</v>
      </c>
      <c r="I8" s="538">
        <v>46.5</v>
      </c>
      <c r="J8" s="431">
        <v>53.6</v>
      </c>
      <c r="K8" s="540">
        <v>53.9</v>
      </c>
      <c r="L8" s="431">
        <v>37.4</v>
      </c>
      <c r="M8" s="430">
        <v>39.200000000000003</v>
      </c>
      <c r="N8" s="514">
        <v>47</v>
      </c>
      <c r="O8" s="514">
        <v>45.601999999999997</v>
      </c>
      <c r="P8" s="514">
        <v>48.216999999999999</v>
      </c>
      <c r="Q8" s="514">
        <v>49.805999999999997</v>
      </c>
      <c r="R8" s="514">
        <v>50</v>
      </c>
      <c r="S8" s="538" t="s">
        <v>149</v>
      </c>
      <c r="T8" s="538" t="s">
        <v>149</v>
      </c>
      <c r="U8" s="538" t="s">
        <v>149</v>
      </c>
      <c r="V8" s="538" t="s">
        <v>149</v>
      </c>
      <c r="W8" s="538" t="s">
        <v>149</v>
      </c>
      <c r="X8" s="488" t="s">
        <v>149</v>
      </c>
      <c r="Y8" s="488" t="s">
        <v>149</v>
      </c>
      <c r="Z8" s="488" t="s">
        <v>149</v>
      </c>
      <c r="AA8" s="488" t="s">
        <v>149</v>
      </c>
      <c r="AB8" s="488" t="s">
        <v>149</v>
      </c>
      <c r="AC8" s="488" t="s">
        <v>149</v>
      </c>
      <c r="AD8" s="488" t="s">
        <v>149</v>
      </c>
      <c r="AE8" s="771"/>
    </row>
    <row r="9" spans="1:31" ht="18" x14ac:dyDescent="0.2">
      <c r="A9" s="536" t="s">
        <v>724</v>
      </c>
      <c r="B9" s="537" t="s">
        <v>468</v>
      </c>
      <c r="C9" s="538">
        <v>206.6</v>
      </c>
      <c r="D9" s="538">
        <v>242.1</v>
      </c>
      <c r="E9" s="538">
        <v>230.8</v>
      </c>
      <c r="F9" s="538">
        <v>253.3</v>
      </c>
      <c r="G9" s="538">
        <v>258.39999999999998</v>
      </c>
      <c r="H9" s="538">
        <v>272.5</v>
      </c>
      <c r="I9" s="538">
        <v>244.5</v>
      </c>
      <c r="J9" s="539">
        <v>243.92500000000001</v>
      </c>
      <c r="K9" s="539">
        <v>249.55099999999999</v>
      </c>
      <c r="L9" s="431">
        <v>285.39999999999998</v>
      </c>
      <c r="M9" s="430">
        <v>269.8</v>
      </c>
      <c r="N9" s="514">
        <v>272.89999999999998</v>
      </c>
      <c r="O9" s="514">
        <v>268.37700000000001</v>
      </c>
      <c r="P9" s="514">
        <v>279.85000000000002</v>
      </c>
      <c r="Q9" s="514">
        <v>264.64400000000001</v>
      </c>
      <c r="R9" s="514">
        <v>257.5</v>
      </c>
      <c r="S9" s="514">
        <v>256.33199999999999</v>
      </c>
      <c r="T9" s="514">
        <v>260.62599999999998</v>
      </c>
      <c r="U9" s="514">
        <v>264.28699999999998</v>
      </c>
      <c r="V9" s="514">
        <v>227.99600000000001</v>
      </c>
      <c r="W9" s="539">
        <v>217.05</v>
      </c>
      <c r="X9" s="481">
        <v>222.1</v>
      </c>
      <c r="Y9" s="481">
        <v>214.5</v>
      </c>
      <c r="Z9" s="426">
        <v>209.4</v>
      </c>
      <c r="AA9" s="774">
        <v>232</v>
      </c>
      <c r="AB9" s="426">
        <v>216.2</v>
      </c>
      <c r="AC9" s="426">
        <v>201.9</v>
      </c>
      <c r="AD9" s="426">
        <v>199.2</v>
      </c>
      <c r="AE9" s="771"/>
    </row>
    <row r="10" spans="1:31" ht="18" x14ac:dyDescent="0.2">
      <c r="A10" s="536" t="s">
        <v>472</v>
      </c>
      <c r="B10" s="537" t="s">
        <v>468</v>
      </c>
      <c r="C10" s="538">
        <v>669.8</v>
      </c>
      <c r="D10" s="538">
        <v>653.29999999999995</v>
      </c>
      <c r="E10" s="538">
        <v>614.9</v>
      </c>
      <c r="F10" s="538">
        <v>636.20000000000005</v>
      </c>
      <c r="G10" s="538">
        <v>643.70000000000005</v>
      </c>
      <c r="H10" s="538">
        <v>632.79999999999995</v>
      </c>
      <c r="I10" s="538">
        <v>613.70000000000005</v>
      </c>
      <c r="J10" s="538">
        <v>634.46</v>
      </c>
      <c r="K10" s="540">
        <v>621.90200000000004</v>
      </c>
      <c r="L10" s="540">
        <v>627.1</v>
      </c>
      <c r="M10" s="430">
        <v>593.70000000000005</v>
      </c>
      <c r="N10" s="514">
        <v>565.6</v>
      </c>
      <c r="O10" s="514">
        <v>619.77599999999995</v>
      </c>
      <c r="P10" s="514">
        <v>624.73199999999997</v>
      </c>
      <c r="Q10" s="538" t="s">
        <v>149</v>
      </c>
      <c r="R10" s="538" t="s">
        <v>149</v>
      </c>
      <c r="S10" s="538" t="s">
        <v>149</v>
      </c>
      <c r="T10" s="538" t="s">
        <v>149</v>
      </c>
      <c r="U10" s="538" t="s">
        <v>149</v>
      </c>
      <c r="V10" s="538" t="s">
        <v>149</v>
      </c>
      <c r="W10" s="538" t="s">
        <v>149</v>
      </c>
      <c r="X10" s="488" t="s">
        <v>149</v>
      </c>
      <c r="Y10" s="488" t="s">
        <v>149</v>
      </c>
      <c r="Z10" s="488" t="s">
        <v>149</v>
      </c>
      <c r="AA10" s="488" t="s">
        <v>149</v>
      </c>
      <c r="AB10" s="488" t="s">
        <v>149</v>
      </c>
      <c r="AC10" s="488" t="s">
        <v>149</v>
      </c>
      <c r="AD10" s="488" t="s">
        <v>149</v>
      </c>
      <c r="AE10" s="771"/>
    </row>
    <row r="11" spans="1:31" ht="18" x14ac:dyDescent="0.2">
      <c r="A11" s="536" t="s">
        <v>473</v>
      </c>
      <c r="B11" s="537" t="s">
        <v>474</v>
      </c>
      <c r="C11" s="538" t="s">
        <v>149</v>
      </c>
      <c r="D11" s="538" t="s">
        <v>149</v>
      </c>
      <c r="E11" s="538" t="s">
        <v>149</v>
      </c>
      <c r="F11" s="538" t="s">
        <v>149</v>
      </c>
      <c r="G11" s="538" t="s">
        <v>149</v>
      </c>
      <c r="H11" s="538" t="s">
        <v>149</v>
      </c>
      <c r="I11" s="538" t="s">
        <v>149</v>
      </c>
      <c r="J11" s="538" t="s">
        <v>149</v>
      </c>
      <c r="K11" s="538" t="s">
        <v>149</v>
      </c>
      <c r="L11" s="538" t="s">
        <v>149</v>
      </c>
      <c r="M11" s="538" t="s">
        <v>149</v>
      </c>
      <c r="N11" s="538" t="s">
        <v>149</v>
      </c>
      <c r="O11" s="538" t="s">
        <v>149</v>
      </c>
      <c r="P11" s="538" t="s">
        <v>149</v>
      </c>
      <c r="Q11" s="514">
        <v>615.21500000000003</v>
      </c>
      <c r="R11" s="514">
        <v>607.20000000000005</v>
      </c>
      <c r="S11" s="514">
        <v>550.84900000000005</v>
      </c>
      <c r="T11" s="514">
        <v>533.47900000000004</v>
      </c>
      <c r="U11" s="514">
        <v>499.22800000000001</v>
      </c>
      <c r="V11" s="538" t="s">
        <v>149</v>
      </c>
      <c r="W11" s="538" t="s">
        <v>149</v>
      </c>
      <c r="X11" s="488" t="s">
        <v>149</v>
      </c>
      <c r="Y11" s="488" t="s">
        <v>149</v>
      </c>
      <c r="Z11" s="488" t="s">
        <v>149</v>
      </c>
      <c r="AA11" s="488" t="s">
        <v>149</v>
      </c>
      <c r="AB11" s="488" t="s">
        <v>149</v>
      </c>
      <c r="AC11" s="488" t="s">
        <v>149</v>
      </c>
      <c r="AD11" s="488" t="s">
        <v>149</v>
      </c>
      <c r="AE11" s="771"/>
    </row>
    <row r="12" spans="1:31" ht="18" x14ac:dyDescent="0.2">
      <c r="A12" s="536" t="s">
        <v>473</v>
      </c>
      <c r="B12" s="537" t="s">
        <v>475</v>
      </c>
      <c r="C12" s="538" t="s">
        <v>149</v>
      </c>
      <c r="D12" s="538" t="s">
        <v>149</v>
      </c>
      <c r="E12" s="538" t="s">
        <v>149</v>
      </c>
      <c r="F12" s="538" t="s">
        <v>149</v>
      </c>
      <c r="G12" s="538" t="s">
        <v>149</v>
      </c>
      <c r="H12" s="538" t="s">
        <v>149</v>
      </c>
      <c r="I12" s="538" t="s">
        <v>149</v>
      </c>
      <c r="J12" s="538" t="s">
        <v>149</v>
      </c>
      <c r="K12" s="538" t="s">
        <v>149</v>
      </c>
      <c r="L12" s="538" t="s">
        <v>149</v>
      </c>
      <c r="M12" s="538" t="s">
        <v>149</v>
      </c>
      <c r="N12" s="538" t="s">
        <v>149</v>
      </c>
      <c r="O12" s="538" t="s">
        <v>149</v>
      </c>
      <c r="P12" s="538" t="s">
        <v>149</v>
      </c>
      <c r="Q12" s="538" t="s">
        <v>149</v>
      </c>
      <c r="R12" s="538" t="s">
        <v>149</v>
      </c>
      <c r="S12" s="538" t="s">
        <v>149</v>
      </c>
      <c r="T12" s="538" t="s">
        <v>149</v>
      </c>
      <c r="U12" s="538" t="s">
        <v>149</v>
      </c>
      <c r="V12" s="514">
        <v>409.23599999999999</v>
      </c>
      <c r="W12" s="539">
        <v>341.274</v>
      </c>
      <c r="X12" s="481">
        <v>299.24</v>
      </c>
      <c r="Y12" s="481">
        <v>310.10000000000002</v>
      </c>
      <c r="Z12" s="426">
        <v>305.5</v>
      </c>
      <c r="AA12" s="1">
        <v>303.39999999999998</v>
      </c>
      <c r="AB12" s="426">
        <v>301.8</v>
      </c>
      <c r="AC12" s="426">
        <v>287.89999999999998</v>
      </c>
      <c r="AD12" s="426">
        <v>299.10000000000002</v>
      </c>
      <c r="AE12" s="771"/>
    </row>
    <row r="13" spans="1:31" ht="18" x14ac:dyDescent="0.2">
      <c r="A13" s="536" t="s">
        <v>725</v>
      </c>
      <c r="B13" s="537" t="s">
        <v>468</v>
      </c>
      <c r="C13" s="538">
        <v>680</v>
      </c>
      <c r="D13" s="538">
        <v>667.8</v>
      </c>
      <c r="E13" s="538">
        <v>647.79999999999995</v>
      </c>
      <c r="F13" s="538">
        <v>690.1</v>
      </c>
      <c r="G13" s="538">
        <v>654.4</v>
      </c>
      <c r="H13" s="538">
        <v>649.4</v>
      </c>
      <c r="I13" s="538">
        <v>621</v>
      </c>
      <c r="J13" s="539">
        <v>629.149</v>
      </c>
      <c r="K13" s="539">
        <v>623.274</v>
      </c>
      <c r="L13" s="431">
        <v>647.6</v>
      </c>
      <c r="M13" s="430">
        <v>659.5</v>
      </c>
      <c r="N13" s="514">
        <v>710</v>
      </c>
      <c r="O13" s="514">
        <v>682.93600000000004</v>
      </c>
      <c r="P13" s="514">
        <v>698.55100000000004</v>
      </c>
      <c r="Q13" s="514">
        <v>722.56100000000004</v>
      </c>
      <c r="R13" s="514">
        <v>750.4</v>
      </c>
      <c r="S13" s="514">
        <v>710.83699999999999</v>
      </c>
      <c r="T13" s="514">
        <v>720.41099999999994</v>
      </c>
      <c r="U13" s="514">
        <v>727.31</v>
      </c>
      <c r="V13" s="514">
        <v>697.71299999999997</v>
      </c>
      <c r="W13" s="539">
        <v>695.44100000000003</v>
      </c>
      <c r="X13" s="481">
        <v>708.91200000000003</v>
      </c>
      <c r="Y13" s="481">
        <v>706.1</v>
      </c>
      <c r="Z13" s="426">
        <v>687.1</v>
      </c>
      <c r="AA13" s="1">
        <v>738.5</v>
      </c>
      <c r="AB13" s="426">
        <v>745.6</v>
      </c>
      <c r="AC13" s="426">
        <v>793.2</v>
      </c>
      <c r="AD13" s="426">
        <v>786.8</v>
      </c>
      <c r="AE13" s="771"/>
    </row>
    <row r="14" spans="1:31" ht="18" x14ac:dyDescent="0.2">
      <c r="A14" s="536" t="s">
        <v>726</v>
      </c>
      <c r="B14" s="537" t="s">
        <v>468</v>
      </c>
      <c r="C14" s="538">
        <v>62.4</v>
      </c>
      <c r="D14" s="538">
        <v>60.1</v>
      </c>
      <c r="E14" s="538">
        <v>54.9</v>
      </c>
      <c r="F14" s="538">
        <v>61</v>
      </c>
      <c r="G14" s="538">
        <v>60.8</v>
      </c>
      <c r="H14" s="538">
        <v>57.2</v>
      </c>
      <c r="I14" s="538">
        <v>51.4</v>
      </c>
      <c r="J14" s="541">
        <v>48.868000000000002</v>
      </c>
      <c r="K14" s="541">
        <v>46.853000000000002</v>
      </c>
      <c r="L14" s="431">
        <v>52.6</v>
      </c>
      <c r="M14" s="430">
        <v>51.7</v>
      </c>
      <c r="N14" s="514">
        <v>54</v>
      </c>
      <c r="O14" s="514">
        <v>53.963999999999999</v>
      </c>
      <c r="P14" s="514">
        <v>53.988999999999997</v>
      </c>
      <c r="Q14" s="514">
        <v>52.393000000000001</v>
      </c>
      <c r="R14" s="514">
        <v>54.5</v>
      </c>
      <c r="S14" s="514">
        <v>50.16</v>
      </c>
      <c r="T14" s="514">
        <v>54.433</v>
      </c>
      <c r="U14" s="514">
        <v>52.061999999999998</v>
      </c>
      <c r="V14" s="514">
        <v>46.887999999999998</v>
      </c>
      <c r="W14" s="539">
        <v>43.741</v>
      </c>
      <c r="X14" s="481">
        <v>43.029000000000003</v>
      </c>
      <c r="Y14" s="481">
        <v>46.7</v>
      </c>
      <c r="Z14" s="426">
        <v>58.8</v>
      </c>
      <c r="AA14" s="1">
        <v>66.400000000000006</v>
      </c>
      <c r="AB14" s="426">
        <v>67.2</v>
      </c>
      <c r="AC14" s="426">
        <v>72</v>
      </c>
      <c r="AD14" s="426">
        <v>75.2</v>
      </c>
      <c r="AE14" s="771"/>
    </row>
    <row r="15" spans="1:31" ht="18" x14ac:dyDescent="0.2">
      <c r="A15" s="536" t="s">
        <v>727</v>
      </c>
      <c r="B15" s="537" t="s">
        <v>468</v>
      </c>
      <c r="C15" s="538" t="s">
        <v>149</v>
      </c>
      <c r="D15" s="538" t="s">
        <v>149</v>
      </c>
      <c r="E15" s="542">
        <v>18.8</v>
      </c>
      <c r="F15" s="538">
        <v>31.4</v>
      </c>
      <c r="G15" s="538">
        <v>39.200000000000003</v>
      </c>
      <c r="H15" s="538">
        <v>36</v>
      </c>
      <c r="I15" s="538">
        <v>42.6</v>
      </c>
      <c r="J15" s="539">
        <v>39.378999999999998</v>
      </c>
      <c r="K15" s="539">
        <v>37.5</v>
      </c>
      <c r="L15" s="431">
        <v>41.7</v>
      </c>
      <c r="M15" s="430">
        <v>40.700000000000003</v>
      </c>
      <c r="N15" s="514">
        <v>49</v>
      </c>
      <c r="O15" s="514">
        <v>52.868000000000002</v>
      </c>
      <c r="P15" s="514">
        <v>57.87</v>
      </c>
      <c r="Q15" s="514">
        <v>67.605000000000004</v>
      </c>
      <c r="R15" s="514">
        <v>60.4</v>
      </c>
      <c r="S15" s="514">
        <v>59.475999999999999</v>
      </c>
      <c r="T15" s="514">
        <v>69.721000000000004</v>
      </c>
      <c r="U15" s="514">
        <v>68.094999999999999</v>
      </c>
      <c r="V15" s="514">
        <v>61.656999999999996</v>
      </c>
      <c r="W15" s="539">
        <v>60.929000000000002</v>
      </c>
      <c r="X15" s="481">
        <v>61.73</v>
      </c>
      <c r="Y15" s="481">
        <v>62.7</v>
      </c>
      <c r="Z15" s="426">
        <v>63.3</v>
      </c>
      <c r="AA15" s="1">
        <v>85.8</v>
      </c>
      <c r="AB15" s="426">
        <v>85.7</v>
      </c>
      <c r="AC15" s="426">
        <v>88.5</v>
      </c>
      <c r="AD15" s="426">
        <v>95.8</v>
      </c>
      <c r="AE15" s="771"/>
    </row>
    <row r="16" spans="1:31" ht="18" x14ac:dyDescent="0.2">
      <c r="A16" s="547" t="s">
        <v>728</v>
      </c>
      <c r="B16" s="537" t="s">
        <v>468</v>
      </c>
      <c r="C16" s="538">
        <v>640.70000000000005</v>
      </c>
      <c r="D16" s="538">
        <v>624.5</v>
      </c>
      <c r="E16" s="538">
        <v>656.2</v>
      </c>
      <c r="F16" s="538">
        <v>701.8</v>
      </c>
      <c r="G16" s="538">
        <v>693.1</v>
      </c>
      <c r="H16" s="538">
        <v>685.7</v>
      </c>
      <c r="I16" s="538">
        <v>677.1</v>
      </c>
      <c r="J16" s="539">
        <v>666.65899999999999</v>
      </c>
      <c r="K16" s="539">
        <v>681.09900000000005</v>
      </c>
      <c r="L16" s="431">
        <v>708.3</v>
      </c>
      <c r="M16" s="430">
        <v>709.7</v>
      </c>
      <c r="N16" s="514">
        <v>770.7</v>
      </c>
      <c r="O16" s="514">
        <v>764.15899999999999</v>
      </c>
      <c r="P16" s="514">
        <v>750.11900000000003</v>
      </c>
      <c r="Q16" s="514">
        <v>759.68</v>
      </c>
      <c r="R16" s="514">
        <v>770.3</v>
      </c>
      <c r="S16" s="514">
        <v>740.96900000000005</v>
      </c>
      <c r="T16" s="514">
        <v>755.93</v>
      </c>
      <c r="U16" s="514">
        <v>735.30799999999999</v>
      </c>
      <c r="V16" s="514">
        <v>711.53700000000003</v>
      </c>
      <c r="W16" s="539">
        <v>690.14400000000001</v>
      </c>
      <c r="X16" s="481">
        <v>676.92600000000004</v>
      </c>
      <c r="Y16" s="481">
        <v>674.1</v>
      </c>
      <c r="Z16" s="426">
        <v>631.70000000000005</v>
      </c>
      <c r="AA16" s="1">
        <v>675.7</v>
      </c>
      <c r="AB16" s="426">
        <v>713.9</v>
      </c>
      <c r="AC16" s="426">
        <v>724.5</v>
      </c>
      <c r="AD16" s="426">
        <v>727.1</v>
      </c>
      <c r="AE16" s="771"/>
    </row>
    <row r="17" spans="1:31" ht="15.75" x14ac:dyDescent="0.25">
      <c r="A17" s="543" t="s">
        <v>478</v>
      </c>
      <c r="B17" s="544"/>
      <c r="C17" s="545">
        <f t="shared" ref="C17:V17" si="0">SUM(C6:C16)</f>
        <v>2985.6000000000004</v>
      </c>
      <c r="D17" s="545">
        <f t="shared" si="0"/>
        <v>2972.4999999999995</v>
      </c>
      <c r="E17" s="545">
        <f t="shared" si="0"/>
        <v>2937.8</v>
      </c>
      <c r="F17" s="545">
        <f t="shared" si="0"/>
        <v>3105.6000000000004</v>
      </c>
      <c r="G17" s="545">
        <f t="shared" si="0"/>
        <v>3021.2</v>
      </c>
      <c r="H17" s="545">
        <f t="shared" si="0"/>
        <v>3034.5999999999995</v>
      </c>
      <c r="I17" s="545">
        <f t="shared" si="0"/>
        <v>2915.1</v>
      </c>
      <c r="J17" s="545">
        <f t="shared" si="0"/>
        <v>2943.7330000000002</v>
      </c>
      <c r="K17" s="545">
        <f t="shared" si="0"/>
        <v>2940.7020000000002</v>
      </c>
      <c r="L17" s="545">
        <f t="shared" si="0"/>
        <v>3030.7999999999993</v>
      </c>
      <c r="M17" s="545">
        <f t="shared" si="0"/>
        <v>3024.5999999999995</v>
      </c>
      <c r="N17" s="545">
        <f t="shared" si="0"/>
        <v>3171.2</v>
      </c>
      <c r="O17" s="545">
        <f t="shared" si="0"/>
        <v>3204.3130000000001</v>
      </c>
      <c r="P17" s="545">
        <f t="shared" si="0"/>
        <v>3255.9769999999999</v>
      </c>
      <c r="Q17" s="545">
        <f t="shared" si="0"/>
        <v>3267.8320000000003</v>
      </c>
      <c r="R17" s="545">
        <f t="shared" si="0"/>
        <v>3299.3</v>
      </c>
      <c r="S17" s="545">
        <f t="shared" si="0"/>
        <v>3076.0639999999999</v>
      </c>
      <c r="T17" s="545">
        <f t="shared" si="0"/>
        <v>3110.3240000000001</v>
      </c>
      <c r="U17" s="545">
        <f t="shared" si="0"/>
        <v>3077.4159999999997</v>
      </c>
      <c r="V17" s="545">
        <f t="shared" si="0"/>
        <v>2847.4650000000001</v>
      </c>
      <c r="W17" s="545">
        <f t="shared" ref="W17:AD17" si="1">SUM(W6:W16)</f>
        <v>2737.252</v>
      </c>
      <c r="X17" s="545">
        <f t="shared" si="1"/>
        <v>2727.8309999999997</v>
      </c>
      <c r="Y17" s="545">
        <f t="shared" si="1"/>
        <v>2740.6</v>
      </c>
      <c r="Z17" s="545">
        <f t="shared" si="1"/>
        <v>2728.3999999999996</v>
      </c>
      <c r="AA17" s="545">
        <f t="shared" si="1"/>
        <v>2940.4000000000005</v>
      </c>
      <c r="AB17" s="545">
        <f t="shared" si="1"/>
        <v>2984.6</v>
      </c>
      <c r="AC17" s="545">
        <f t="shared" si="1"/>
        <v>3016.8999999999996</v>
      </c>
      <c r="AD17" s="545">
        <f t="shared" si="1"/>
        <v>3044.2000000000003</v>
      </c>
      <c r="AE17" s="771"/>
    </row>
    <row r="18" spans="1:31" ht="7.5" customHeight="1" x14ac:dyDescent="0.2">
      <c r="A18" s="4"/>
      <c r="B18" s="525"/>
      <c r="C18" s="546" t="s">
        <v>56</v>
      </c>
      <c r="D18" s="546" t="s">
        <v>56</v>
      </c>
      <c r="E18" s="546" t="s">
        <v>56</v>
      </c>
      <c r="F18" s="546" t="s">
        <v>56</v>
      </c>
      <c r="G18" s="546" t="s">
        <v>56</v>
      </c>
      <c r="H18" s="546" t="s">
        <v>56</v>
      </c>
      <c r="I18" s="546" t="s">
        <v>56</v>
      </c>
      <c r="J18" s="431"/>
      <c r="K18" s="546" t="s">
        <v>56</v>
      </c>
      <c r="L18" s="431"/>
      <c r="M18" s="431"/>
      <c r="N18" s="431"/>
      <c r="O18" s="430"/>
      <c r="P18" s="514"/>
      <c r="Q18" s="514"/>
      <c r="R18" s="431"/>
      <c r="S18" s="431"/>
      <c r="T18" s="430"/>
      <c r="U18" s="430"/>
      <c r="V18" s="430"/>
      <c r="W18" s="431"/>
      <c r="X18" s="426"/>
      <c r="Y18" s="426"/>
      <c r="Z18" s="426"/>
      <c r="AB18" s="426"/>
      <c r="AD18" s="771"/>
      <c r="AE18" s="771"/>
    </row>
    <row r="19" spans="1:31" ht="18.75" x14ac:dyDescent="0.25">
      <c r="A19" s="28" t="s">
        <v>753</v>
      </c>
      <c r="B19" s="530"/>
      <c r="C19" s="540"/>
      <c r="D19" s="540"/>
      <c r="E19" s="540"/>
      <c r="F19" s="540"/>
      <c r="G19" s="540"/>
      <c r="H19" s="540"/>
      <c r="I19" s="540"/>
      <c r="J19" s="540"/>
      <c r="K19" s="540"/>
      <c r="L19" s="540"/>
      <c r="M19" s="431"/>
      <c r="N19" s="431"/>
      <c r="O19" s="430"/>
      <c r="P19" s="514"/>
      <c r="Q19" s="514"/>
      <c r="R19" s="431"/>
      <c r="S19" s="431"/>
      <c r="T19" s="430"/>
      <c r="U19" s="430"/>
      <c r="V19" s="430"/>
      <c r="W19" s="431"/>
      <c r="X19" s="426"/>
      <c r="Y19" s="426"/>
      <c r="Z19" s="426"/>
      <c r="AB19" s="426"/>
      <c r="AD19" s="771"/>
      <c r="AE19" s="771"/>
    </row>
    <row r="20" spans="1:31" ht="18" x14ac:dyDescent="0.2">
      <c r="A20" s="547" t="s">
        <v>796</v>
      </c>
      <c r="B20" s="537" t="s">
        <v>468</v>
      </c>
      <c r="C20" s="538" t="s">
        <v>149</v>
      </c>
      <c r="D20" s="538" t="s">
        <v>149</v>
      </c>
      <c r="E20" s="538" t="s">
        <v>149</v>
      </c>
      <c r="F20" s="538" t="s">
        <v>149</v>
      </c>
      <c r="G20" s="538" t="s">
        <v>149</v>
      </c>
      <c r="H20" s="538" t="s">
        <v>149</v>
      </c>
      <c r="I20" s="538" t="s">
        <v>149</v>
      </c>
      <c r="J20" s="538" t="s">
        <v>149</v>
      </c>
      <c r="K20" s="548">
        <v>0</v>
      </c>
      <c r="L20" s="549">
        <v>0</v>
      </c>
      <c r="M20" s="549" t="s">
        <v>149</v>
      </c>
      <c r="N20" s="514">
        <v>27.234999999999999</v>
      </c>
      <c r="O20" s="514">
        <v>38.707000000000001</v>
      </c>
      <c r="P20" s="539">
        <v>37.094999999999999</v>
      </c>
      <c r="Q20" s="539">
        <v>37.335999999999999</v>
      </c>
      <c r="R20" s="539">
        <v>38.692999999999998</v>
      </c>
      <c r="S20" s="514">
        <v>39.720999999999997</v>
      </c>
      <c r="T20" s="514">
        <v>48.787999999999997</v>
      </c>
      <c r="U20" s="514">
        <v>46.095999999999997</v>
      </c>
      <c r="V20" s="514">
        <v>48.438000000000002</v>
      </c>
      <c r="W20" s="539">
        <v>46.146999999999998</v>
      </c>
      <c r="X20" s="481">
        <v>45.469000000000001</v>
      </c>
      <c r="Y20" s="481">
        <v>47.4</v>
      </c>
      <c r="Z20" s="426">
        <v>48.1</v>
      </c>
      <c r="AA20" s="1">
        <v>57.1</v>
      </c>
      <c r="AB20" s="773">
        <v>60</v>
      </c>
      <c r="AC20" s="773">
        <v>61.1</v>
      </c>
      <c r="AD20" s="773">
        <v>63.7</v>
      </c>
      <c r="AE20" s="771"/>
    </row>
    <row r="21" spans="1:31" ht="18" x14ac:dyDescent="0.2">
      <c r="A21" s="547" t="s">
        <v>729</v>
      </c>
      <c r="B21" s="537" t="s">
        <v>468</v>
      </c>
      <c r="C21" s="538" t="s">
        <v>149</v>
      </c>
      <c r="D21" s="538" t="s">
        <v>149</v>
      </c>
      <c r="E21" s="538" t="s">
        <v>149</v>
      </c>
      <c r="F21" s="538" t="s">
        <v>149</v>
      </c>
      <c r="G21" s="538">
        <v>25.885000000000002</v>
      </c>
      <c r="H21" s="538">
        <v>30.582000000000001</v>
      </c>
      <c r="I21" s="538">
        <v>36.6</v>
      </c>
      <c r="J21" s="539">
        <v>39.307000000000002</v>
      </c>
      <c r="K21" s="549">
        <v>0</v>
      </c>
      <c r="L21" s="549">
        <v>0</v>
      </c>
      <c r="M21" s="430">
        <v>44.7</v>
      </c>
      <c r="N21" s="514">
        <v>48</v>
      </c>
      <c r="O21" s="514">
        <v>51.75</v>
      </c>
      <c r="P21" s="539">
        <v>52.243000000000002</v>
      </c>
      <c r="Q21" s="539">
        <v>51.405000000000001</v>
      </c>
      <c r="R21" s="539">
        <v>53.8</v>
      </c>
      <c r="S21" s="514">
        <v>53.941000000000003</v>
      </c>
      <c r="T21" s="514">
        <v>58.244</v>
      </c>
      <c r="U21" s="514">
        <v>58.02</v>
      </c>
      <c r="V21" s="514">
        <v>58.091999999999999</v>
      </c>
      <c r="W21" s="539">
        <v>52.774999999999999</v>
      </c>
      <c r="X21" s="481">
        <v>54.393000000000001</v>
      </c>
      <c r="Y21" s="481">
        <v>57.7</v>
      </c>
      <c r="Z21" s="426">
        <v>54.4</v>
      </c>
      <c r="AA21" s="1">
        <v>63.1</v>
      </c>
      <c r="AB21" s="426">
        <v>68.400000000000006</v>
      </c>
      <c r="AC21" s="426">
        <v>69.599999999999994</v>
      </c>
      <c r="AD21" s="426">
        <v>75.5</v>
      </c>
      <c r="AE21" s="771"/>
    </row>
    <row r="22" spans="1:31" ht="18" x14ac:dyDescent="0.2">
      <c r="A22" s="547" t="s">
        <v>731</v>
      </c>
      <c r="B22" s="537" t="s">
        <v>468</v>
      </c>
      <c r="C22" s="538">
        <v>268.3</v>
      </c>
      <c r="D22" s="538">
        <v>248.7</v>
      </c>
      <c r="E22" s="538">
        <v>269.7</v>
      </c>
      <c r="F22" s="538">
        <v>279.5</v>
      </c>
      <c r="G22" s="538">
        <v>288.5</v>
      </c>
      <c r="H22" s="538">
        <v>313.8</v>
      </c>
      <c r="I22" s="538">
        <v>267.60000000000002</v>
      </c>
      <c r="J22" s="539">
        <v>256.952</v>
      </c>
      <c r="K22" s="539">
        <v>246.13499999999999</v>
      </c>
      <c r="L22" s="431">
        <v>245.4</v>
      </c>
      <c r="M22" s="430">
        <v>245.7</v>
      </c>
      <c r="N22" s="514">
        <v>250</v>
      </c>
      <c r="O22" s="514">
        <v>257.39299999999997</v>
      </c>
      <c r="P22" s="539">
        <v>245.88300000000001</v>
      </c>
      <c r="Q22" s="539">
        <v>255.501</v>
      </c>
      <c r="R22" s="539">
        <v>246.8</v>
      </c>
      <c r="S22" s="514">
        <v>222.25299999999999</v>
      </c>
      <c r="T22" s="514">
        <v>232.215</v>
      </c>
      <c r="U22" s="514">
        <v>233.19399999999999</v>
      </c>
      <c r="V22" s="514">
        <v>221.65700000000001</v>
      </c>
      <c r="W22" s="539">
        <v>213.54</v>
      </c>
      <c r="X22" s="481">
        <v>224.22800000000001</v>
      </c>
      <c r="Y22" s="481">
        <v>223.9</v>
      </c>
      <c r="Z22" s="426">
        <v>215.4</v>
      </c>
      <c r="AA22" s="1">
        <v>243.2</v>
      </c>
      <c r="AB22" s="426">
        <v>250.3</v>
      </c>
      <c r="AC22" s="426">
        <v>229.5</v>
      </c>
      <c r="AD22" s="426">
        <v>243.3</v>
      </c>
      <c r="AE22" s="771"/>
    </row>
    <row r="23" spans="1:31" ht="18" x14ac:dyDescent="0.2">
      <c r="A23" s="547" t="s">
        <v>730</v>
      </c>
      <c r="B23" s="537" t="s">
        <v>468</v>
      </c>
      <c r="C23" s="538">
        <v>90.3</v>
      </c>
      <c r="D23" s="538">
        <v>97.8</v>
      </c>
      <c r="E23" s="538">
        <v>107.9</v>
      </c>
      <c r="F23" s="538">
        <v>115.6</v>
      </c>
      <c r="G23" s="538">
        <v>120</v>
      </c>
      <c r="H23" s="538">
        <v>117.3</v>
      </c>
      <c r="I23" s="538">
        <v>111.3</v>
      </c>
      <c r="J23" s="539">
        <v>103.598</v>
      </c>
      <c r="K23" s="539">
        <v>100.271</v>
      </c>
      <c r="L23" s="431">
        <v>100.2</v>
      </c>
      <c r="M23" s="430">
        <v>103.9</v>
      </c>
      <c r="N23" s="514">
        <v>116.8</v>
      </c>
      <c r="O23" s="514">
        <v>122.943</v>
      </c>
      <c r="P23" s="539">
        <v>121.682</v>
      </c>
      <c r="Q23" s="539">
        <v>132.89699999999999</v>
      </c>
      <c r="R23" s="539">
        <v>130</v>
      </c>
      <c r="S23" s="514">
        <v>118.24299999999999</v>
      </c>
      <c r="T23" s="514">
        <v>125.048</v>
      </c>
      <c r="U23" s="514">
        <v>115.62</v>
      </c>
      <c r="V23" s="514">
        <v>117.1</v>
      </c>
      <c r="W23" s="539">
        <v>110.714</v>
      </c>
      <c r="X23" s="481">
        <v>108.812</v>
      </c>
      <c r="Y23" s="481">
        <v>110.9</v>
      </c>
      <c r="Z23" s="426">
        <v>109.7</v>
      </c>
      <c r="AA23" s="1">
        <v>105.1</v>
      </c>
      <c r="AB23" s="426">
        <v>103.4</v>
      </c>
      <c r="AC23" s="426">
        <v>112.3</v>
      </c>
      <c r="AD23" s="426">
        <v>116.9</v>
      </c>
      <c r="AE23" s="771"/>
    </row>
    <row r="24" spans="1:31" ht="18" x14ac:dyDescent="0.2">
      <c r="A24" s="547" t="s">
        <v>797</v>
      </c>
      <c r="B24" s="537" t="s">
        <v>468</v>
      </c>
      <c r="C24" s="538" t="s">
        <v>149</v>
      </c>
      <c r="D24" s="538" t="s">
        <v>149</v>
      </c>
      <c r="E24" s="538" t="s">
        <v>149</v>
      </c>
      <c r="F24" s="538" t="s">
        <v>149</v>
      </c>
      <c r="G24" s="538" t="s">
        <v>149</v>
      </c>
      <c r="H24" s="538" t="s">
        <v>149</v>
      </c>
      <c r="I24" s="538" t="s">
        <v>149</v>
      </c>
      <c r="J24" s="538" t="s">
        <v>149</v>
      </c>
      <c r="K24" s="548">
        <v>14.340999999999999</v>
      </c>
      <c r="L24" s="548">
        <v>13.975</v>
      </c>
      <c r="M24" s="514">
        <v>18.286000000000001</v>
      </c>
      <c r="N24" s="549">
        <v>13.872</v>
      </c>
      <c r="O24" s="514">
        <v>10.586</v>
      </c>
      <c r="P24" s="514">
        <v>10.612</v>
      </c>
      <c r="Q24" s="539">
        <v>11.134</v>
      </c>
      <c r="R24" s="539">
        <v>8.6850000000000005</v>
      </c>
      <c r="S24" s="539">
        <v>9.9320000000000004</v>
      </c>
      <c r="T24" s="514">
        <v>10.102</v>
      </c>
      <c r="U24" s="514">
        <v>8.11</v>
      </c>
      <c r="V24" s="514">
        <v>11.032999999999999</v>
      </c>
      <c r="W24" s="539">
        <v>11.38</v>
      </c>
      <c r="X24" s="481">
        <v>18.969000000000001</v>
      </c>
      <c r="Y24" s="481">
        <v>19.2</v>
      </c>
      <c r="Z24" s="426">
        <v>20.8</v>
      </c>
      <c r="AA24" s="1">
        <v>22.7</v>
      </c>
      <c r="AB24" s="426">
        <v>22.2</v>
      </c>
      <c r="AC24" s="426">
        <v>20.6</v>
      </c>
      <c r="AD24" s="426">
        <v>21.4</v>
      </c>
      <c r="AE24" s="771"/>
    </row>
    <row r="25" spans="1:31" ht="18" x14ac:dyDescent="0.2">
      <c r="A25" s="547" t="s">
        <v>479</v>
      </c>
      <c r="B25" s="537" t="s">
        <v>468</v>
      </c>
      <c r="C25" s="538">
        <v>105.6</v>
      </c>
      <c r="D25" s="538">
        <v>106.5</v>
      </c>
      <c r="E25" s="538">
        <v>111.3</v>
      </c>
      <c r="F25" s="538">
        <v>111.4</v>
      </c>
      <c r="G25" s="538">
        <v>116.8</v>
      </c>
      <c r="H25" s="538">
        <v>120.7</v>
      </c>
      <c r="I25" s="538">
        <v>118.6</v>
      </c>
      <c r="J25" s="539">
        <v>119.07599999999999</v>
      </c>
      <c r="K25" s="539">
        <v>121.288</v>
      </c>
      <c r="L25" s="431">
        <v>118.6</v>
      </c>
      <c r="M25" s="514">
        <v>126</v>
      </c>
      <c r="N25" s="514">
        <v>140</v>
      </c>
      <c r="O25" s="514">
        <v>148.047</v>
      </c>
      <c r="P25" s="539">
        <v>150.88999999999999</v>
      </c>
      <c r="Q25" s="539">
        <v>152.52600000000001</v>
      </c>
      <c r="R25" s="539">
        <v>157.4</v>
      </c>
      <c r="S25" s="514">
        <v>159.34299999999999</v>
      </c>
      <c r="T25" s="514">
        <v>171.38</v>
      </c>
      <c r="U25" s="514">
        <v>169.28</v>
      </c>
      <c r="V25" s="514">
        <v>174.09700000000001</v>
      </c>
      <c r="W25" s="539">
        <v>178.398</v>
      </c>
      <c r="X25" s="481">
        <v>180.744</v>
      </c>
      <c r="Y25" s="481">
        <v>189.8</v>
      </c>
      <c r="Z25" s="426">
        <v>194.8</v>
      </c>
      <c r="AA25" s="1">
        <v>203.2</v>
      </c>
      <c r="AB25" s="426">
        <v>214.3</v>
      </c>
      <c r="AC25" s="426">
        <v>223.8</v>
      </c>
      <c r="AD25" s="426">
        <v>231.4</v>
      </c>
      <c r="AE25" s="771"/>
    </row>
    <row r="26" spans="1:31" ht="18" x14ac:dyDescent="0.2">
      <c r="A26" s="547" t="s">
        <v>798</v>
      </c>
      <c r="B26" s="537" t="s">
        <v>468</v>
      </c>
      <c r="C26" s="538" t="s">
        <v>149</v>
      </c>
      <c r="D26" s="538" t="s">
        <v>149</v>
      </c>
      <c r="E26" s="538" t="s">
        <v>149</v>
      </c>
      <c r="F26" s="538" t="s">
        <v>149</v>
      </c>
      <c r="G26" s="538" t="s">
        <v>149</v>
      </c>
      <c r="H26" s="538" t="s">
        <v>149</v>
      </c>
      <c r="I26" s="538" t="s">
        <v>149</v>
      </c>
      <c r="J26" s="538" t="s">
        <v>149</v>
      </c>
      <c r="K26" s="548">
        <v>12.65</v>
      </c>
      <c r="L26" s="548">
        <v>15.38</v>
      </c>
      <c r="M26" s="514">
        <v>17.187000000000001</v>
      </c>
      <c r="N26" s="514">
        <v>18.738</v>
      </c>
      <c r="O26" s="514">
        <v>19.440999999999999</v>
      </c>
      <c r="P26" s="539">
        <v>19.984000000000002</v>
      </c>
      <c r="Q26" s="539">
        <v>21.443999999999999</v>
      </c>
      <c r="R26" s="539">
        <v>23.411000000000001</v>
      </c>
      <c r="S26" s="514">
        <v>23.9</v>
      </c>
      <c r="T26" s="514">
        <v>26.099</v>
      </c>
      <c r="U26" s="514">
        <v>26.696999999999999</v>
      </c>
      <c r="V26" s="514">
        <v>25.574000000000002</v>
      </c>
      <c r="W26" s="539">
        <v>26.561</v>
      </c>
      <c r="X26" s="481">
        <v>25.867000000000001</v>
      </c>
      <c r="Y26" s="481">
        <v>29.8</v>
      </c>
      <c r="Z26" s="426">
        <v>27.8</v>
      </c>
      <c r="AA26" s="1">
        <v>30.4</v>
      </c>
      <c r="AB26" s="426">
        <v>30.5</v>
      </c>
      <c r="AC26" s="426">
        <v>30</v>
      </c>
      <c r="AD26" s="426">
        <v>30.5</v>
      </c>
      <c r="AE26" s="771"/>
    </row>
    <row r="27" spans="1:31" ht="18" x14ac:dyDescent="0.2">
      <c r="A27" s="547" t="s">
        <v>732</v>
      </c>
      <c r="B27" s="537" t="s">
        <v>468</v>
      </c>
      <c r="C27" s="538">
        <v>121</v>
      </c>
      <c r="D27" s="538">
        <v>129.69999999999999</v>
      </c>
      <c r="E27" s="538">
        <v>153.6</v>
      </c>
      <c r="F27" s="538">
        <v>183.5</v>
      </c>
      <c r="G27" s="538">
        <v>203.7</v>
      </c>
      <c r="H27" s="538">
        <v>186</v>
      </c>
      <c r="I27" s="538">
        <v>171.5</v>
      </c>
      <c r="J27" s="431">
        <v>170.2</v>
      </c>
      <c r="K27" s="539">
        <v>160.447</v>
      </c>
      <c r="L27" s="431">
        <v>149.6</v>
      </c>
      <c r="M27" s="430">
        <v>165.9</v>
      </c>
      <c r="N27" s="514">
        <v>168.1</v>
      </c>
      <c r="O27" s="514">
        <v>188.32</v>
      </c>
      <c r="P27" s="539">
        <v>189.54400000000001</v>
      </c>
      <c r="Q27" s="539">
        <v>188.929</v>
      </c>
      <c r="R27" s="539">
        <v>190.5</v>
      </c>
      <c r="S27" s="514">
        <v>187.50700000000001</v>
      </c>
      <c r="T27" s="514">
        <v>208.84</v>
      </c>
      <c r="U27" s="514">
        <v>212.417</v>
      </c>
      <c r="V27" s="514">
        <v>220.78200000000001</v>
      </c>
      <c r="W27" s="539">
        <v>217.274</v>
      </c>
      <c r="X27" s="481">
        <v>237.44499999999999</v>
      </c>
      <c r="Y27" s="481">
        <v>239.4</v>
      </c>
      <c r="Z27" s="426">
        <v>247.6</v>
      </c>
      <c r="AA27" s="1">
        <v>250.8</v>
      </c>
      <c r="AB27" s="426">
        <v>285.5</v>
      </c>
      <c r="AC27" s="426">
        <v>283.39999999999998</v>
      </c>
      <c r="AD27" s="426">
        <v>305.39999999999998</v>
      </c>
      <c r="AE27" s="771"/>
    </row>
    <row r="28" spans="1:31" ht="18" x14ac:dyDescent="0.2">
      <c r="A28" s="547" t="s">
        <v>756</v>
      </c>
      <c r="B28" s="537" t="s">
        <v>468</v>
      </c>
      <c r="C28" s="573">
        <v>0</v>
      </c>
      <c r="D28" s="573">
        <v>0</v>
      </c>
      <c r="E28" s="573">
        <v>0</v>
      </c>
      <c r="F28" s="573">
        <v>0</v>
      </c>
      <c r="G28" s="573">
        <v>0</v>
      </c>
      <c r="H28" s="573">
        <v>0</v>
      </c>
      <c r="I28" s="573">
        <v>0</v>
      </c>
      <c r="J28" s="573">
        <v>0</v>
      </c>
      <c r="K28" s="573">
        <v>0</v>
      </c>
      <c r="L28" s="573">
        <v>0</v>
      </c>
      <c r="M28" s="573">
        <v>0</v>
      </c>
      <c r="N28" s="573">
        <v>0</v>
      </c>
      <c r="O28" s="573">
        <v>0</v>
      </c>
      <c r="P28" s="573">
        <v>0</v>
      </c>
      <c r="Q28" s="573">
        <v>0</v>
      </c>
      <c r="R28" s="573">
        <v>0</v>
      </c>
      <c r="S28" s="573">
        <v>0</v>
      </c>
      <c r="T28" s="573">
        <v>0</v>
      </c>
      <c r="U28" s="573">
        <v>0</v>
      </c>
      <c r="V28" s="573">
        <v>0</v>
      </c>
      <c r="W28" s="573">
        <v>0</v>
      </c>
      <c r="X28" s="746">
        <v>0.4</v>
      </c>
      <c r="Y28" s="746">
        <v>1.2</v>
      </c>
      <c r="Z28" s="746">
        <v>1</v>
      </c>
      <c r="AA28" s="747">
        <v>22.76</v>
      </c>
      <c r="AB28" s="426">
        <v>27.6</v>
      </c>
      <c r="AC28" s="426">
        <v>21.2</v>
      </c>
      <c r="AD28" s="426">
        <v>29.2</v>
      </c>
      <c r="AE28" s="771"/>
    </row>
    <row r="29" spans="1:31" ht="18" x14ac:dyDescent="0.2">
      <c r="A29" s="547" t="s">
        <v>799</v>
      </c>
      <c r="B29" s="537" t="s">
        <v>468</v>
      </c>
      <c r="C29" s="538" t="s">
        <v>149</v>
      </c>
      <c r="D29" s="538" t="s">
        <v>149</v>
      </c>
      <c r="E29" s="538" t="s">
        <v>149</v>
      </c>
      <c r="F29" s="538" t="s">
        <v>149</v>
      </c>
      <c r="G29" s="538" t="s">
        <v>149</v>
      </c>
      <c r="H29" s="538" t="s">
        <v>149</v>
      </c>
      <c r="I29" s="538" t="s">
        <v>149</v>
      </c>
      <c r="J29" s="538" t="s">
        <v>149</v>
      </c>
      <c r="K29" s="548">
        <v>0</v>
      </c>
      <c r="L29" s="548">
        <v>0</v>
      </c>
      <c r="M29" s="514">
        <v>2.105</v>
      </c>
      <c r="N29" s="514">
        <v>6.3609999999999998</v>
      </c>
      <c r="O29" s="514">
        <v>7.2270000000000003</v>
      </c>
      <c r="P29" s="539">
        <v>7.6680000000000001</v>
      </c>
      <c r="Q29" s="539">
        <v>9.4939999999999998</v>
      </c>
      <c r="R29" s="539">
        <v>9.4190000000000005</v>
      </c>
      <c r="S29" s="514">
        <v>10.073</v>
      </c>
      <c r="T29" s="514">
        <v>11.682</v>
      </c>
      <c r="U29" s="514">
        <v>8.625</v>
      </c>
      <c r="V29" s="514">
        <v>10.63</v>
      </c>
      <c r="W29" s="539">
        <v>9.5289999999999999</v>
      </c>
      <c r="X29" s="481">
        <v>9.907</v>
      </c>
      <c r="Y29" s="481">
        <v>10.7</v>
      </c>
      <c r="Z29" s="426">
        <v>9.6</v>
      </c>
      <c r="AA29" s="1">
        <v>5.7</v>
      </c>
      <c r="AB29" s="426">
        <v>5.4</v>
      </c>
      <c r="AC29" s="426">
        <v>4.9000000000000004</v>
      </c>
      <c r="AD29" s="426">
        <v>5.6</v>
      </c>
      <c r="AE29" s="771"/>
    </row>
    <row r="30" spans="1:31" ht="18" x14ac:dyDescent="0.2">
      <c r="A30" s="547" t="s">
        <v>800</v>
      </c>
      <c r="B30" s="537" t="s">
        <v>468</v>
      </c>
      <c r="C30" s="538" t="s">
        <v>149</v>
      </c>
      <c r="D30" s="538" t="s">
        <v>149</v>
      </c>
      <c r="E30" s="538" t="s">
        <v>149</v>
      </c>
      <c r="F30" s="538" t="s">
        <v>149</v>
      </c>
      <c r="G30" s="538" t="s">
        <v>149</v>
      </c>
      <c r="H30" s="538" t="s">
        <v>149</v>
      </c>
      <c r="I30" s="538" t="s">
        <v>149</v>
      </c>
      <c r="J30" s="538" t="s">
        <v>149</v>
      </c>
      <c r="K30" s="548">
        <v>16.143999999999998</v>
      </c>
      <c r="L30" s="548">
        <v>14.04</v>
      </c>
      <c r="M30" s="514">
        <v>15.718</v>
      </c>
      <c r="N30" s="514">
        <v>16.971</v>
      </c>
      <c r="O30" s="514">
        <v>15.313000000000001</v>
      </c>
      <c r="P30" s="539">
        <v>15.512</v>
      </c>
      <c r="Q30" s="539">
        <v>16.047000000000001</v>
      </c>
      <c r="R30" s="539">
        <v>16.274999999999999</v>
      </c>
      <c r="S30" s="514">
        <v>15.643000000000001</v>
      </c>
      <c r="T30" s="514">
        <v>16.239000000000001</v>
      </c>
      <c r="U30" s="514">
        <v>16.367999999999999</v>
      </c>
      <c r="V30" s="514">
        <v>14.685</v>
      </c>
      <c r="W30" s="539">
        <v>14.247</v>
      </c>
      <c r="X30" s="481">
        <v>15.696</v>
      </c>
      <c r="Y30" s="481">
        <v>13.4</v>
      </c>
      <c r="Z30" s="426">
        <v>11.8</v>
      </c>
      <c r="AA30" s="479">
        <v>12</v>
      </c>
      <c r="AB30" s="426">
        <v>13.4</v>
      </c>
      <c r="AC30" s="426">
        <v>13.8</v>
      </c>
      <c r="AD30" s="426">
        <v>12.4</v>
      </c>
      <c r="AE30" s="771"/>
    </row>
    <row r="31" spans="1:31" ht="18" x14ac:dyDescent="0.2">
      <c r="A31" s="547" t="s">
        <v>801</v>
      </c>
      <c r="B31" s="537" t="s">
        <v>468</v>
      </c>
      <c r="C31" s="538" t="s">
        <v>149</v>
      </c>
      <c r="D31" s="538" t="s">
        <v>149</v>
      </c>
      <c r="E31" s="538" t="s">
        <v>149</v>
      </c>
      <c r="F31" s="538" t="s">
        <v>149</v>
      </c>
      <c r="G31" s="538" t="s">
        <v>149</v>
      </c>
      <c r="H31" s="538" t="s">
        <v>149</v>
      </c>
      <c r="I31" s="538" t="s">
        <v>149</v>
      </c>
      <c r="J31" s="538" t="s">
        <v>149</v>
      </c>
      <c r="K31" s="548">
        <v>12.464</v>
      </c>
      <c r="L31" s="548">
        <v>11.423999999999999</v>
      </c>
      <c r="M31" s="514">
        <v>11.832000000000001</v>
      </c>
      <c r="N31" s="514">
        <v>12.374000000000001</v>
      </c>
      <c r="O31" s="514">
        <v>12.53</v>
      </c>
      <c r="P31" s="539">
        <v>13.093</v>
      </c>
      <c r="Q31" s="539">
        <v>12.398999999999999</v>
      </c>
      <c r="R31" s="539">
        <v>13.653</v>
      </c>
      <c r="S31" s="514">
        <v>15.247</v>
      </c>
      <c r="T31" s="514">
        <v>18.221</v>
      </c>
      <c r="U31" s="514">
        <v>19.981999999999999</v>
      </c>
      <c r="V31" s="514">
        <v>20.109000000000002</v>
      </c>
      <c r="W31" s="539">
        <v>20.134</v>
      </c>
      <c r="X31" s="481">
        <v>20.324999999999999</v>
      </c>
      <c r="Y31" s="481">
        <v>19.7</v>
      </c>
      <c r="Z31" s="426">
        <v>19.899999999999999</v>
      </c>
      <c r="AA31" s="1">
        <v>24.3</v>
      </c>
      <c r="AB31" s="773">
        <v>26</v>
      </c>
      <c r="AC31" s="773">
        <v>25.4</v>
      </c>
      <c r="AD31" s="773">
        <v>25.2</v>
      </c>
      <c r="AE31" s="771"/>
    </row>
    <row r="32" spans="1:31" ht="18" x14ac:dyDescent="0.2">
      <c r="A32" s="547" t="s">
        <v>480</v>
      </c>
      <c r="B32" s="537" t="s">
        <v>468</v>
      </c>
      <c r="C32" s="538">
        <v>50.2</v>
      </c>
      <c r="D32" s="538">
        <v>50.3</v>
      </c>
      <c r="E32" s="538">
        <v>44.6</v>
      </c>
      <c r="F32" s="538">
        <v>45.2</v>
      </c>
      <c r="G32" s="538">
        <v>45.4</v>
      </c>
      <c r="H32" s="538">
        <v>46.2</v>
      </c>
      <c r="I32" s="538">
        <v>46.1</v>
      </c>
      <c r="J32" s="539">
        <v>46.671999999999997</v>
      </c>
      <c r="K32" s="539">
        <v>45.716999999999999</v>
      </c>
      <c r="L32" s="431">
        <v>47.3</v>
      </c>
      <c r="M32" s="430">
        <v>47.4</v>
      </c>
      <c r="N32" s="514">
        <v>44.6</v>
      </c>
      <c r="O32" s="514">
        <v>45.939</v>
      </c>
      <c r="P32" s="539">
        <v>43.319000000000003</v>
      </c>
      <c r="Q32" s="539">
        <v>45.295999999999999</v>
      </c>
      <c r="R32" s="539">
        <v>46.5</v>
      </c>
      <c r="S32" s="514">
        <v>46.152999999999999</v>
      </c>
      <c r="T32" s="514">
        <v>57.042999999999999</v>
      </c>
      <c r="U32" s="514">
        <v>58.220999999999997</v>
      </c>
      <c r="V32" s="514">
        <v>61.621000000000002</v>
      </c>
      <c r="W32" s="539">
        <v>59.308999999999997</v>
      </c>
      <c r="X32" s="481">
        <v>58.191000000000003</v>
      </c>
      <c r="Y32" s="481">
        <v>57.7</v>
      </c>
      <c r="Z32" s="426">
        <v>55.8</v>
      </c>
      <c r="AA32" s="1">
        <v>43.3</v>
      </c>
      <c r="AB32" s="426">
        <v>47.2</v>
      </c>
      <c r="AC32" s="426">
        <v>53.4</v>
      </c>
      <c r="AD32" s="426">
        <v>49</v>
      </c>
      <c r="AE32" s="771"/>
    </row>
    <row r="33" spans="1:31" ht="18" x14ac:dyDescent="0.2">
      <c r="A33" s="547" t="s">
        <v>481</v>
      </c>
      <c r="B33" s="537" t="s">
        <v>468</v>
      </c>
      <c r="C33" s="538">
        <v>32.799999999999997</v>
      </c>
      <c r="D33" s="538">
        <v>32.6</v>
      </c>
      <c r="E33" s="538">
        <v>35.4</v>
      </c>
      <c r="F33" s="538">
        <v>36.4</v>
      </c>
      <c r="G33" s="538">
        <v>37.700000000000003</v>
      </c>
      <c r="H33" s="538">
        <v>35.799999999999997</v>
      </c>
      <c r="I33" s="538">
        <v>34.9</v>
      </c>
      <c r="J33" s="539">
        <v>34.853999999999999</v>
      </c>
      <c r="K33" s="539">
        <v>36.253</v>
      </c>
      <c r="L33" s="431">
        <v>38.4</v>
      </c>
      <c r="M33" s="430">
        <v>39.5</v>
      </c>
      <c r="N33" s="514">
        <v>42.8</v>
      </c>
      <c r="O33" s="514">
        <v>44.582999999999998</v>
      </c>
      <c r="P33" s="539">
        <v>45.698</v>
      </c>
      <c r="Q33" s="539">
        <v>44.124000000000002</v>
      </c>
      <c r="R33" s="539">
        <v>46.4</v>
      </c>
      <c r="S33" s="514">
        <v>46.537999999999997</v>
      </c>
      <c r="T33" s="514">
        <v>52.973999999999997</v>
      </c>
      <c r="U33" s="514">
        <v>52.241</v>
      </c>
      <c r="V33" s="514">
        <v>50.335000000000001</v>
      </c>
      <c r="W33" s="539">
        <v>51.357999999999997</v>
      </c>
      <c r="X33" s="481">
        <v>52.414000000000001</v>
      </c>
      <c r="Y33" s="481">
        <v>52.5</v>
      </c>
      <c r="Z33" s="426">
        <v>51.5</v>
      </c>
      <c r="AA33" s="1">
        <v>56.4</v>
      </c>
      <c r="AB33" s="426">
        <v>58.7</v>
      </c>
      <c r="AC33" s="426">
        <v>56.9</v>
      </c>
      <c r="AD33" s="426">
        <v>59.5</v>
      </c>
      <c r="AE33" s="771"/>
    </row>
    <row r="34" spans="1:31" ht="18" x14ac:dyDescent="0.2">
      <c r="A34" s="547" t="s">
        <v>733</v>
      </c>
      <c r="B34" s="537" t="s">
        <v>468</v>
      </c>
      <c r="C34" s="538">
        <v>548.1</v>
      </c>
      <c r="D34" s="538">
        <v>516.20000000000005</v>
      </c>
      <c r="E34" s="538">
        <v>532</v>
      </c>
      <c r="F34" s="538">
        <v>578.6</v>
      </c>
      <c r="G34" s="538">
        <v>594.1</v>
      </c>
      <c r="H34" s="538">
        <v>619.29999999999995</v>
      </c>
      <c r="I34" s="538">
        <v>564.70000000000005</v>
      </c>
      <c r="J34" s="539">
        <v>556.48299999999995</v>
      </c>
      <c r="K34" s="539">
        <v>541.54100000000005</v>
      </c>
      <c r="L34" s="431">
        <v>554.70000000000005</v>
      </c>
      <c r="M34" s="430">
        <v>562.79999999999995</v>
      </c>
      <c r="N34" s="514">
        <v>618.4</v>
      </c>
      <c r="O34" s="514">
        <v>653.31299999999999</v>
      </c>
      <c r="P34" s="539">
        <v>649.76800000000003</v>
      </c>
      <c r="Q34" s="539">
        <v>640.42600000000004</v>
      </c>
      <c r="R34" s="539">
        <v>596.70000000000005</v>
      </c>
      <c r="S34" s="514">
        <v>554.56799999999998</v>
      </c>
      <c r="T34" s="514">
        <v>578.28599999999994</v>
      </c>
      <c r="U34" s="514">
        <v>564.476</v>
      </c>
      <c r="V34" s="514">
        <v>543.73299999999995</v>
      </c>
      <c r="W34" s="539">
        <v>549.35599999999999</v>
      </c>
      <c r="X34" s="481">
        <v>553.35599999999999</v>
      </c>
      <c r="Y34" s="481">
        <v>572</v>
      </c>
      <c r="Z34" s="426">
        <v>555.20000000000005</v>
      </c>
      <c r="AA34" s="1">
        <v>644.79999999999995</v>
      </c>
      <c r="AB34" s="426">
        <v>670.3</v>
      </c>
      <c r="AC34" s="426">
        <v>634.6</v>
      </c>
      <c r="AD34" s="426">
        <v>652.29999999999995</v>
      </c>
      <c r="AE34" s="771"/>
    </row>
    <row r="35" spans="1:31" ht="18" x14ac:dyDescent="0.2">
      <c r="A35" s="547" t="s">
        <v>486</v>
      </c>
      <c r="B35" s="537" t="s">
        <v>468</v>
      </c>
      <c r="C35" s="538">
        <v>38.033999999999999</v>
      </c>
      <c r="D35" s="538">
        <v>39.252000000000002</v>
      </c>
      <c r="E35" s="538">
        <v>37.241999999999997</v>
      </c>
      <c r="F35" s="538">
        <v>39.012999999999998</v>
      </c>
      <c r="G35" s="538">
        <v>42.375999999999998</v>
      </c>
      <c r="H35" s="538">
        <v>42.238</v>
      </c>
      <c r="I35" s="538">
        <v>41.3</v>
      </c>
      <c r="J35" s="539">
        <v>41.125</v>
      </c>
      <c r="K35" s="539">
        <v>40.097999999999999</v>
      </c>
      <c r="L35" s="431">
        <v>40.5</v>
      </c>
      <c r="M35" s="549" t="s">
        <v>149</v>
      </c>
      <c r="N35" s="549" t="s">
        <v>149</v>
      </c>
      <c r="O35" s="549" t="s">
        <v>149</v>
      </c>
      <c r="P35" s="549" t="s">
        <v>149</v>
      </c>
      <c r="Q35" s="549" t="s">
        <v>149</v>
      </c>
      <c r="R35" s="549" t="s">
        <v>149</v>
      </c>
      <c r="S35" s="549" t="s">
        <v>149</v>
      </c>
      <c r="T35" s="549" t="s">
        <v>149</v>
      </c>
      <c r="U35" s="549" t="s">
        <v>149</v>
      </c>
      <c r="V35" s="549" t="s">
        <v>149</v>
      </c>
      <c r="W35" s="549" t="s">
        <v>149</v>
      </c>
      <c r="X35" s="554" t="s">
        <v>149</v>
      </c>
      <c r="Y35" s="554" t="s">
        <v>149</v>
      </c>
      <c r="Z35" s="554" t="s">
        <v>149</v>
      </c>
      <c r="AA35" s="554" t="s">
        <v>149</v>
      </c>
      <c r="AB35" s="554" t="s">
        <v>149</v>
      </c>
      <c r="AC35" s="554" t="s">
        <v>149</v>
      </c>
      <c r="AD35" s="554" t="s">
        <v>149</v>
      </c>
      <c r="AE35" s="771"/>
    </row>
    <row r="36" spans="1:31" ht="18" x14ac:dyDescent="0.2">
      <c r="A36" s="547" t="s">
        <v>734</v>
      </c>
      <c r="B36" s="537" t="s">
        <v>468</v>
      </c>
      <c r="C36" s="538">
        <v>53.3</v>
      </c>
      <c r="D36" s="538">
        <v>50.656999999999996</v>
      </c>
      <c r="E36" s="538">
        <v>45.512</v>
      </c>
      <c r="F36" s="538">
        <v>47.213000000000001</v>
      </c>
      <c r="G36" s="538">
        <v>44.082999999999998</v>
      </c>
      <c r="H36" s="538">
        <v>43.475999999999999</v>
      </c>
      <c r="I36" s="538">
        <v>40.9</v>
      </c>
      <c r="J36" s="539">
        <v>42.308</v>
      </c>
      <c r="K36" s="539">
        <v>44.697000000000003</v>
      </c>
      <c r="L36" s="431">
        <v>45.5</v>
      </c>
      <c r="M36" s="430">
        <v>47.8</v>
      </c>
      <c r="N36" s="514">
        <v>51.7</v>
      </c>
      <c r="O36" s="514">
        <v>51.63</v>
      </c>
      <c r="P36" s="539">
        <v>56.48</v>
      </c>
      <c r="Q36" s="539">
        <v>55.517000000000003</v>
      </c>
      <c r="R36" s="539">
        <v>62.7</v>
      </c>
      <c r="S36" s="514">
        <v>64.536000000000001</v>
      </c>
      <c r="T36" s="514">
        <v>61.594999999999999</v>
      </c>
      <c r="U36" s="514">
        <v>58.042999999999999</v>
      </c>
      <c r="V36" s="514">
        <v>53.606000000000002</v>
      </c>
      <c r="W36" s="539">
        <v>56.542000000000002</v>
      </c>
      <c r="X36" s="481">
        <v>57.612000000000002</v>
      </c>
      <c r="Y36" s="481">
        <v>57.4</v>
      </c>
      <c r="Z36" s="426">
        <v>60.3</v>
      </c>
      <c r="AA36" s="1">
        <v>70.7</v>
      </c>
      <c r="AB36" s="773">
        <v>82</v>
      </c>
      <c r="AC36" s="773">
        <v>83.8</v>
      </c>
      <c r="AD36" s="773">
        <v>88.2</v>
      </c>
      <c r="AE36" s="771"/>
    </row>
    <row r="37" spans="1:31" ht="18" x14ac:dyDescent="0.2">
      <c r="A37" s="547" t="s">
        <v>482</v>
      </c>
      <c r="B37" s="537" t="s">
        <v>468</v>
      </c>
      <c r="C37" s="538">
        <v>141.30000000000001</v>
      </c>
      <c r="D37" s="538">
        <v>139.4</v>
      </c>
      <c r="E37" s="538">
        <v>138</v>
      </c>
      <c r="F37" s="538">
        <v>150</v>
      </c>
      <c r="G37" s="538">
        <v>171.1</v>
      </c>
      <c r="H37" s="538">
        <v>173</v>
      </c>
      <c r="I37" s="538">
        <v>162.1</v>
      </c>
      <c r="J37" s="539">
        <v>168.76300000000001</v>
      </c>
      <c r="K37" s="539">
        <v>45.957999999999998</v>
      </c>
      <c r="L37" s="431">
        <v>46.9</v>
      </c>
      <c r="M37" s="430">
        <v>46.3</v>
      </c>
      <c r="N37" s="514">
        <v>53.3</v>
      </c>
      <c r="O37" s="514">
        <v>54.545999999999999</v>
      </c>
      <c r="P37" s="539">
        <v>59</v>
      </c>
      <c r="Q37" s="539">
        <v>64.043000000000006</v>
      </c>
      <c r="R37" s="539">
        <v>62.4</v>
      </c>
      <c r="S37" s="514">
        <v>57.77</v>
      </c>
      <c r="T37" s="514">
        <v>64.73</v>
      </c>
      <c r="U37" s="514">
        <v>66.539000000000001</v>
      </c>
      <c r="V37" s="514">
        <v>57.923999999999999</v>
      </c>
      <c r="W37" s="539">
        <v>56.091000000000001</v>
      </c>
      <c r="X37" s="481">
        <v>58.360999999999997</v>
      </c>
      <c r="Y37" s="481">
        <v>64.099999999999994</v>
      </c>
      <c r="Z37" s="426">
        <v>59.8</v>
      </c>
      <c r="AA37" s="1">
        <v>63.8</v>
      </c>
      <c r="AB37" s="773">
        <v>68</v>
      </c>
      <c r="AC37" s="773">
        <v>72.3</v>
      </c>
      <c r="AD37" s="773">
        <v>74.2</v>
      </c>
      <c r="AE37" s="771"/>
    </row>
    <row r="38" spans="1:31" ht="18" x14ac:dyDescent="0.2">
      <c r="A38" s="547" t="s">
        <v>802</v>
      </c>
      <c r="B38" s="537" t="s">
        <v>468</v>
      </c>
      <c r="C38" s="538" t="s">
        <v>149</v>
      </c>
      <c r="D38" s="538" t="s">
        <v>149</v>
      </c>
      <c r="E38" s="538" t="s">
        <v>149</v>
      </c>
      <c r="F38" s="538" t="s">
        <v>149</v>
      </c>
      <c r="G38" s="538" t="s">
        <v>149</v>
      </c>
      <c r="H38" s="538" t="s">
        <v>149</v>
      </c>
      <c r="I38" s="538" t="s">
        <v>149</v>
      </c>
      <c r="J38" s="538" t="s">
        <v>149</v>
      </c>
      <c r="K38" s="539">
        <v>23.312000000000001</v>
      </c>
      <c r="L38" s="431">
        <v>25.978000000000002</v>
      </c>
      <c r="M38" s="514">
        <v>28.298999999999999</v>
      </c>
      <c r="N38" s="514">
        <v>36.610999999999997</v>
      </c>
      <c r="O38" s="514">
        <v>43.482999999999997</v>
      </c>
      <c r="P38" s="539">
        <v>41.192999999999998</v>
      </c>
      <c r="Q38" s="539">
        <v>40.609000000000002</v>
      </c>
      <c r="R38" s="539">
        <v>40.316000000000003</v>
      </c>
      <c r="S38" s="514">
        <v>38.066000000000003</v>
      </c>
      <c r="T38" s="514">
        <v>38.277000000000001</v>
      </c>
      <c r="U38" s="514">
        <v>34.982999999999997</v>
      </c>
      <c r="V38" s="514">
        <v>34.279000000000003</v>
      </c>
      <c r="W38" s="539">
        <v>34.183</v>
      </c>
      <c r="X38" s="481">
        <v>35.671999999999997</v>
      </c>
      <c r="Y38" s="481">
        <v>35.299999999999997</v>
      </c>
      <c r="Z38" s="426">
        <v>36.4</v>
      </c>
      <c r="AA38" s="1">
        <v>47.1</v>
      </c>
      <c r="AB38" s="426">
        <v>49.6</v>
      </c>
      <c r="AC38" s="426">
        <v>50.3</v>
      </c>
      <c r="AD38" s="426">
        <v>55.6</v>
      </c>
      <c r="AE38" s="771"/>
    </row>
    <row r="39" spans="1:31" ht="18" x14ac:dyDescent="0.2">
      <c r="A39" s="547" t="s">
        <v>483</v>
      </c>
      <c r="B39" s="537" t="s">
        <v>468</v>
      </c>
      <c r="C39" s="538">
        <v>1474.8</v>
      </c>
      <c r="D39" s="538">
        <v>1523.6</v>
      </c>
      <c r="E39" s="538">
        <v>1489.1</v>
      </c>
      <c r="F39" s="538">
        <v>1382.1</v>
      </c>
      <c r="G39" s="548" t="s">
        <v>137</v>
      </c>
      <c r="H39" s="548" t="s">
        <v>137</v>
      </c>
      <c r="I39" s="548" t="s">
        <v>137</v>
      </c>
      <c r="J39" s="548" t="s">
        <v>137</v>
      </c>
      <c r="K39" s="539">
        <v>127.85599999999999</v>
      </c>
      <c r="L39" s="550">
        <v>130</v>
      </c>
      <c r="M39" s="551">
        <v>142.69999999999999</v>
      </c>
      <c r="N39" s="514">
        <v>146</v>
      </c>
      <c r="O39" s="514">
        <v>152.047</v>
      </c>
      <c r="P39" s="539">
        <v>159.38900000000001</v>
      </c>
      <c r="Q39" s="539">
        <v>161.732</v>
      </c>
      <c r="R39" s="539">
        <v>160.30000000000001</v>
      </c>
      <c r="S39" s="514">
        <v>161.73699999999999</v>
      </c>
      <c r="T39" s="514">
        <v>185.81800000000001</v>
      </c>
      <c r="U39" s="514">
        <v>181.77600000000001</v>
      </c>
      <c r="V39" s="514">
        <v>182.26900000000001</v>
      </c>
      <c r="W39" s="539">
        <v>183.05199999999999</v>
      </c>
      <c r="X39" s="481">
        <v>185.09700000000001</v>
      </c>
      <c r="Y39" s="481">
        <v>194.4</v>
      </c>
      <c r="Z39" s="426">
        <v>188.2</v>
      </c>
      <c r="AA39" s="1">
        <v>188.1</v>
      </c>
      <c r="AB39" s="426">
        <v>195.8</v>
      </c>
      <c r="AC39" s="426">
        <v>192.8</v>
      </c>
      <c r="AD39" s="426">
        <v>202</v>
      </c>
      <c r="AE39" s="771"/>
    </row>
    <row r="40" spans="1:31" ht="18" x14ac:dyDescent="0.2">
      <c r="A40" s="547" t="s">
        <v>484</v>
      </c>
      <c r="B40" s="537" t="s">
        <v>468</v>
      </c>
      <c r="C40" s="538">
        <v>145.6</v>
      </c>
      <c r="D40" s="538">
        <v>147.1</v>
      </c>
      <c r="E40" s="538">
        <v>144.4</v>
      </c>
      <c r="F40" s="538">
        <v>144</v>
      </c>
      <c r="G40" s="538">
        <v>139</v>
      </c>
      <c r="H40" s="538">
        <v>129.30000000000001</v>
      </c>
      <c r="I40" s="538">
        <v>129.80000000000001</v>
      </c>
      <c r="J40" s="539">
        <v>128.828</v>
      </c>
      <c r="K40" s="539">
        <v>172.471</v>
      </c>
      <c r="L40" s="539">
        <v>180.2</v>
      </c>
      <c r="M40" s="514">
        <v>183</v>
      </c>
      <c r="N40" s="514">
        <v>179.9</v>
      </c>
      <c r="O40" s="514">
        <v>188.94499999999999</v>
      </c>
      <c r="P40" s="539">
        <v>183.21700000000001</v>
      </c>
      <c r="Q40" s="539">
        <v>181.16</v>
      </c>
      <c r="R40" s="539">
        <v>185.5</v>
      </c>
      <c r="S40" s="514">
        <v>182.833</v>
      </c>
      <c r="T40" s="514">
        <v>219.90700000000001</v>
      </c>
      <c r="U40" s="514">
        <v>227.67599999999999</v>
      </c>
      <c r="V40" s="514">
        <v>230.94900000000001</v>
      </c>
      <c r="W40" s="539">
        <v>224.16499999999999</v>
      </c>
      <c r="X40" s="481">
        <v>222.95</v>
      </c>
      <c r="Y40" s="481">
        <v>226</v>
      </c>
      <c r="Z40" s="426">
        <v>231.9</v>
      </c>
      <c r="AA40" s="1">
        <v>264.10000000000002</v>
      </c>
      <c r="AB40" s="426">
        <v>275.7</v>
      </c>
      <c r="AC40" s="426">
        <v>284.5</v>
      </c>
      <c r="AD40" s="426">
        <v>299.89999999999998</v>
      </c>
      <c r="AE40" s="771"/>
    </row>
    <row r="41" spans="1:31" ht="15.75" x14ac:dyDescent="0.25">
      <c r="A41" s="543" t="s">
        <v>735</v>
      </c>
      <c r="B41" s="544"/>
      <c r="C41" s="555">
        <f t="shared" ref="C41:P41" si="2">SUM(C20:C40)</f>
        <v>3069.3340000000003</v>
      </c>
      <c r="D41" s="555">
        <f t="shared" si="2"/>
        <v>3081.8089999999997</v>
      </c>
      <c r="E41" s="555">
        <f t="shared" si="2"/>
        <v>3108.7539999999999</v>
      </c>
      <c r="F41" s="555">
        <f t="shared" si="2"/>
        <v>3112.5259999999998</v>
      </c>
      <c r="G41" s="555">
        <f t="shared" si="2"/>
        <v>1828.644</v>
      </c>
      <c r="H41" s="555">
        <f t="shared" si="2"/>
        <v>1857.6960000000001</v>
      </c>
      <c r="I41" s="555">
        <f t="shared" si="2"/>
        <v>1725.4</v>
      </c>
      <c r="J41" s="555">
        <f t="shared" si="2"/>
        <v>1708.1659999999999</v>
      </c>
      <c r="K41" s="555">
        <f t="shared" si="2"/>
        <v>1761.6430000000003</v>
      </c>
      <c r="L41" s="555">
        <f t="shared" si="2"/>
        <v>1778.0970000000002</v>
      </c>
      <c r="M41" s="555">
        <f t="shared" si="2"/>
        <v>1849.1269999999997</v>
      </c>
      <c r="N41" s="555">
        <f t="shared" si="2"/>
        <v>1991.7620000000002</v>
      </c>
      <c r="O41" s="555">
        <f t="shared" si="2"/>
        <v>2106.7429999999999</v>
      </c>
      <c r="P41" s="555">
        <f t="shared" si="2"/>
        <v>2102.27</v>
      </c>
      <c r="Q41" s="555">
        <f>SUM(Q20:Q40)</f>
        <v>2122.0189999999998</v>
      </c>
      <c r="R41" s="555">
        <f t="shared" ref="R41:AD41" si="3">SUM(R20:R40)</f>
        <v>2089.4520000000002</v>
      </c>
      <c r="S41" s="555">
        <f t="shared" si="3"/>
        <v>2008.0040000000001</v>
      </c>
      <c r="T41" s="555">
        <f t="shared" si="3"/>
        <v>2185.4880000000003</v>
      </c>
      <c r="U41" s="555">
        <f t="shared" si="3"/>
        <v>2158.364</v>
      </c>
      <c r="V41" s="555">
        <f t="shared" si="3"/>
        <v>2136.913</v>
      </c>
      <c r="W41" s="555">
        <f t="shared" si="3"/>
        <v>2114.7549999999997</v>
      </c>
      <c r="X41" s="555">
        <f t="shared" si="3"/>
        <v>2165.9080000000004</v>
      </c>
      <c r="Y41" s="555">
        <f t="shared" si="3"/>
        <v>2222.5</v>
      </c>
      <c r="Z41" s="555">
        <f t="shared" si="3"/>
        <v>2200</v>
      </c>
      <c r="AA41" s="555">
        <f t="shared" si="3"/>
        <v>2418.66</v>
      </c>
      <c r="AB41" s="555">
        <f t="shared" si="3"/>
        <v>2554.3000000000002</v>
      </c>
      <c r="AC41" s="555">
        <f t="shared" si="3"/>
        <v>2524.2000000000003</v>
      </c>
      <c r="AD41" s="555">
        <f t="shared" si="3"/>
        <v>2641.2</v>
      </c>
      <c r="AE41" s="771"/>
    </row>
    <row r="42" spans="1:31" ht="8.25" customHeight="1" x14ac:dyDescent="0.2">
      <c r="A42" s="4"/>
      <c r="B42" s="537"/>
      <c r="C42" s="556"/>
      <c r="D42" s="556"/>
      <c r="E42" s="556"/>
      <c r="F42" s="556"/>
      <c r="G42" s="556"/>
      <c r="H42" s="556"/>
      <c r="I42" s="556"/>
      <c r="J42" s="556"/>
      <c r="K42" s="556"/>
      <c r="L42" s="556"/>
      <c r="M42" s="556"/>
      <c r="N42" s="556"/>
      <c r="O42" s="556"/>
      <c r="P42" s="556"/>
      <c r="Q42" s="556"/>
      <c r="R42" s="556"/>
      <c r="S42" s="556"/>
      <c r="T42" s="556"/>
      <c r="U42" s="556"/>
      <c r="V42" s="556"/>
      <c r="W42" s="556"/>
    </row>
    <row r="43" spans="1:31" ht="18.75" x14ac:dyDescent="0.25">
      <c r="A43" s="8" t="s">
        <v>785</v>
      </c>
      <c r="C43" s="431"/>
      <c r="D43" s="431"/>
      <c r="E43" s="431"/>
      <c r="F43" s="431"/>
      <c r="G43" s="431"/>
      <c r="H43" s="431"/>
      <c r="I43" s="431"/>
      <c r="J43" s="538"/>
      <c r="K43" s="540"/>
      <c r="L43" s="431"/>
      <c r="M43" s="431"/>
      <c r="N43" s="431"/>
      <c r="O43" s="431"/>
      <c r="P43" s="431"/>
      <c r="Q43" s="431"/>
      <c r="R43" s="431"/>
      <c r="S43" s="431"/>
      <c r="T43" s="431"/>
      <c r="U43" s="431"/>
      <c r="V43" s="431"/>
      <c r="W43" s="431"/>
    </row>
    <row r="44" spans="1:31" ht="18" x14ac:dyDescent="0.2">
      <c r="A44" s="558" t="s">
        <v>487</v>
      </c>
      <c r="B44" s="557" t="s">
        <v>488</v>
      </c>
      <c r="C44" s="538" t="s">
        <v>149</v>
      </c>
      <c r="D44" s="538" t="s">
        <v>149</v>
      </c>
      <c r="E44" s="538" t="s">
        <v>149</v>
      </c>
      <c r="F44" s="538" t="s">
        <v>149</v>
      </c>
      <c r="G44" s="538">
        <v>151.80000000000001</v>
      </c>
      <c r="H44" s="538">
        <v>156.9</v>
      </c>
      <c r="I44" s="538">
        <v>156.9</v>
      </c>
      <c r="J44" s="540">
        <v>159.9</v>
      </c>
      <c r="K44" s="430" t="s">
        <v>137</v>
      </c>
      <c r="L44" s="430" t="s">
        <v>137</v>
      </c>
      <c r="M44" s="430" t="s">
        <v>149</v>
      </c>
      <c r="N44" s="514">
        <v>22.847000000000001</v>
      </c>
      <c r="O44" s="514">
        <v>33.713000000000001</v>
      </c>
      <c r="P44" s="514">
        <v>38.200000000000003</v>
      </c>
      <c r="Q44" s="430">
        <v>37.299999999999997</v>
      </c>
      <c r="R44" s="430">
        <v>36.5</v>
      </c>
      <c r="S44" s="430">
        <v>34.200000000000003</v>
      </c>
      <c r="T44" s="430">
        <v>37</v>
      </c>
      <c r="U44" s="430">
        <v>36</v>
      </c>
      <c r="V44" s="430">
        <v>36.6</v>
      </c>
      <c r="W44" s="431">
        <v>35</v>
      </c>
      <c r="X44" s="479">
        <v>34.179000000000002</v>
      </c>
      <c r="Y44" s="479">
        <v>32.308</v>
      </c>
      <c r="Z44" s="479">
        <v>34.146000000000001</v>
      </c>
      <c r="AA44" s="479">
        <v>32.875</v>
      </c>
      <c r="AB44" s="479">
        <v>33.476999999999997</v>
      </c>
      <c r="AC44" s="774">
        <v>34.972999999999999</v>
      </c>
      <c r="AD44" s="774">
        <v>36.783999999999999</v>
      </c>
    </row>
    <row r="45" spans="1:31" ht="18" x14ac:dyDescent="0.2">
      <c r="A45" s="558" t="s">
        <v>489</v>
      </c>
      <c r="B45" s="557" t="s">
        <v>488</v>
      </c>
      <c r="C45" s="538" t="s">
        <v>149</v>
      </c>
      <c r="D45" s="538" t="s">
        <v>149</v>
      </c>
      <c r="E45" s="538" t="s">
        <v>149</v>
      </c>
      <c r="F45" s="538" t="s">
        <v>149</v>
      </c>
      <c r="G45" s="538" t="s">
        <v>149</v>
      </c>
      <c r="H45" s="538" t="s">
        <v>149</v>
      </c>
      <c r="I45" s="538" t="s">
        <v>149</v>
      </c>
      <c r="J45" s="538" t="s">
        <v>149</v>
      </c>
      <c r="K45" s="539">
        <v>60</v>
      </c>
      <c r="L45" s="539">
        <v>61.5</v>
      </c>
      <c r="M45" s="514">
        <v>65.599999999999994</v>
      </c>
      <c r="N45" s="514">
        <v>75.373000000000005</v>
      </c>
      <c r="O45" s="514">
        <v>95.138999999999996</v>
      </c>
      <c r="P45" s="514">
        <v>101.4</v>
      </c>
      <c r="Q45" s="430">
        <v>102.6</v>
      </c>
      <c r="R45" s="430">
        <v>102.4</v>
      </c>
      <c r="S45" s="430">
        <v>101.6</v>
      </c>
      <c r="T45" s="430">
        <v>105.9</v>
      </c>
      <c r="U45" s="430">
        <v>112.4</v>
      </c>
      <c r="V45" s="430">
        <v>113.1</v>
      </c>
      <c r="W45" s="431">
        <v>108</v>
      </c>
      <c r="X45" s="479">
        <v>116.8</v>
      </c>
      <c r="Y45" s="479">
        <v>119.19799999999999</v>
      </c>
      <c r="Z45" s="479">
        <v>121.99</v>
      </c>
      <c r="AA45" s="479">
        <v>116.35299999999999</v>
      </c>
      <c r="AB45" s="479">
        <v>110.143</v>
      </c>
      <c r="AC45" s="774">
        <v>115.444</v>
      </c>
      <c r="AD45" s="774">
        <v>129.75</v>
      </c>
    </row>
    <row r="46" spans="1:31" ht="18" x14ac:dyDescent="0.2">
      <c r="A46" s="558" t="s">
        <v>490</v>
      </c>
      <c r="B46" s="557" t="s">
        <v>488</v>
      </c>
      <c r="C46" s="538" t="s">
        <v>149</v>
      </c>
      <c r="D46" s="538" t="s">
        <v>149</v>
      </c>
      <c r="E46" s="538" t="s">
        <v>149</v>
      </c>
      <c r="F46" s="538" t="s">
        <v>149</v>
      </c>
      <c r="G46" s="538">
        <v>62.6</v>
      </c>
      <c r="H46" s="538">
        <v>65.099999999999994</v>
      </c>
      <c r="I46" s="538">
        <v>60.9</v>
      </c>
      <c r="J46" s="540">
        <v>62.2</v>
      </c>
      <c r="K46" s="431">
        <v>20.8</v>
      </c>
      <c r="L46" s="431">
        <v>18.5</v>
      </c>
      <c r="M46" s="430">
        <v>21.1</v>
      </c>
      <c r="N46" s="538" t="s">
        <v>149</v>
      </c>
      <c r="O46" s="538" t="s">
        <v>149</v>
      </c>
      <c r="P46" s="538" t="s">
        <v>149</v>
      </c>
      <c r="Q46" s="538" t="s">
        <v>149</v>
      </c>
      <c r="R46" s="538" t="s">
        <v>149</v>
      </c>
      <c r="S46" s="538" t="s">
        <v>149</v>
      </c>
      <c r="T46" s="538" t="s">
        <v>149</v>
      </c>
      <c r="U46" s="538" t="s">
        <v>149</v>
      </c>
      <c r="V46" s="538" t="s">
        <v>149</v>
      </c>
      <c r="W46" s="538" t="s">
        <v>149</v>
      </c>
      <c r="X46" s="538" t="s">
        <v>149</v>
      </c>
      <c r="Y46" s="538" t="s">
        <v>149</v>
      </c>
      <c r="Z46" s="538" t="s">
        <v>149</v>
      </c>
      <c r="AA46" s="538" t="s">
        <v>149</v>
      </c>
      <c r="AB46" s="538" t="s">
        <v>149</v>
      </c>
      <c r="AC46" s="538" t="s">
        <v>149</v>
      </c>
      <c r="AD46" s="538" t="s">
        <v>149</v>
      </c>
    </row>
    <row r="47" spans="1:31" ht="18" x14ac:dyDescent="0.2">
      <c r="A47" s="547" t="s">
        <v>491</v>
      </c>
      <c r="B47" s="557" t="s">
        <v>488</v>
      </c>
      <c r="C47" s="538" t="s">
        <v>149</v>
      </c>
      <c r="D47" s="538" t="s">
        <v>149</v>
      </c>
      <c r="E47" s="538" t="s">
        <v>149</v>
      </c>
      <c r="F47" s="538" t="s">
        <v>149</v>
      </c>
      <c r="G47" s="538" t="s">
        <v>149</v>
      </c>
      <c r="H47" s="538" t="s">
        <v>149</v>
      </c>
      <c r="I47" s="538" t="s">
        <v>149</v>
      </c>
      <c r="J47" s="538" t="s">
        <v>149</v>
      </c>
      <c r="K47" s="480" t="s">
        <v>149</v>
      </c>
      <c r="L47" s="480" t="s">
        <v>149</v>
      </c>
      <c r="M47" s="480" t="s">
        <v>149</v>
      </c>
      <c r="N47" s="480">
        <v>14.175000000000001</v>
      </c>
      <c r="O47" s="480">
        <v>17.013999999999999</v>
      </c>
      <c r="P47" s="480">
        <v>16.600000000000001</v>
      </c>
      <c r="Q47" s="480">
        <v>16.399999999999999</v>
      </c>
      <c r="R47" s="480">
        <v>14</v>
      </c>
      <c r="S47" s="480">
        <v>13.9</v>
      </c>
      <c r="T47" s="480">
        <v>14.6</v>
      </c>
      <c r="U47" s="480">
        <v>15.4</v>
      </c>
      <c r="V47" s="480">
        <v>16</v>
      </c>
      <c r="W47" s="431">
        <v>16</v>
      </c>
      <c r="X47" s="479">
        <v>16.268999999999998</v>
      </c>
      <c r="Y47" s="479">
        <v>16.295000000000002</v>
      </c>
      <c r="Z47" s="479">
        <v>15.766</v>
      </c>
      <c r="AA47" s="479">
        <v>17.087</v>
      </c>
      <c r="AB47" s="479">
        <v>17.478999999999999</v>
      </c>
      <c r="AC47" s="774">
        <v>18.77</v>
      </c>
      <c r="AD47" s="774">
        <v>19.187000000000001</v>
      </c>
    </row>
    <row r="48" spans="1:31" ht="18" x14ac:dyDescent="0.2">
      <c r="A48" s="536" t="s">
        <v>492</v>
      </c>
      <c r="B48" s="557" t="s">
        <v>488</v>
      </c>
      <c r="C48" s="538" t="s">
        <v>149</v>
      </c>
      <c r="D48" s="538" t="s">
        <v>149</v>
      </c>
      <c r="E48" s="538" t="s">
        <v>149</v>
      </c>
      <c r="F48" s="538" t="s">
        <v>149</v>
      </c>
      <c r="G48" s="538" t="s">
        <v>149</v>
      </c>
      <c r="H48" s="538" t="s">
        <v>149</v>
      </c>
      <c r="I48" s="538" t="s">
        <v>149</v>
      </c>
      <c r="J48" s="538" t="s">
        <v>149</v>
      </c>
      <c r="K48" s="559">
        <v>157.80000000000001</v>
      </c>
      <c r="L48" s="541">
        <v>128</v>
      </c>
      <c r="M48" s="480">
        <v>113.2</v>
      </c>
      <c r="N48" s="480">
        <v>128.21100000000001</v>
      </c>
      <c r="O48" s="480">
        <v>142.845</v>
      </c>
      <c r="P48" s="480">
        <v>144.69999999999999</v>
      </c>
      <c r="Q48" s="514">
        <v>148</v>
      </c>
      <c r="R48" s="514">
        <v>154.78</v>
      </c>
      <c r="S48" s="514">
        <v>145</v>
      </c>
      <c r="T48" s="514">
        <v>151</v>
      </c>
      <c r="U48" s="514">
        <v>141.5</v>
      </c>
      <c r="V48" s="514">
        <v>138</v>
      </c>
      <c r="W48" s="431">
        <v>139</v>
      </c>
      <c r="X48" s="479">
        <v>115.616</v>
      </c>
      <c r="Y48" s="479">
        <v>120.81100000000001</v>
      </c>
      <c r="Z48" s="479">
        <v>125.67400000000001</v>
      </c>
      <c r="AA48" s="479">
        <v>135.22900000000001</v>
      </c>
      <c r="AB48" s="479">
        <v>146.417</v>
      </c>
      <c r="AC48" s="774">
        <v>153.31200000000001</v>
      </c>
      <c r="AD48" s="774">
        <v>161.91999999999999</v>
      </c>
    </row>
    <row r="49" spans="1:32" ht="15.75" x14ac:dyDescent="0.25">
      <c r="A49" s="543" t="s">
        <v>493</v>
      </c>
      <c r="B49" s="530"/>
      <c r="C49" s="560">
        <f>SUM(C44:C48)</f>
        <v>0</v>
      </c>
      <c r="D49" s="560">
        <f t="shared" ref="D49:V49" si="4">SUM(D44:D48)</f>
        <v>0</v>
      </c>
      <c r="E49" s="560">
        <f t="shared" si="4"/>
        <v>0</v>
      </c>
      <c r="F49" s="560">
        <f t="shared" si="4"/>
        <v>0</v>
      </c>
      <c r="G49" s="560">
        <f t="shared" si="4"/>
        <v>214.4</v>
      </c>
      <c r="H49" s="560">
        <f t="shared" si="4"/>
        <v>222</v>
      </c>
      <c r="I49" s="560">
        <f t="shared" si="4"/>
        <v>217.8</v>
      </c>
      <c r="J49" s="560">
        <f t="shared" si="4"/>
        <v>222.10000000000002</v>
      </c>
      <c r="K49" s="560">
        <f t="shared" si="4"/>
        <v>238.60000000000002</v>
      </c>
      <c r="L49" s="560">
        <f t="shared" si="4"/>
        <v>208</v>
      </c>
      <c r="M49" s="560">
        <f t="shared" si="4"/>
        <v>199.89999999999998</v>
      </c>
      <c r="N49" s="560">
        <f t="shared" si="4"/>
        <v>240.60599999999999</v>
      </c>
      <c r="O49" s="560">
        <f t="shared" si="4"/>
        <v>288.71100000000001</v>
      </c>
      <c r="P49" s="560">
        <f t="shared" si="4"/>
        <v>300.89999999999998</v>
      </c>
      <c r="Q49" s="560">
        <f t="shared" si="4"/>
        <v>304.29999999999995</v>
      </c>
      <c r="R49" s="560">
        <f t="shared" si="4"/>
        <v>307.68</v>
      </c>
      <c r="S49" s="560">
        <f t="shared" si="4"/>
        <v>294.70000000000005</v>
      </c>
      <c r="T49" s="560">
        <f t="shared" si="4"/>
        <v>308.5</v>
      </c>
      <c r="U49" s="560">
        <f t="shared" si="4"/>
        <v>305.3</v>
      </c>
      <c r="V49" s="560">
        <f t="shared" si="4"/>
        <v>303.7</v>
      </c>
      <c r="W49" s="560">
        <f t="shared" ref="W49:AB49" si="5">SUM(W44:W48)</f>
        <v>298</v>
      </c>
      <c r="X49" s="560">
        <f t="shared" si="5"/>
        <v>282.86399999999998</v>
      </c>
      <c r="Y49" s="560">
        <f t="shared" si="5"/>
        <v>288.61199999999997</v>
      </c>
      <c r="Z49" s="560">
        <f t="shared" si="5"/>
        <v>297.57600000000002</v>
      </c>
      <c r="AA49" s="560">
        <f t="shared" si="5"/>
        <v>301.54399999999998</v>
      </c>
      <c r="AB49" s="560">
        <f t="shared" si="5"/>
        <v>307.51599999999996</v>
      </c>
      <c r="AC49" s="560">
        <f t="shared" ref="AC49:AD49" si="6">SUM(AC44:AC48)</f>
        <v>322.49900000000002</v>
      </c>
      <c r="AD49" s="560">
        <f t="shared" si="6"/>
        <v>347.64099999999996</v>
      </c>
    </row>
    <row r="50" spans="1:32" ht="7.5" customHeight="1" x14ac:dyDescent="0.2">
      <c r="A50" s="4"/>
      <c r="B50" s="525"/>
      <c r="C50" s="538" t="s">
        <v>56</v>
      </c>
      <c r="D50" s="538" t="s">
        <v>56</v>
      </c>
      <c r="E50" s="538" t="s">
        <v>56</v>
      </c>
      <c r="F50" s="538" t="s">
        <v>56</v>
      </c>
      <c r="G50" s="538" t="s">
        <v>56</v>
      </c>
      <c r="H50" s="538" t="s">
        <v>56</v>
      </c>
      <c r="I50" s="538" t="s">
        <v>56</v>
      </c>
      <c r="J50" s="431"/>
      <c r="K50" s="431"/>
      <c r="L50" s="540"/>
      <c r="M50" s="431"/>
      <c r="N50" s="430"/>
      <c r="O50" s="514"/>
      <c r="P50" s="514"/>
      <c r="Q50" s="431"/>
      <c r="R50" s="431"/>
      <c r="S50" s="431"/>
      <c r="T50" s="431"/>
      <c r="U50" s="431"/>
      <c r="V50" s="431"/>
      <c r="W50" s="431"/>
      <c r="X50" s="431"/>
      <c r="Y50" s="431"/>
      <c r="Z50" s="431"/>
      <c r="AA50" s="431"/>
      <c r="AB50" s="431"/>
      <c r="AC50" s="431"/>
      <c r="AD50" s="431"/>
    </row>
    <row r="51" spans="1:32" ht="15.75" x14ac:dyDescent="0.25">
      <c r="A51" s="561" t="s">
        <v>262</v>
      </c>
      <c r="B51" s="562"/>
      <c r="C51" s="563">
        <f>C17+C41+C49</f>
        <v>6054.9340000000011</v>
      </c>
      <c r="D51" s="563">
        <f t="shared" ref="D51:AA51" si="7">D17+D41+D49</f>
        <v>6054.3089999999993</v>
      </c>
      <c r="E51" s="563">
        <f t="shared" si="7"/>
        <v>6046.5540000000001</v>
      </c>
      <c r="F51" s="563">
        <f t="shared" si="7"/>
        <v>6218.1260000000002</v>
      </c>
      <c r="G51" s="563">
        <f t="shared" si="7"/>
        <v>5064.2439999999997</v>
      </c>
      <c r="H51" s="563">
        <f t="shared" si="7"/>
        <v>5114.2959999999994</v>
      </c>
      <c r="I51" s="563">
        <f t="shared" si="7"/>
        <v>4858.3</v>
      </c>
      <c r="J51" s="563">
        <f t="shared" si="7"/>
        <v>4873.9990000000007</v>
      </c>
      <c r="K51" s="563">
        <f t="shared" si="7"/>
        <v>4940.9450000000006</v>
      </c>
      <c r="L51" s="563">
        <f t="shared" si="7"/>
        <v>5016.896999999999</v>
      </c>
      <c r="M51" s="563">
        <f t="shared" si="7"/>
        <v>5073.6269999999986</v>
      </c>
      <c r="N51" s="563">
        <f t="shared" si="7"/>
        <v>5403.5679999999993</v>
      </c>
      <c r="O51" s="563">
        <f t="shared" si="7"/>
        <v>5599.7670000000007</v>
      </c>
      <c r="P51" s="563">
        <f t="shared" si="7"/>
        <v>5659.146999999999</v>
      </c>
      <c r="Q51" s="563">
        <f t="shared" si="7"/>
        <v>5694.1510000000007</v>
      </c>
      <c r="R51" s="563">
        <f t="shared" si="7"/>
        <v>5696.4320000000007</v>
      </c>
      <c r="S51" s="563">
        <f t="shared" si="7"/>
        <v>5378.768</v>
      </c>
      <c r="T51" s="563">
        <f t="shared" si="7"/>
        <v>5604.3119999999999</v>
      </c>
      <c r="U51" s="563">
        <f t="shared" si="7"/>
        <v>5541.08</v>
      </c>
      <c r="V51" s="563">
        <f t="shared" si="7"/>
        <v>5288.0780000000004</v>
      </c>
      <c r="W51" s="563">
        <f t="shared" si="7"/>
        <v>5150.0069999999996</v>
      </c>
      <c r="X51" s="563">
        <f t="shared" si="7"/>
        <v>5176.6029999999992</v>
      </c>
      <c r="Y51" s="563">
        <f t="shared" si="7"/>
        <v>5251.7120000000004</v>
      </c>
      <c r="Z51" s="563">
        <f t="shared" si="7"/>
        <v>5225.9759999999997</v>
      </c>
      <c r="AA51" s="563">
        <f t="shared" si="7"/>
        <v>5660.6040000000003</v>
      </c>
      <c r="AB51" s="563">
        <f t="shared" ref="AB51:AC51" si="8">AB17+AB41+AB49</f>
        <v>5846.4159999999993</v>
      </c>
      <c r="AC51" s="563">
        <f t="shared" si="8"/>
        <v>5863.5990000000002</v>
      </c>
      <c r="AD51" s="563">
        <f t="shared" ref="AD51" si="9">AD17+AD41+AD49</f>
        <v>6033.0409999999993</v>
      </c>
    </row>
    <row r="52" spans="1:32" ht="16.5" customHeight="1" x14ac:dyDescent="0.25">
      <c r="A52" s="28"/>
      <c r="B52" s="530"/>
      <c r="C52" s="564"/>
      <c r="D52" s="564"/>
      <c r="E52" s="564"/>
      <c r="F52" s="564"/>
      <c r="G52" s="564"/>
      <c r="H52" s="564"/>
      <c r="I52" s="564"/>
      <c r="J52" s="534"/>
      <c r="K52" s="538"/>
      <c r="L52" s="538"/>
      <c r="M52" s="538"/>
      <c r="N52" s="538"/>
      <c r="O52" s="431"/>
      <c r="P52" s="431"/>
      <c r="Q52" s="431"/>
      <c r="R52" s="431"/>
      <c r="S52" s="539"/>
      <c r="T52" s="539"/>
      <c r="U52" s="431"/>
      <c r="V52" s="431"/>
      <c r="W52" s="431"/>
    </row>
    <row r="53" spans="1:32" ht="9" customHeight="1" x14ac:dyDescent="0.2">
      <c r="A53" s="4"/>
      <c r="B53" s="525"/>
      <c r="C53" s="565"/>
      <c r="D53" s="565"/>
      <c r="E53" s="565"/>
      <c r="F53" s="471"/>
      <c r="G53" s="565"/>
      <c r="H53" s="565"/>
      <c r="I53" s="565"/>
      <c r="J53" s="565"/>
      <c r="K53" s="470"/>
      <c r="L53" s="559"/>
      <c r="M53" s="559"/>
      <c r="N53" s="559"/>
      <c r="O53" s="559"/>
      <c r="P53" s="559"/>
      <c r="Q53" s="559"/>
      <c r="R53" s="559"/>
      <c r="S53" s="541"/>
      <c r="T53" s="541"/>
      <c r="U53" s="541"/>
      <c r="V53" s="566"/>
      <c r="W53" s="431"/>
      <c r="AC53" s="771"/>
    </row>
    <row r="54" spans="1:32" ht="18" customHeight="1" x14ac:dyDescent="0.2">
      <c r="A54" s="526" t="s">
        <v>465</v>
      </c>
      <c r="B54" s="526" t="s">
        <v>466</v>
      </c>
      <c r="C54" s="567"/>
      <c r="D54" s="567"/>
      <c r="E54" s="568"/>
      <c r="F54" s="569"/>
      <c r="G54" s="568"/>
      <c r="H54" s="568"/>
      <c r="I54" s="568"/>
      <c r="J54" s="567"/>
      <c r="L54" s="732"/>
      <c r="M54" s="732"/>
      <c r="N54" s="732"/>
      <c r="O54" s="732"/>
      <c r="P54" s="732"/>
      <c r="Q54" s="732"/>
      <c r="R54" s="732"/>
      <c r="S54" s="732"/>
      <c r="T54" s="732"/>
      <c r="U54" s="732"/>
      <c r="V54" s="732" t="s">
        <v>495</v>
      </c>
      <c r="W54" s="567"/>
      <c r="X54" s="567"/>
      <c r="Y54" s="567"/>
      <c r="Z54" s="567"/>
      <c r="AA54" s="567"/>
      <c r="AB54" s="567"/>
      <c r="AC54" s="567"/>
      <c r="AD54" s="567"/>
    </row>
    <row r="55" spans="1:32" ht="16.5" customHeight="1" x14ac:dyDescent="0.2">
      <c r="A55" s="502"/>
      <c r="B55" s="528"/>
      <c r="C55" s="569">
        <v>1992</v>
      </c>
      <c r="D55" s="569">
        <v>1993</v>
      </c>
      <c r="E55" s="569">
        <v>1994</v>
      </c>
      <c r="F55" s="569">
        <v>1995</v>
      </c>
      <c r="G55" s="569">
        <v>1996</v>
      </c>
      <c r="H55" s="569">
        <v>1997</v>
      </c>
      <c r="I55" s="569">
        <v>1998</v>
      </c>
      <c r="J55" s="569">
        <v>1999</v>
      </c>
      <c r="K55" s="529">
        <v>2000</v>
      </c>
      <c r="L55" s="529">
        <v>2001</v>
      </c>
      <c r="M55" s="529">
        <v>2002</v>
      </c>
      <c r="N55" s="570">
        <v>2003</v>
      </c>
      <c r="O55" s="570">
        <v>2004</v>
      </c>
      <c r="P55" s="570">
        <v>2005</v>
      </c>
      <c r="Q55" s="570">
        <v>2006</v>
      </c>
      <c r="R55" s="570">
        <v>2007</v>
      </c>
      <c r="S55" s="570">
        <v>2008</v>
      </c>
      <c r="T55" s="570">
        <v>2009</v>
      </c>
      <c r="U55" s="570">
        <v>2010</v>
      </c>
      <c r="V55" s="570">
        <v>2011</v>
      </c>
      <c r="W55" s="570">
        <v>2012</v>
      </c>
      <c r="X55" s="570">
        <v>2013</v>
      </c>
      <c r="Y55" s="570">
        <v>2014</v>
      </c>
      <c r="Z55" s="570">
        <v>2015</v>
      </c>
      <c r="AA55" s="570">
        <v>2016</v>
      </c>
      <c r="AB55" s="570">
        <v>2017</v>
      </c>
      <c r="AC55" s="570">
        <v>2018</v>
      </c>
      <c r="AD55" s="570">
        <v>2019</v>
      </c>
    </row>
    <row r="56" spans="1:32" ht="18.75" x14ac:dyDescent="0.25">
      <c r="A56" s="28" t="s">
        <v>752</v>
      </c>
      <c r="B56" s="530"/>
      <c r="C56" s="531"/>
      <c r="D56" s="531"/>
      <c r="E56" s="531"/>
      <c r="F56" s="532"/>
      <c r="G56" s="533"/>
      <c r="H56" s="532"/>
      <c r="I56" s="533"/>
      <c r="J56" s="534"/>
      <c r="K56" s="535"/>
      <c r="L56" s="431"/>
      <c r="M56" s="535"/>
      <c r="N56" s="535"/>
      <c r="O56" s="535"/>
      <c r="P56" s="571"/>
      <c r="Q56" s="431"/>
      <c r="R56" s="572"/>
      <c r="S56" s="572"/>
      <c r="T56" s="572"/>
      <c r="U56" s="572"/>
      <c r="V56" s="572"/>
      <c r="AD56" s="572" t="s">
        <v>315</v>
      </c>
    </row>
    <row r="57" spans="1:32" ht="18" x14ac:dyDescent="0.2">
      <c r="A57" s="536" t="s">
        <v>736</v>
      </c>
      <c r="B57" s="537" t="s">
        <v>468</v>
      </c>
      <c r="C57" s="538">
        <v>94.7</v>
      </c>
      <c r="D57" s="538">
        <v>92.1</v>
      </c>
      <c r="E57" s="538">
        <v>93.4</v>
      </c>
      <c r="F57" s="538">
        <v>97.1</v>
      </c>
      <c r="G57" s="538">
        <v>100</v>
      </c>
      <c r="H57" s="538">
        <v>99.6</v>
      </c>
      <c r="I57" s="538">
        <v>98.4</v>
      </c>
      <c r="J57" s="538">
        <v>98.415000000000006</v>
      </c>
      <c r="K57" s="539">
        <v>100.82899999999999</v>
      </c>
      <c r="L57" s="539">
        <v>107.7</v>
      </c>
      <c r="M57" s="514">
        <v>117.9</v>
      </c>
      <c r="N57" s="514">
        <v>121.9</v>
      </c>
      <c r="O57" s="514">
        <v>125.819</v>
      </c>
      <c r="P57" s="539">
        <v>130.959</v>
      </c>
      <c r="Q57" s="539">
        <v>131.96</v>
      </c>
      <c r="R57" s="539">
        <v>137.4</v>
      </c>
      <c r="S57" s="514">
        <v>131.08500000000001</v>
      </c>
      <c r="T57" s="514">
        <v>136.01300000000001</v>
      </c>
      <c r="U57" s="514">
        <v>134.19999999999999</v>
      </c>
      <c r="V57" s="514">
        <v>127.854</v>
      </c>
      <c r="W57" s="539">
        <v>127.04</v>
      </c>
      <c r="X57" s="481">
        <v>130.40199999999999</v>
      </c>
      <c r="Y57" s="426">
        <v>139.6</v>
      </c>
      <c r="Z57" s="426">
        <v>189.9</v>
      </c>
      <c r="AA57" s="1">
        <v>202.8</v>
      </c>
      <c r="AB57" s="426">
        <v>205.5</v>
      </c>
      <c r="AC57" s="791">
        <v>199</v>
      </c>
      <c r="AD57" s="426">
        <v>207.7</v>
      </c>
      <c r="AF57" s="793"/>
    </row>
    <row r="58" spans="1:32" ht="18" x14ac:dyDescent="0.2">
      <c r="A58" s="547" t="s">
        <v>723</v>
      </c>
      <c r="B58" s="537" t="s">
        <v>468</v>
      </c>
      <c r="C58" s="538"/>
      <c r="D58" s="538"/>
      <c r="E58" s="538"/>
      <c r="F58" s="538"/>
      <c r="G58" s="538"/>
      <c r="H58" s="538"/>
      <c r="I58" s="538"/>
      <c r="J58" s="538"/>
      <c r="K58" s="539"/>
      <c r="L58" s="539"/>
      <c r="M58" s="514"/>
      <c r="N58" s="514"/>
      <c r="O58" s="514"/>
      <c r="P58" s="539"/>
      <c r="Q58" s="539" t="s">
        <v>149</v>
      </c>
      <c r="R58" s="539" t="s">
        <v>149</v>
      </c>
      <c r="S58" s="514" t="s">
        <v>149</v>
      </c>
      <c r="T58" s="514" t="s">
        <v>149</v>
      </c>
      <c r="U58" s="514" t="s">
        <v>149</v>
      </c>
      <c r="V58" s="514" t="s">
        <v>149</v>
      </c>
      <c r="W58" s="539" t="s">
        <v>149</v>
      </c>
      <c r="X58" s="481">
        <v>2</v>
      </c>
      <c r="Y58" s="426">
        <v>2.2000000000000002</v>
      </c>
      <c r="Z58" s="426">
        <v>2.2999999999999998</v>
      </c>
      <c r="AA58" s="426">
        <v>2.5</v>
      </c>
      <c r="AB58" s="426">
        <v>2.5</v>
      </c>
      <c r="AC58" s="426">
        <v>2.2000000000000002</v>
      </c>
      <c r="AD58" s="426">
        <v>2.9</v>
      </c>
      <c r="AE58" s="771"/>
    </row>
    <row r="59" spans="1:32" ht="18" x14ac:dyDescent="0.2">
      <c r="A59" s="536" t="s">
        <v>724</v>
      </c>
      <c r="B59" s="537" t="s">
        <v>468</v>
      </c>
      <c r="C59" s="538">
        <v>75.400000000000006</v>
      </c>
      <c r="D59" s="538">
        <v>77.8</v>
      </c>
      <c r="E59" s="538">
        <v>76.900000000000006</v>
      </c>
      <c r="F59" s="538">
        <v>84.5</v>
      </c>
      <c r="G59" s="538">
        <v>85</v>
      </c>
      <c r="H59" s="538">
        <v>89.5</v>
      </c>
      <c r="I59" s="538">
        <v>85</v>
      </c>
      <c r="J59" s="538">
        <v>84.77</v>
      </c>
      <c r="K59" s="539">
        <v>88.838999999999999</v>
      </c>
      <c r="L59" s="539">
        <v>95.1</v>
      </c>
      <c r="M59" s="514">
        <v>90.8</v>
      </c>
      <c r="N59" s="514">
        <v>93.3</v>
      </c>
      <c r="O59" s="514">
        <v>92.692999999999998</v>
      </c>
      <c r="P59" s="539">
        <v>93.507000000000005</v>
      </c>
      <c r="Q59" s="539">
        <v>89.557000000000002</v>
      </c>
      <c r="R59" s="539">
        <v>90.2</v>
      </c>
      <c r="S59" s="514">
        <v>88.224999999999994</v>
      </c>
      <c r="T59" s="514">
        <v>87.34</v>
      </c>
      <c r="U59" s="514">
        <v>84.6</v>
      </c>
      <c r="V59" s="514">
        <v>80.924000000000007</v>
      </c>
      <c r="W59" s="539">
        <v>76.441000000000003</v>
      </c>
      <c r="X59" s="481">
        <v>75.507000000000005</v>
      </c>
      <c r="Y59" s="426">
        <v>74.599999999999994</v>
      </c>
      <c r="Z59" s="426">
        <v>83.7</v>
      </c>
      <c r="AA59" s="1">
        <v>95.2</v>
      </c>
      <c r="AB59" s="426">
        <v>91.6</v>
      </c>
      <c r="AC59" s="426">
        <v>84.7</v>
      </c>
      <c r="AD59" s="426">
        <v>86.6</v>
      </c>
      <c r="AE59" s="771"/>
    </row>
    <row r="60" spans="1:32" ht="18" x14ac:dyDescent="0.2">
      <c r="A60" s="536" t="s">
        <v>472</v>
      </c>
      <c r="B60" s="537" t="s">
        <v>468</v>
      </c>
      <c r="C60" s="538">
        <v>123.4</v>
      </c>
      <c r="D60" s="538">
        <v>121.7</v>
      </c>
      <c r="E60" s="538">
        <v>119.8</v>
      </c>
      <c r="F60" s="538">
        <v>115.4</v>
      </c>
      <c r="G60" s="538">
        <v>114.8</v>
      </c>
      <c r="H60" s="538">
        <v>107.7</v>
      </c>
      <c r="I60" s="538">
        <v>103.4</v>
      </c>
      <c r="J60" s="538">
        <v>102.485</v>
      </c>
      <c r="K60" s="539">
        <v>107.107</v>
      </c>
      <c r="L60" s="539">
        <v>110</v>
      </c>
      <c r="M60" s="514">
        <v>101.3</v>
      </c>
      <c r="N60" s="514">
        <v>70.5</v>
      </c>
      <c r="O60" s="514">
        <v>90.218999999999994</v>
      </c>
      <c r="P60" s="539">
        <v>84.864000000000004</v>
      </c>
      <c r="Q60" s="573" t="s">
        <v>149</v>
      </c>
      <c r="R60" s="573" t="s">
        <v>149</v>
      </c>
      <c r="S60" s="573" t="s">
        <v>149</v>
      </c>
      <c r="T60" s="573" t="s">
        <v>149</v>
      </c>
      <c r="U60" s="573" t="s">
        <v>149</v>
      </c>
      <c r="V60" s="573" t="s">
        <v>149</v>
      </c>
      <c r="W60" s="573" t="s">
        <v>149</v>
      </c>
      <c r="X60" s="514" t="s">
        <v>149</v>
      </c>
      <c r="Y60" s="514" t="s">
        <v>149</v>
      </c>
      <c r="Z60" s="514" t="s">
        <v>149</v>
      </c>
      <c r="AA60" s="514" t="s">
        <v>149</v>
      </c>
      <c r="AB60" s="514" t="s">
        <v>149</v>
      </c>
      <c r="AC60" s="514" t="s">
        <v>149</v>
      </c>
      <c r="AD60" s="514" t="s">
        <v>149</v>
      </c>
      <c r="AE60" s="771"/>
    </row>
    <row r="61" spans="1:32" ht="18" x14ac:dyDescent="0.2">
      <c r="A61" s="536" t="s">
        <v>473</v>
      </c>
      <c r="B61" s="537" t="s">
        <v>474</v>
      </c>
      <c r="C61" s="574" t="s">
        <v>149</v>
      </c>
      <c r="D61" s="574" t="s">
        <v>149</v>
      </c>
      <c r="E61" s="574" t="s">
        <v>149</v>
      </c>
      <c r="F61" s="574" t="s">
        <v>149</v>
      </c>
      <c r="G61" s="574" t="s">
        <v>149</v>
      </c>
      <c r="H61" s="574" t="s">
        <v>149</v>
      </c>
      <c r="I61" s="574" t="s">
        <v>149</v>
      </c>
      <c r="J61" s="574" t="s">
        <v>149</v>
      </c>
      <c r="K61" s="574" t="s">
        <v>149</v>
      </c>
      <c r="L61" s="574" t="s">
        <v>149</v>
      </c>
      <c r="M61" s="574" t="s">
        <v>149</v>
      </c>
      <c r="N61" s="574" t="s">
        <v>149</v>
      </c>
      <c r="O61" s="574" t="s">
        <v>149</v>
      </c>
      <c r="P61" s="574" t="s">
        <v>149</v>
      </c>
      <c r="Q61" s="489">
        <v>77.816000000000003</v>
      </c>
      <c r="R61" s="489">
        <v>80.11</v>
      </c>
      <c r="S61" s="489">
        <v>71.754000000000005</v>
      </c>
      <c r="T61" s="489">
        <v>70.716999999999999</v>
      </c>
      <c r="U61" s="489">
        <v>61.4</v>
      </c>
      <c r="V61" s="540">
        <v>25.849</v>
      </c>
      <c r="W61" s="431" t="s">
        <v>149</v>
      </c>
      <c r="X61" s="514" t="s">
        <v>149</v>
      </c>
      <c r="Y61" s="514" t="s">
        <v>149</v>
      </c>
      <c r="Z61" s="514" t="s">
        <v>149</v>
      </c>
      <c r="AA61" s="514" t="s">
        <v>149</v>
      </c>
      <c r="AB61" s="514" t="s">
        <v>149</v>
      </c>
      <c r="AC61" s="514" t="s">
        <v>149</v>
      </c>
      <c r="AD61" s="514" t="s">
        <v>149</v>
      </c>
      <c r="AE61" s="771"/>
    </row>
    <row r="62" spans="1:32" ht="18" x14ac:dyDescent="0.2">
      <c r="A62" s="536" t="s">
        <v>473</v>
      </c>
      <c r="B62" s="537" t="s">
        <v>475</v>
      </c>
      <c r="C62" s="574" t="s">
        <v>149</v>
      </c>
      <c r="D62" s="574" t="s">
        <v>149</v>
      </c>
      <c r="E62" s="574" t="s">
        <v>149</v>
      </c>
      <c r="F62" s="574" t="s">
        <v>149</v>
      </c>
      <c r="G62" s="574" t="s">
        <v>149</v>
      </c>
      <c r="H62" s="574" t="s">
        <v>149</v>
      </c>
      <c r="I62" s="574" t="s">
        <v>149</v>
      </c>
      <c r="J62" s="574" t="s">
        <v>149</v>
      </c>
      <c r="K62" s="574" t="s">
        <v>149</v>
      </c>
      <c r="L62" s="574" t="s">
        <v>149</v>
      </c>
      <c r="M62" s="574" t="s">
        <v>149</v>
      </c>
      <c r="N62" s="574" t="s">
        <v>149</v>
      </c>
      <c r="O62" s="574" t="s">
        <v>149</v>
      </c>
      <c r="P62" s="574" t="s">
        <v>149</v>
      </c>
      <c r="Q62" s="574" t="s">
        <v>149</v>
      </c>
      <c r="R62" s="574" t="s">
        <v>149</v>
      </c>
      <c r="S62" s="574" t="s">
        <v>149</v>
      </c>
      <c r="T62" s="574" t="s">
        <v>149</v>
      </c>
      <c r="U62" s="574" t="s">
        <v>149</v>
      </c>
      <c r="V62" s="540" t="s">
        <v>149</v>
      </c>
      <c r="W62" s="574" t="s">
        <v>149</v>
      </c>
      <c r="X62" s="514" t="s">
        <v>149</v>
      </c>
      <c r="Y62" s="514" t="s">
        <v>149</v>
      </c>
      <c r="Z62" s="514" t="s">
        <v>149</v>
      </c>
      <c r="AA62" s="514" t="s">
        <v>149</v>
      </c>
      <c r="AB62" s="514" t="s">
        <v>149</v>
      </c>
      <c r="AC62" s="514" t="s">
        <v>149</v>
      </c>
      <c r="AD62" s="514" t="s">
        <v>149</v>
      </c>
      <c r="AE62" s="771"/>
    </row>
    <row r="63" spans="1:32" ht="18" x14ac:dyDescent="0.2">
      <c r="A63" s="536" t="s">
        <v>725</v>
      </c>
      <c r="B63" s="537" t="s">
        <v>468</v>
      </c>
      <c r="C63" s="538">
        <v>111.5</v>
      </c>
      <c r="D63" s="538">
        <v>111</v>
      </c>
      <c r="E63" s="538">
        <v>105</v>
      </c>
      <c r="F63" s="538">
        <v>110.9</v>
      </c>
      <c r="G63" s="538">
        <v>111.4</v>
      </c>
      <c r="H63" s="538">
        <v>109.2</v>
      </c>
      <c r="I63" s="538">
        <v>111</v>
      </c>
      <c r="J63" s="538">
        <v>112.496</v>
      </c>
      <c r="K63" s="539">
        <v>112.721</v>
      </c>
      <c r="L63" s="539">
        <v>120.3</v>
      </c>
      <c r="M63" s="514">
        <v>125.9</v>
      </c>
      <c r="N63" s="514">
        <v>132.30000000000001</v>
      </c>
      <c r="O63" s="514">
        <v>132.37799999999999</v>
      </c>
      <c r="P63" s="539">
        <v>135.90100000000001</v>
      </c>
      <c r="Q63" s="539">
        <v>139.41999999999999</v>
      </c>
      <c r="R63" s="539">
        <v>151.30000000000001</v>
      </c>
      <c r="S63" s="514">
        <v>143.08699999999999</v>
      </c>
      <c r="T63" s="514">
        <v>139.81700000000001</v>
      </c>
      <c r="U63" s="514">
        <v>138.69999999999999</v>
      </c>
      <c r="V63" s="514">
        <v>136.02799999999999</v>
      </c>
      <c r="W63" s="539">
        <v>134.11000000000001</v>
      </c>
      <c r="X63" s="481">
        <v>134.87700000000001</v>
      </c>
      <c r="Y63" s="426">
        <v>135</v>
      </c>
      <c r="Z63" s="426">
        <v>138.19999999999999</v>
      </c>
      <c r="AA63" s="1">
        <v>161.30000000000001</v>
      </c>
      <c r="AB63" s="426">
        <v>169.9</v>
      </c>
      <c r="AC63" s="426">
        <v>174.1</v>
      </c>
      <c r="AD63" s="426">
        <v>178.9</v>
      </c>
      <c r="AE63" s="771"/>
    </row>
    <row r="64" spans="1:32" ht="18" x14ac:dyDescent="0.2">
      <c r="A64" s="536" t="s">
        <v>726</v>
      </c>
      <c r="B64" s="537" t="s">
        <v>468</v>
      </c>
      <c r="C64" s="538">
        <v>19.7</v>
      </c>
      <c r="D64" s="538">
        <v>18.100000000000001</v>
      </c>
      <c r="E64" s="538">
        <v>17</v>
      </c>
      <c r="F64" s="538">
        <v>18.399999999999999</v>
      </c>
      <c r="G64" s="538">
        <v>18.899999999999999</v>
      </c>
      <c r="H64" s="538">
        <v>17.5</v>
      </c>
      <c r="I64" s="538">
        <v>16</v>
      </c>
      <c r="J64" s="538">
        <v>15.433</v>
      </c>
      <c r="K64" s="539">
        <v>14.557</v>
      </c>
      <c r="L64" s="539">
        <v>16.2</v>
      </c>
      <c r="M64" s="514">
        <v>15.9</v>
      </c>
      <c r="N64" s="514">
        <v>16.8</v>
      </c>
      <c r="O64" s="514">
        <v>16.834</v>
      </c>
      <c r="P64" s="539">
        <v>17.649999999999999</v>
      </c>
      <c r="Q64" s="539">
        <v>17.329000000000001</v>
      </c>
      <c r="R64" s="539">
        <v>17.899999999999999</v>
      </c>
      <c r="S64" s="514">
        <v>16.672000000000001</v>
      </c>
      <c r="T64" s="514">
        <v>17.635999999999999</v>
      </c>
      <c r="U64" s="514">
        <v>16.600000000000001</v>
      </c>
      <c r="V64" s="514">
        <v>14.692</v>
      </c>
      <c r="W64" s="539">
        <v>14.041</v>
      </c>
      <c r="X64" s="481">
        <v>13.906000000000001</v>
      </c>
      <c r="Y64" s="426">
        <v>14.9</v>
      </c>
      <c r="Z64" s="426">
        <v>20.8</v>
      </c>
      <c r="AA64" s="1">
        <v>23.9</v>
      </c>
      <c r="AB64" s="426">
        <v>24.2</v>
      </c>
      <c r="AC64" s="426">
        <v>25.5</v>
      </c>
      <c r="AD64" s="426">
        <v>27.5</v>
      </c>
      <c r="AE64" s="771"/>
    </row>
    <row r="65" spans="1:31" ht="18" x14ac:dyDescent="0.2">
      <c r="A65" s="536" t="s">
        <v>727</v>
      </c>
      <c r="B65" s="537" t="s">
        <v>468</v>
      </c>
      <c r="C65" s="538" t="s">
        <v>149</v>
      </c>
      <c r="D65" s="538" t="s">
        <v>149</v>
      </c>
      <c r="E65" s="542">
        <v>4.5999999999999996</v>
      </c>
      <c r="F65" s="538">
        <v>8.9309999999999992</v>
      </c>
      <c r="G65" s="538">
        <v>12.532</v>
      </c>
      <c r="H65" s="538">
        <v>12.09</v>
      </c>
      <c r="I65" s="538">
        <v>14.9</v>
      </c>
      <c r="J65" s="538">
        <v>14.789</v>
      </c>
      <c r="K65" s="539">
        <v>14.965</v>
      </c>
      <c r="L65" s="539">
        <v>15.6</v>
      </c>
      <c r="M65" s="514">
        <v>15.5</v>
      </c>
      <c r="N65" s="514">
        <v>17.5</v>
      </c>
      <c r="O65" s="514">
        <v>18.641999999999999</v>
      </c>
      <c r="P65" s="539">
        <v>18.818000000000001</v>
      </c>
      <c r="Q65" s="539">
        <v>19.134</v>
      </c>
      <c r="R65" s="539">
        <v>20.9</v>
      </c>
      <c r="S65" s="514">
        <v>20.992000000000001</v>
      </c>
      <c r="T65" s="514">
        <v>21.640999999999998</v>
      </c>
      <c r="U65" s="514">
        <v>21.2</v>
      </c>
      <c r="V65" s="514">
        <v>19.675999999999998</v>
      </c>
      <c r="W65" s="539">
        <v>18.962</v>
      </c>
      <c r="X65" s="481">
        <v>18.501999999999999</v>
      </c>
      <c r="Y65" s="426">
        <v>18.5</v>
      </c>
      <c r="Z65" s="426">
        <v>17.899999999999999</v>
      </c>
      <c r="AA65" s="1">
        <v>25.5</v>
      </c>
      <c r="AB65" s="426">
        <v>26.6</v>
      </c>
      <c r="AC65" s="426">
        <v>28.8</v>
      </c>
      <c r="AD65" s="426">
        <v>30.2</v>
      </c>
      <c r="AE65" s="771"/>
    </row>
    <row r="66" spans="1:31" ht="18" x14ac:dyDescent="0.2">
      <c r="A66" s="547" t="s">
        <v>728</v>
      </c>
      <c r="B66" s="537" t="s">
        <v>468</v>
      </c>
      <c r="C66" s="538">
        <v>119.2</v>
      </c>
      <c r="D66" s="538">
        <v>115.8</v>
      </c>
      <c r="E66" s="538">
        <v>117</v>
      </c>
      <c r="F66" s="538">
        <v>121.1</v>
      </c>
      <c r="G66" s="538">
        <v>118.6</v>
      </c>
      <c r="H66" s="538">
        <v>115.1</v>
      </c>
      <c r="I66" s="538">
        <v>116.9</v>
      </c>
      <c r="J66" s="538">
        <v>116.71899999999999</v>
      </c>
      <c r="K66" s="539">
        <v>126.102</v>
      </c>
      <c r="L66" s="539">
        <v>135.69999999999999</v>
      </c>
      <c r="M66" s="514">
        <v>141.30000000000001</v>
      </c>
      <c r="N66" s="514">
        <v>147.69999999999999</v>
      </c>
      <c r="O66" s="514">
        <v>152.09899999999999</v>
      </c>
      <c r="P66" s="539">
        <v>152.46</v>
      </c>
      <c r="Q66" s="539">
        <v>158.18100000000001</v>
      </c>
      <c r="R66" s="539">
        <v>164.2</v>
      </c>
      <c r="S66" s="514">
        <v>159.85499999999999</v>
      </c>
      <c r="T66" s="514">
        <v>162.727</v>
      </c>
      <c r="U66" s="514">
        <v>155.69999999999999</v>
      </c>
      <c r="V66" s="514">
        <v>152.85900000000001</v>
      </c>
      <c r="W66" s="539">
        <v>150.1</v>
      </c>
      <c r="X66" s="481">
        <v>144.82400000000001</v>
      </c>
      <c r="Y66" s="426">
        <v>147.5</v>
      </c>
      <c r="Z66" s="426">
        <v>145.1</v>
      </c>
      <c r="AA66" s="1">
        <v>172.9</v>
      </c>
      <c r="AB66" s="426">
        <v>188.7</v>
      </c>
      <c r="AC66" s="426">
        <v>193.7</v>
      </c>
      <c r="AD66" s="426">
        <v>198.1</v>
      </c>
      <c r="AE66" s="771"/>
    </row>
    <row r="67" spans="1:31" s="580" customFormat="1" ht="18" x14ac:dyDescent="0.2">
      <c r="A67" s="575" t="s">
        <v>496</v>
      </c>
      <c r="B67" s="576"/>
      <c r="C67" s="577" t="s">
        <v>149</v>
      </c>
      <c r="D67" s="577" t="s">
        <v>149</v>
      </c>
      <c r="E67" s="577">
        <v>0.6</v>
      </c>
      <c r="F67" s="577">
        <v>1.1690000000000005</v>
      </c>
      <c r="G67" s="577">
        <v>2.1679999999999993</v>
      </c>
      <c r="H67" s="577">
        <v>2.11</v>
      </c>
      <c r="I67" s="577">
        <v>1.7</v>
      </c>
      <c r="J67" s="577">
        <v>2.1</v>
      </c>
      <c r="K67" s="578">
        <v>2.66599999999994</v>
      </c>
      <c r="L67" s="578">
        <v>2.4889999999999999</v>
      </c>
      <c r="M67" s="578">
        <v>2.6</v>
      </c>
      <c r="N67" s="578">
        <v>2.8</v>
      </c>
      <c r="O67" s="578">
        <v>2.597</v>
      </c>
      <c r="P67" s="578">
        <v>2.5579999999999998</v>
      </c>
      <c r="Q67" s="578">
        <v>2.6179999999999999</v>
      </c>
      <c r="R67" s="578">
        <v>2.6</v>
      </c>
      <c r="S67" s="579" t="s">
        <v>149</v>
      </c>
      <c r="T67" s="579" t="s">
        <v>149</v>
      </c>
      <c r="U67" s="579" t="s">
        <v>149</v>
      </c>
      <c r="V67" s="579" t="s">
        <v>149</v>
      </c>
      <c r="W67" s="579" t="s">
        <v>149</v>
      </c>
      <c r="X67" s="579" t="s">
        <v>149</v>
      </c>
      <c r="Y67" s="579" t="s">
        <v>149</v>
      </c>
      <c r="Z67" s="579" t="s">
        <v>149</v>
      </c>
      <c r="AA67" s="579" t="s">
        <v>149</v>
      </c>
      <c r="AB67" s="579" t="s">
        <v>149</v>
      </c>
      <c r="AC67" s="579" t="s">
        <v>149</v>
      </c>
      <c r="AD67" s="579" t="s">
        <v>149</v>
      </c>
      <c r="AE67" s="771"/>
    </row>
    <row r="68" spans="1:31" s="582" customFormat="1" ht="15.75" x14ac:dyDescent="0.25">
      <c r="A68" s="543" t="s">
        <v>478</v>
      </c>
      <c r="B68" s="581"/>
      <c r="C68" s="552">
        <f>SUM(C57:C67)</f>
        <v>543.9</v>
      </c>
      <c r="D68" s="552">
        <f t="shared" ref="D68:Y68" si="10">SUM(D57:D67)</f>
        <v>536.5</v>
      </c>
      <c r="E68" s="552">
        <f t="shared" si="10"/>
        <v>534.30000000000007</v>
      </c>
      <c r="F68" s="552">
        <f t="shared" si="10"/>
        <v>557.49999999999989</v>
      </c>
      <c r="G68" s="552">
        <f t="shared" si="10"/>
        <v>563.4</v>
      </c>
      <c r="H68" s="552">
        <f t="shared" si="10"/>
        <v>552.79999999999995</v>
      </c>
      <c r="I68" s="552">
        <f t="shared" si="10"/>
        <v>547.30000000000007</v>
      </c>
      <c r="J68" s="552">
        <f t="shared" si="10"/>
        <v>547.20699999999999</v>
      </c>
      <c r="K68" s="552">
        <f t="shared" si="10"/>
        <v>567.78599999999994</v>
      </c>
      <c r="L68" s="552">
        <f t="shared" si="10"/>
        <v>603.08900000000006</v>
      </c>
      <c r="M68" s="552">
        <f t="shared" si="10"/>
        <v>611.19999999999993</v>
      </c>
      <c r="N68" s="552">
        <f t="shared" si="10"/>
        <v>602.79999999999995</v>
      </c>
      <c r="O68" s="552">
        <f t="shared" si="10"/>
        <v>631.28099999999995</v>
      </c>
      <c r="P68" s="552">
        <f t="shared" si="10"/>
        <v>636.71699999999998</v>
      </c>
      <c r="Q68" s="552">
        <f t="shared" si="10"/>
        <v>636.01499999999999</v>
      </c>
      <c r="R68" s="552">
        <f t="shared" si="10"/>
        <v>664.61</v>
      </c>
      <c r="S68" s="552">
        <f t="shared" si="10"/>
        <v>631.67000000000007</v>
      </c>
      <c r="T68" s="552">
        <f t="shared" si="10"/>
        <v>635.89100000000008</v>
      </c>
      <c r="U68" s="552">
        <f t="shared" si="10"/>
        <v>612.4</v>
      </c>
      <c r="V68" s="552">
        <f t="shared" si="10"/>
        <v>557.88199999999995</v>
      </c>
      <c r="W68" s="552">
        <f t="shared" si="10"/>
        <v>520.69399999999996</v>
      </c>
      <c r="X68" s="553">
        <f t="shared" si="10"/>
        <v>520.01800000000003</v>
      </c>
      <c r="Y68" s="553">
        <f t="shared" si="10"/>
        <v>532.29999999999995</v>
      </c>
      <c r="Z68" s="553">
        <f>SUM(Z57:Z67)</f>
        <v>597.9</v>
      </c>
      <c r="AA68" s="553">
        <f>SUM(AA57:AA67)</f>
        <v>684.1</v>
      </c>
      <c r="AB68" s="553">
        <f>SUM(AB57:AB67)</f>
        <v>709</v>
      </c>
      <c r="AC68" s="553">
        <f>SUM(AC57:AC67)</f>
        <v>708</v>
      </c>
      <c r="AD68" s="553">
        <f>SUM(AD57:AD67)</f>
        <v>731.90000000000009</v>
      </c>
      <c r="AE68" s="771"/>
    </row>
    <row r="69" spans="1:31" ht="7.5" customHeight="1" x14ac:dyDescent="0.2">
      <c r="A69" s="4"/>
      <c r="B69" s="525"/>
      <c r="C69" s="546" t="s">
        <v>56</v>
      </c>
      <c r="D69" s="546" t="s">
        <v>56</v>
      </c>
      <c r="E69" s="546" t="s">
        <v>56</v>
      </c>
      <c r="F69" s="546" t="s">
        <v>56</v>
      </c>
      <c r="G69" s="546" t="s">
        <v>56</v>
      </c>
      <c r="H69" s="546" t="s">
        <v>56</v>
      </c>
      <c r="I69" s="546" t="s">
        <v>56</v>
      </c>
      <c r="J69" s="534"/>
      <c r="K69" s="539"/>
      <c r="L69" s="431"/>
      <c r="M69" s="431"/>
      <c r="N69" s="539"/>
      <c r="O69" s="539"/>
      <c r="P69" s="431"/>
      <c r="Q69" s="431"/>
      <c r="R69" s="431"/>
      <c r="S69" s="430"/>
      <c r="T69" s="430"/>
      <c r="U69" s="430"/>
      <c r="V69" s="430"/>
      <c r="W69" s="431"/>
      <c r="X69" s="426"/>
      <c r="Y69" s="426"/>
      <c r="Z69" s="426"/>
      <c r="AB69" s="426"/>
      <c r="AD69" s="771"/>
      <c r="AE69" s="771"/>
    </row>
    <row r="70" spans="1:31" ht="18.75" x14ac:dyDescent="0.25">
      <c r="A70" s="28" t="s">
        <v>753</v>
      </c>
      <c r="B70" s="530"/>
      <c r="C70" s="538"/>
      <c r="D70" s="538"/>
      <c r="E70" s="538"/>
      <c r="F70" s="538"/>
      <c r="G70" s="538"/>
      <c r="H70" s="538"/>
      <c r="I70" s="538"/>
      <c r="J70" s="538"/>
      <c r="K70" s="539"/>
      <c r="L70" s="431"/>
      <c r="M70" s="431"/>
      <c r="N70" s="539"/>
      <c r="O70" s="539"/>
      <c r="P70" s="431"/>
      <c r="Q70" s="431"/>
      <c r="R70" s="431"/>
      <c r="S70" s="430"/>
      <c r="T70" s="430"/>
      <c r="U70" s="430"/>
      <c r="V70" s="430"/>
      <c r="W70" s="431"/>
      <c r="X70" s="426"/>
      <c r="Y70" s="426"/>
      <c r="Z70" s="426"/>
      <c r="AB70" s="426"/>
      <c r="AD70" s="771"/>
      <c r="AE70" s="771"/>
    </row>
    <row r="71" spans="1:31" x14ac:dyDescent="0.2">
      <c r="A71" s="547" t="s">
        <v>803</v>
      </c>
      <c r="B71" s="537" t="s">
        <v>468</v>
      </c>
      <c r="C71" s="538" t="s">
        <v>149</v>
      </c>
      <c r="D71" s="538" t="s">
        <v>149</v>
      </c>
      <c r="E71" s="538" t="s">
        <v>149</v>
      </c>
      <c r="F71" s="538" t="s">
        <v>149</v>
      </c>
      <c r="G71" s="538" t="s">
        <v>149</v>
      </c>
      <c r="H71" s="538" t="s">
        <v>149</v>
      </c>
      <c r="I71" s="538" t="s">
        <v>149</v>
      </c>
      <c r="J71" s="538" t="s">
        <v>149</v>
      </c>
      <c r="K71" s="538" t="s">
        <v>149</v>
      </c>
      <c r="L71" s="538" t="s">
        <v>149</v>
      </c>
      <c r="M71" s="538" t="s">
        <v>149</v>
      </c>
      <c r="N71" s="574">
        <v>9.8849999999999998</v>
      </c>
      <c r="O71" s="574">
        <v>13.848000000000001</v>
      </c>
      <c r="P71" s="514">
        <v>13.683999999999999</v>
      </c>
      <c r="Q71" s="514">
        <v>13.154</v>
      </c>
      <c r="R71" s="514">
        <v>14.417999999999999</v>
      </c>
      <c r="S71" s="514">
        <v>13.94</v>
      </c>
      <c r="T71" s="514">
        <v>17.004999999999999</v>
      </c>
      <c r="U71" s="514">
        <v>15.972</v>
      </c>
      <c r="V71" s="514">
        <v>17.015999999999998</v>
      </c>
      <c r="W71" s="539">
        <v>16.696000000000002</v>
      </c>
      <c r="X71" s="481">
        <v>16.638999999999999</v>
      </c>
      <c r="Y71" s="481">
        <v>17</v>
      </c>
      <c r="Z71" s="426">
        <v>17.3</v>
      </c>
      <c r="AA71" s="774">
        <v>22</v>
      </c>
      <c r="AB71" s="773">
        <v>23</v>
      </c>
      <c r="AC71" s="773">
        <v>23.9</v>
      </c>
      <c r="AD71" s="773">
        <v>25.3</v>
      </c>
      <c r="AE71" s="771"/>
    </row>
    <row r="72" spans="1:31" ht="18" x14ac:dyDescent="0.2">
      <c r="A72" s="547" t="s">
        <v>729</v>
      </c>
      <c r="B72" s="537" t="s">
        <v>468</v>
      </c>
      <c r="C72" s="538" t="s">
        <v>149</v>
      </c>
      <c r="D72" s="538" t="s">
        <v>149</v>
      </c>
      <c r="E72" s="538" t="s">
        <v>149</v>
      </c>
      <c r="F72" s="538" t="s">
        <v>149</v>
      </c>
      <c r="G72" s="538">
        <v>7.29</v>
      </c>
      <c r="H72" s="538">
        <v>9.9890000000000008</v>
      </c>
      <c r="I72" s="538">
        <v>11.5</v>
      </c>
      <c r="J72" s="538">
        <v>12.364000000000001</v>
      </c>
      <c r="K72" s="549" t="s">
        <v>149</v>
      </c>
      <c r="L72" s="549" t="s">
        <v>149</v>
      </c>
      <c r="M72" s="514">
        <v>14.6</v>
      </c>
      <c r="N72" s="514">
        <v>16.600000000000001</v>
      </c>
      <c r="O72" s="514">
        <v>18.925999999999998</v>
      </c>
      <c r="P72" s="539">
        <v>19.215</v>
      </c>
      <c r="Q72" s="539">
        <v>20.795000000000002</v>
      </c>
      <c r="R72" s="539">
        <v>21.5</v>
      </c>
      <c r="S72" s="514">
        <v>21.513000000000002</v>
      </c>
      <c r="T72" s="514">
        <v>24.728999999999999</v>
      </c>
      <c r="U72" s="514">
        <v>23.66</v>
      </c>
      <c r="V72" s="514">
        <v>23.382999999999999</v>
      </c>
      <c r="W72" s="539">
        <v>21.693999999999999</v>
      </c>
      <c r="X72" s="481">
        <v>22.245000000000001</v>
      </c>
      <c r="Y72" s="426">
        <v>23.9</v>
      </c>
      <c r="Z72" s="426">
        <v>22.5</v>
      </c>
      <c r="AA72" s="1">
        <v>28.2</v>
      </c>
      <c r="AB72" s="426">
        <v>29.7</v>
      </c>
      <c r="AC72" s="426">
        <v>30.4</v>
      </c>
      <c r="AD72" s="426">
        <v>32.299999999999997</v>
      </c>
      <c r="AE72" s="771"/>
    </row>
    <row r="73" spans="1:31" ht="18" x14ac:dyDescent="0.2">
      <c r="A73" s="547" t="s">
        <v>731</v>
      </c>
      <c r="B73" s="537" t="s">
        <v>468</v>
      </c>
      <c r="C73" s="538">
        <v>4.0999999999999996</v>
      </c>
      <c r="D73" s="538">
        <v>3.7</v>
      </c>
      <c r="E73" s="538">
        <v>4.5999999999999996</v>
      </c>
      <c r="F73" s="538">
        <v>4.2</v>
      </c>
      <c r="G73" s="538">
        <v>5.3</v>
      </c>
      <c r="H73" s="538">
        <v>4.0999999999999996</v>
      </c>
      <c r="I73" s="538">
        <v>3.8</v>
      </c>
      <c r="J73" s="538">
        <v>4.3760000000000003</v>
      </c>
      <c r="K73" s="539">
        <v>5.048</v>
      </c>
      <c r="L73" s="539">
        <v>4.8</v>
      </c>
      <c r="M73" s="514">
        <v>4.8</v>
      </c>
      <c r="N73" s="514">
        <v>4.7</v>
      </c>
      <c r="O73" s="514">
        <v>5.0250000000000004</v>
      </c>
      <c r="P73" s="539">
        <v>5.2009999999999996</v>
      </c>
      <c r="Q73" s="539">
        <v>5.3239999999999998</v>
      </c>
      <c r="R73" s="539">
        <v>4.5999999999999996</v>
      </c>
      <c r="S73" s="514">
        <v>4.8120000000000003</v>
      </c>
      <c r="T73" s="514">
        <v>4.6159999999999997</v>
      </c>
      <c r="U73" s="514">
        <v>5.218</v>
      </c>
      <c r="V73" s="514">
        <v>5.5919999999999996</v>
      </c>
      <c r="W73" s="539">
        <v>6.0670000000000002</v>
      </c>
      <c r="X73" s="481">
        <v>6.71</v>
      </c>
      <c r="Y73" s="426">
        <v>6.7</v>
      </c>
      <c r="Z73" s="426">
        <v>6.7</v>
      </c>
      <c r="AA73" s="1">
        <v>8.3000000000000007</v>
      </c>
      <c r="AB73" s="426">
        <v>8.8000000000000007</v>
      </c>
      <c r="AC73" s="426">
        <v>9.1</v>
      </c>
      <c r="AD73" s="426">
        <v>9.1999999999999993</v>
      </c>
      <c r="AE73" s="771"/>
    </row>
    <row r="74" spans="1:31" ht="18" x14ac:dyDescent="0.2">
      <c r="A74" s="547" t="s">
        <v>730</v>
      </c>
      <c r="B74" s="537" t="s">
        <v>468</v>
      </c>
      <c r="C74" s="538">
        <v>34.700000000000003</v>
      </c>
      <c r="D74" s="538">
        <v>37.9</v>
      </c>
      <c r="E74" s="538">
        <v>39.4</v>
      </c>
      <c r="F74" s="538">
        <v>42.9</v>
      </c>
      <c r="G74" s="538">
        <v>44.1</v>
      </c>
      <c r="H74" s="538">
        <v>43.5</v>
      </c>
      <c r="I74" s="538">
        <v>40.9</v>
      </c>
      <c r="J74" s="538">
        <v>38.625999999999998</v>
      </c>
      <c r="K74" s="539">
        <v>36.368000000000002</v>
      </c>
      <c r="L74" s="539">
        <v>37</v>
      </c>
      <c r="M74" s="514">
        <v>38.6</v>
      </c>
      <c r="N74" s="514">
        <v>43.8</v>
      </c>
      <c r="O74" s="514">
        <v>45.451000000000001</v>
      </c>
      <c r="P74" s="539">
        <v>46.021000000000001</v>
      </c>
      <c r="Q74" s="539">
        <v>47.863999999999997</v>
      </c>
      <c r="R74" s="539">
        <v>48</v>
      </c>
      <c r="S74" s="514">
        <v>45.212000000000003</v>
      </c>
      <c r="T74" s="514">
        <v>47.884999999999998</v>
      </c>
      <c r="U74" s="514">
        <v>45.259</v>
      </c>
      <c r="V74" s="514">
        <v>46.15</v>
      </c>
      <c r="W74" s="539">
        <v>43.731999999999999</v>
      </c>
      <c r="X74" s="481">
        <v>43.372</v>
      </c>
      <c r="Y74" s="426">
        <v>44.6</v>
      </c>
      <c r="Z74" s="426">
        <v>45.1</v>
      </c>
      <c r="AA74" s="1">
        <v>42.7</v>
      </c>
      <c r="AB74" s="426">
        <v>42.9</v>
      </c>
      <c r="AC74" s="426">
        <v>45.5</v>
      </c>
      <c r="AD74" s="426">
        <v>46.7</v>
      </c>
      <c r="AE74" s="771"/>
    </row>
    <row r="75" spans="1:31" x14ac:dyDescent="0.2">
      <c r="A75" s="547" t="s">
        <v>804</v>
      </c>
      <c r="B75" s="537" t="s">
        <v>468</v>
      </c>
      <c r="C75" s="538" t="s">
        <v>149</v>
      </c>
      <c r="D75" s="538" t="s">
        <v>149</v>
      </c>
      <c r="E75" s="538" t="s">
        <v>149</v>
      </c>
      <c r="F75" s="538" t="s">
        <v>149</v>
      </c>
      <c r="G75" s="538" t="s">
        <v>149</v>
      </c>
      <c r="H75" s="538" t="s">
        <v>149</v>
      </c>
      <c r="I75" s="538" t="s">
        <v>149</v>
      </c>
      <c r="J75" s="538" t="s">
        <v>149</v>
      </c>
      <c r="K75" s="549">
        <v>3.7309999999999999</v>
      </c>
      <c r="L75" s="549">
        <v>3.7469999999999999</v>
      </c>
      <c r="M75" s="574">
        <v>4.9390000000000001</v>
      </c>
      <c r="N75" s="574">
        <v>3.4060000000000001</v>
      </c>
      <c r="O75" s="574">
        <v>2.6579999999999999</v>
      </c>
      <c r="P75" s="514">
        <v>2.923</v>
      </c>
      <c r="Q75" s="514">
        <v>3.0369999999999999</v>
      </c>
      <c r="R75" s="514">
        <v>2.383</v>
      </c>
      <c r="S75" s="514">
        <v>2.8180000000000001</v>
      </c>
      <c r="T75" s="514">
        <v>2.8069999999999999</v>
      </c>
      <c r="U75" s="514">
        <v>2.323</v>
      </c>
      <c r="V75" s="574">
        <v>3.177</v>
      </c>
      <c r="W75" s="539">
        <v>3.133</v>
      </c>
      <c r="X75" s="481">
        <v>5.5129999999999999</v>
      </c>
      <c r="Y75" s="481">
        <v>6</v>
      </c>
      <c r="Z75" s="426">
        <v>6.6</v>
      </c>
      <c r="AA75" s="1">
        <v>7.7</v>
      </c>
      <c r="AB75" s="426">
        <v>7.3</v>
      </c>
      <c r="AC75" s="426">
        <v>6.8</v>
      </c>
      <c r="AD75" s="426">
        <v>7.1</v>
      </c>
      <c r="AE75" s="771"/>
    </row>
    <row r="76" spans="1:31" ht="18" x14ac:dyDescent="0.2">
      <c r="A76" s="547" t="s">
        <v>479</v>
      </c>
      <c r="B76" s="537" t="s">
        <v>468</v>
      </c>
      <c r="C76" s="538">
        <v>32.799999999999997</v>
      </c>
      <c r="D76" s="538">
        <v>32.200000000000003</v>
      </c>
      <c r="E76" s="538">
        <v>34.1</v>
      </c>
      <c r="F76" s="538">
        <v>34.6</v>
      </c>
      <c r="G76" s="538">
        <v>35.700000000000003</v>
      </c>
      <c r="H76" s="538">
        <v>36.799999999999997</v>
      </c>
      <c r="I76" s="538">
        <v>38</v>
      </c>
      <c r="J76" s="538">
        <v>38.405000000000001</v>
      </c>
      <c r="K76" s="539">
        <v>39.716999999999999</v>
      </c>
      <c r="L76" s="539">
        <v>39.5</v>
      </c>
      <c r="M76" s="514">
        <v>41.6</v>
      </c>
      <c r="N76" s="514">
        <v>45.8</v>
      </c>
      <c r="O76" s="514">
        <v>47.438000000000002</v>
      </c>
      <c r="P76" s="539">
        <v>48.918999999999997</v>
      </c>
      <c r="Q76" s="539">
        <v>49.332000000000001</v>
      </c>
      <c r="R76" s="539">
        <v>51.3</v>
      </c>
      <c r="S76" s="514">
        <v>52.201000000000001</v>
      </c>
      <c r="T76" s="514">
        <v>56.316000000000003</v>
      </c>
      <c r="U76" s="514">
        <v>54.238999999999997</v>
      </c>
      <c r="V76" s="514">
        <v>56.042999999999999</v>
      </c>
      <c r="W76" s="539">
        <v>57.274000000000001</v>
      </c>
      <c r="X76" s="481">
        <v>61.758000000000003</v>
      </c>
      <c r="Y76" s="426">
        <v>65.8</v>
      </c>
      <c r="Z76" s="426">
        <v>66.8</v>
      </c>
      <c r="AA76" s="1">
        <v>69.7</v>
      </c>
      <c r="AB76" s="426">
        <v>76.400000000000006</v>
      </c>
      <c r="AC76" s="426">
        <v>79.5</v>
      </c>
      <c r="AD76" s="426">
        <v>81.599999999999994</v>
      </c>
      <c r="AE76" s="771"/>
    </row>
    <row r="77" spans="1:31" x14ac:dyDescent="0.2">
      <c r="A77" s="547" t="s">
        <v>805</v>
      </c>
      <c r="B77" s="537" t="s">
        <v>468</v>
      </c>
      <c r="C77" s="549" t="s">
        <v>149</v>
      </c>
      <c r="D77" s="549" t="s">
        <v>149</v>
      </c>
      <c r="E77" s="549" t="s">
        <v>149</v>
      </c>
      <c r="F77" s="549" t="s">
        <v>149</v>
      </c>
      <c r="G77" s="549" t="s">
        <v>149</v>
      </c>
      <c r="H77" s="549" t="s">
        <v>149</v>
      </c>
      <c r="I77" s="549" t="s">
        <v>149</v>
      </c>
      <c r="J77" s="549" t="s">
        <v>149</v>
      </c>
      <c r="K77" s="549" t="s">
        <v>149</v>
      </c>
      <c r="L77" s="549">
        <v>0.01</v>
      </c>
      <c r="M77" s="574">
        <v>5.0000000000000001E-3</v>
      </c>
      <c r="N77" s="574">
        <v>0</v>
      </c>
      <c r="O77" s="574">
        <v>0.33500000000000002</v>
      </c>
      <c r="P77" s="514">
        <v>0.47499999999999998</v>
      </c>
      <c r="Q77" s="514">
        <v>0.59</v>
      </c>
      <c r="R77" s="514">
        <v>0.86699999999999999</v>
      </c>
      <c r="S77" s="514">
        <v>0.92600000000000005</v>
      </c>
      <c r="T77" s="514">
        <v>0.83699999999999997</v>
      </c>
      <c r="U77" s="514">
        <v>0.96099999999999997</v>
      </c>
      <c r="V77" s="514">
        <v>0.82</v>
      </c>
      <c r="W77" s="539">
        <v>0.98799999999999999</v>
      </c>
      <c r="X77" s="481">
        <v>0.92200000000000004</v>
      </c>
      <c r="Y77" s="426">
        <v>1.1000000000000001</v>
      </c>
      <c r="Z77" s="426">
        <v>1.1000000000000001</v>
      </c>
      <c r="AA77" s="1">
        <v>1.7</v>
      </c>
      <c r="AB77" s="426">
        <v>1.7</v>
      </c>
      <c r="AC77" s="426">
        <v>1.7</v>
      </c>
      <c r="AD77" s="426">
        <v>1.8</v>
      </c>
      <c r="AE77" s="771"/>
    </row>
    <row r="78" spans="1:31" ht="18" x14ac:dyDescent="0.2">
      <c r="A78" s="547" t="s">
        <v>732</v>
      </c>
      <c r="B78" s="537" t="s">
        <v>468</v>
      </c>
      <c r="C78" s="538">
        <v>27.1</v>
      </c>
      <c r="D78" s="538">
        <v>28.9</v>
      </c>
      <c r="E78" s="538">
        <v>36.299999999999997</v>
      </c>
      <c r="F78" s="538">
        <v>43.9</v>
      </c>
      <c r="G78" s="538">
        <v>46.1</v>
      </c>
      <c r="H78" s="538">
        <v>43.1</v>
      </c>
      <c r="I78" s="538">
        <v>39</v>
      </c>
      <c r="J78" s="538">
        <v>36.881</v>
      </c>
      <c r="K78" s="539">
        <v>34.158999999999999</v>
      </c>
      <c r="L78" s="539">
        <v>34.5</v>
      </c>
      <c r="M78" s="514">
        <v>38.200000000000003</v>
      </c>
      <c r="N78" s="514">
        <v>40.4</v>
      </c>
      <c r="O78" s="514">
        <v>44.451999999999998</v>
      </c>
      <c r="P78" s="539">
        <v>44.02</v>
      </c>
      <c r="Q78" s="539">
        <v>44.228000000000002</v>
      </c>
      <c r="R78" s="539">
        <v>46.9</v>
      </c>
      <c r="S78" s="514">
        <v>46.597000000000001</v>
      </c>
      <c r="T78" s="514">
        <v>54.33</v>
      </c>
      <c r="U78" s="514">
        <v>51.853000000000002</v>
      </c>
      <c r="V78" s="514">
        <v>52.441000000000003</v>
      </c>
      <c r="W78" s="539">
        <v>50.323999999999998</v>
      </c>
      <c r="X78" s="481">
        <v>52.36</v>
      </c>
      <c r="Y78" s="426">
        <v>53.1</v>
      </c>
      <c r="Z78" s="426">
        <v>54.9</v>
      </c>
      <c r="AA78" s="1">
        <v>61.8</v>
      </c>
      <c r="AB78" s="773">
        <v>70</v>
      </c>
      <c r="AC78" s="773">
        <v>67.8</v>
      </c>
      <c r="AD78" s="773">
        <v>75.8</v>
      </c>
      <c r="AE78" s="771"/>
    </row>
    <row r="79" spans="1:31" ht="18" x14ac:dyDescent="0.2">
      <c r="A79" s="547" t="s">
        <v>756</v>
      </c>
      <c r="B79" s="537" t="s">
        <v>468</v>
      </c>
      <c r="C79" s="538"/>
      <c r="D79" s="538"/>
      <c r="E79" s="538"/>
      <c r="F79" s="538"/>
      <c r="G79" s="538"/>
      <c r="H79" s="538"/>
      <c r="I79" s="538"/>
      <c r="J79" s="431"/>
      <c r="K79" s="539"/>
      <c r="L79" s="431"/>
      <c r="M79" s="430"/>
      <c r="N79" s="514"/>
      <c r="O79" s="514"/>
      <c r="P79" s="539"/>
      <c r="Q79" s="573">
        <v>0</v>
      </c>
      <c r="R79" s="573">
        <v>0</v>
      </c>
      <c r="S79" s="573">
        <v>0</v>
      </c>
      <c r="T79" s="573">
        <v>0</v>
      </c>
      <c r="U79" s="573">
        <v>0</v>
      </c>
      <c r="V79" s="573">
        <v>0</v>
      </c>
      <c r="W79" s="573">
        <v>0</v>
      </c>
      <c r="X79" s="746">
        <v>0.1</v>
      </c>
      <c r="Y79" s="746">
        <v>0.4</v>
      </c>
      <c r="Z79" s="746">
        <v>0.4</v>
      </c>
      <c r="AA79" s="747">
        <v>8.2870000000000008</v>
      </c>
      <c r="AB79" s="426">
        <v>11</v>
      </c>
      <c r="AC79" s="426">
        <v>8.3000000000000007</v>
      </c>
      <c r="AD79" s="426">
        <v>11.5</v>
      </c>
      <c r="AE79" s="771"/>
    </row>
    <row r="80" spans="1:31" x14ac:dyDescent="0.2">
      <c r="A80" s="547" t="s">
        <v>806</v>
      </c>
      <c r="B80" s="537" t="s">
        <v>468</v>
      </c>
      <c r="C80" s="549" t="s">
        <v>149</v>
      </c>
      <c r="D80" s="549" t="s">
        <v>149</v>
      </c>
      <c r="E80" s="549" t="s">
        <v>149</v>
      </c>
      <c r="F80" s="549" t="s">
        <v>149</v>
      </c>
      <c r="G80" s="549" t="s">
        <v>149</v>
      </c>
      <c r="H80" s="549" t="s">
        <v>149</v>
      </c>
      <c r="I80" s="549" t="s">
        <v>149</v>
      </c>
      <c r="J80" s="549" t="s">
        <v>149</v>
      </c>
      <c r="K80" s="549" t="s">
        <v>149</v>
      </c>
      <c r="L80" s="549" t="s">
        <v>149</v>
      </c>
      <c r="M80" s="574">
        <v>0.50700000000000001</v>
      </c>
      <c r="N80" s="574">
        <v>1.506</v>
      </c>
      <c r="O80" s="574">
        <v>1.8640000000000001</v>
      </c>
      <c r="P80" s="514">
        <v>1.901</v>
      </c>
      <c r="Q80" s="514">
        <v>2.3090000000000002</v>
      </c>
      <c r="R80" s="514">
        <v>2.1890000000000001</v>
      </c>
      <c r="S80" s="514">
        <v>2.3199999999999998</v>
      </c>
      <c r="T80" s="514">
        <v>2.8180000000000001</v>
      </c>
      <c r="U80" s="514">
        <v>2.2879999999999998</v>
      </c>
      <c r="V80" s="514">
        <v>2.5459999999999998</v>
      </c>
      <c r="W80" s="539">
        <v>2.5680000000000001</v>
      </c>
      <c r="X80" s="481">
        <v>2.577</v>
      </c>
      <c r="Y80" s="426">
        <v>2.6</v>
      </c>
      <c r="Z80" s="426">
        <v>2.5</v>
      </c>
      <c r="AA80" s="1">
        <v>1.8</v>
      </c>
      <c r="AB80" s="426">
        <v>1.9</v>
      </c>
      <c r="AC80" s="426">
        <v>1.6</v>
      </c>
      <c r="AD80" s="426">
        <v>1.8</v>
      </c>
      <c r="AE80" s="771"/>
    </row>
    <row r="81" spans="1:31" x14ac:dyDescent="0.2">
      <c r="A81" s="547" t="s">
        <v>807</v>
      </c>
      <c r="B81" s="537" t="s">
        <v>468</v>
      </c>
      <c r="C81" s="538" t="s">
        <v>149</v>
      </c>
      <c r="D81" s="538" t="s">
        <v>149</v>
      </c>
      <c r="E81" s="538" t="s">
        <v>149</v>
      </c>
      <c r="F81" s="538" t="s">
        <v>149</v>
      </c>
      <c r="G81" s="538" t="s">
        <v>149</v>
      </c>
      <c r="H81" s="538" t="s">
        <v>149</v>
      </c>
      <c r="I81" s="538" t="s">
        <v>149</v>
      </c>
      <c r="J81" s="538" t="s">
        <v>149</v>
      </c>
      <c r="K81" s="549">
        <v>3.0590000000000002</v>
      </c>
      <c r="L81" s="549">
        <v>2.9590000000000001</v>
      </c>
      <c r="M81" s="574">
        <v>3.1360000000000001</v>
      </c>
      <c r="N81" s="574">
        <v>4.1980000000000004</v>
      </c>
      <c r="O81" s="574">
        <v>4.0759999999999996</v>
      </c>
      <c r="P81" s="514">
        <v>4.2130000000000001</v>
      </c>
      <c r="Q81" s="514">
        <v>4.4779999999999998</v>
      </c>
      <c r="R81" s="514">
        <v>4.7089999999999996</v>
      </c>
      <c r="S81" s="514">
        <v>4.4809999999999999</v>
      </c>
      <c r="T81" s="514">
        <v>4.4409999999999998</v>
      </c>
      <c r="U81" s="514">
        <v>4.6280000000000001</v>
      </c>
      <c r="V81" s="514">
        <v>4.28</v>
      </c>
      <c r="W81" s="539">
        <v>4.2850000000000001</v>
      </c>
      <c r="X81" s="481">
        <v>4.819</v>
      </c>
      <c r="Y81" s="426">
        <v>4.4000000000000004</v>
      </c>
      <c r="Z81" s="426">
        <v>4.2</v>
      </c>
      <c r="AA81" s="1">
        <v>4.5</v>
      </c>
      <c r="AB81" s="426">
        <v>4.9000000000000004</v>
      </c>
      <c r="AC81" s="426">
        <v>5.0999999999999996</v>
      </c>
      <c r="AD81" s="426">
        <v>5</v>
      </c>
      <c r="AE81" s="771"/>
    </row>
    <row r="82" spans="1:31" x14ac:dyDescent="0.2">
      <c r="A82" s="547" t="s">
        <v>808</v>
      </c>
      <c r="B82" s="537" t="s">
        <v>468</v>
      </c>
      <c r="C82" s="538" t="s">
        <v>149</v>
      </c>
      <c r="D82" s="538" t="s">
        <v>149</v>
      </c>
      <c r="E82" s="538" t="s">
        <v>149</v>
      </c>
      <c r="F82" s="538" t="s">
        <v>149</v>
      </c>
      <c r="G82" s="538" t="s">
        <v>149</v>
      </c>
      <c r="H82" s="538" t="s">
        <v>149</v>
      </c>
      <c r="I82" s="538" t="s">
        <v>149</v>
      </c>
      <c r="J82" s="538" t="s">
        <v>149</v>
      </c>
      <c r="K82" s="549">
        <v>1.2849999999999999</v>
      </c>
      <c r="L82" s="549">
        <v>1.514</v>
      </c>
      <c r="M82" s="574">
        <v>1.6879999999999999</v>
      </c>
      <c r="N82" s="574">
        <v>1.7509999999999999</v>
      </c>
      <c r="O82" s="574">
        <v>1.929</v>
      </c>
      <c r="P82" s="514">
        <v>1.9470000000000001</v>
      </c>
      <c r="Q82" s="514">
        <v>2.0179999999999998</v>
      </c>
      <c r="R82" s="514">
        <v>2.2639999999999998</v>
      </c>
      <c r="S82" s="514">
        <v>2.2450000000000001</v>
      </c>
      <c r="T82" s="514">
        <v>2.528</v>
      </c>
      <c r="U82" s="514">
        <v>2.7789999999999999</v>
      </c>
      <c r="V82" s="514">
        <v>2.742</v>
      </c>
      <c r="W82" s="539">
        <v>3.0539999999999998</v>
      </c>
      <c r="X82" s="481">
        <v>3.1240000000000001</v>
      </c>
      <c r="Y82" s="426">
        <v>3.4</v>
      </c>
      <c r="Z82" s="426">
        <v>3.8</v>
      </c>
      <c r="AA82" s="1">
        <v>5.8</v>
      </c>
      <c r="AB82" s="426">
        <v>6.7</v>
      </c>
      <c r="AC82" s="426">
        <v>6.7</v>
      </c>
      <c r="AD82" s="426">
        <v>6.7</v>
      </c>
      <c r="AE82" s="771"/>
    </row>
    <row r="83" spans="1:31" ht="18" x14ac:dyDescent="0.2">
      <c r="A83" s="547" t="s">
        <v>480</v>
      </c>
      <c r="B83" s="537" t="s">
        <v>468</v>
      </c>
      <c r="C83" s="538">
        <v>11.1</v>
      </c>
      <c r="D83" s="538">
        <v>11</v>
      </c>
      <c r="E83" s="538">
        <v>10.199999999999999</v>
      </c>
      <c r="F83" s="538">
        <v>10.4</v>
      </c>
      <c r="G83" s="538">
        <v>11.1</v>
      </c>
      <c r="H83" s="538">
        <v>10.9</v>
      </c>
      <c r="I83" s="538">
        <v>11.3</v>
      </c>
      <c r="J83" s="538">
        <v>11.579000000000001</v>
      </c>
      <c r="K83" s="539">
        <v>11.891</v>
      </c>
      <c r="L83" s="539">
        <v>12.8</v>
      </c>
      <c r="M83" s="514">
        <v>13.2</v>
      </c>
      <c r="N83" s="514">
        <v>12.2</v>
      </c>
      <c r="O83" s="514">
        <v>13.099</v>
      </c>
      <c r="P83" s="539">
        <v>12.606999999999999</v>
      </c>
      <c r="Q83" s="539">
        <v>13.208</v>
      </c>
      <c r="R83" s="539">
        <v>13.7</v>
      </c>
      <c r="S83" s="514">
        <v>13.597</v>
      </c>
      <c r="T83" s="514">
        <v>18.335999999999999</v>
      </c>
      <c r="U83" s="514">
        <v>18.004999999999999</v>
      </c>
      <c r="V83" s="514">
        <v>19.274999999999999</v>
      </c>
      <c r="W83" s="539">
        <v>18.582999999999998</v>
      </c>
      <c r="X83" s="481">
        <v>17.920000000000002</v>
      </c>
      <c r="Y83" s="426">
        <v>18.399999999999999</v>
      </c>
      <c r="Z83" s="481">
        <v>18</v>
      </c>
      <c r="AA83" s="1">
        <v>15.7</v>
      </c>
      <c r="AB83" s="426">
        <v>17.100000000000001</v>
      </c>
      <c r="AC83" s="426">
        <v>20</v>
      </c>
      <c r="AD83" s="426">
        <v>18.3</v>
      </c>
      <c r="AE83" s="771"/>
    </row>
    <row r="84" spans="1:31" ht="18" x14ac:dyDescent="0.2">
      <c r="A84" s="547" t="s">
        <v>481</v>
      </c>
      <c r="B84" s="537" t="s">
        <v>468</v>
      </c>
      <c r="C84" s="538">
        <v>6.6</v>
      </c>
      <c r="D84" s="538">
        <v>6.7</v>
      </c>
      <c r="E84" s="538">
        <v>7.1</v>
      </c>
      <c r="F84" s="538">
        <v>7.3</v>
      </c>
      <c r="G84" s="538">
        <v>7.9</v>
      </c>
      <c r="H84" s="538">
        <v>8.4</v>
      </c>
      <c r="I84" s="538">
        <v>9</v>
      </c>
      <c r="J84" s="538">
        <v>8.9749999999999996</v>
      </c>
      <c r="K84" s="539">
        <v>9.52</v>
      </c>
      <c r="L84" s="539">
        <v>10</v>
      </c>
      <c r="M84" s="514">
        <v>11</v>
      </c>
      <c r="N84" s="514">
        <v>11.3</v>
      </c>
      <c r="O84" s="514">
        <v>12.379</v>
      </c>
      <c r="P84" s="539">
        <v>12.744999999999999</v>
      </c>
      <c r="Q84" s="539">
        <v>12.372999999999999</v>
      </c>
      <c r="R84" s="539">
        <v>13</v>
      </c>
      <c r="S84" s="514">
        <v>13.026</v>
      </c>
      <c r="T84" s="514">
        <v>15.818</v>
      </c>
      <c r="U84" s="514">
        <v>15.643000000000001</v>
      </c>
      <c r="V84" s="514">
        <v>15.186</v>
      </c>
      <c r="W84" s="539">
        <v>15.909000000000001</v>
      </c>
      <c r="X84" s="481">
        <v>16.042000000000002</v>
      </c>
      <c r="Y84" s="426">
        <v>15.7</v>
      </c>
      <c r="Z84" s="426">
        <v>15.8</v>
      </c>
      <c r="AA84" s="1">
        <v>17.8</v>
      </c>
      <c r="AB84" s="426">
        <v>18.8</v>
      </c>
      <c r="AC84" s="426">
        <v>18</v>
      </c>
      <c r="AD84" s="426">
        <v>19.2</v>
      </c>
      <c r="AE84" s="771"/>
    </row>
    <row r="85" spans="1:31" ht="18" x14ac:dyDescent="0.2">
      <c r="A85" s="547" t="s">
        <v>733</v>
      </c>
      <c r="B85" s="537" t="s">
        <v>468</v>
      </c>
      <c r="C85" s="538">
        <v>86</v>
      </c>
      <c r="D85" s="538">
        <v>84.9</v>
      </c>
      <c r="E85" s="538">
        <v>87.8</v>
      </c>
      <c r="F85" s="538">
        <v>91.6</v>
      </c>
      <c r="G85" s="538">
        <v>95</v>
      </c>
      <c r="H85" s="538">
        <v>97.1</v>
      </c>
      <c r="I85" s="538">
        <v>92.4</v>
      </c>
      <c r="J85" s="538">
        <v>93.206999999999994</v>
      </c>
      <c r="K85" s="539">
        <v>91.376000000000005</v>
      </c>
      <c r="L85" s="539">
        <v>94.5</v>
      </c>
      <c r="M85" s="514">
        <v>100.2</v>
      </c>
      <c r="N85" s="514">
        <v>109</v>
      </c>
      <c r="O85" s="514">
        <v>115.916</v>
      </c>
      <c r="P85" s="539">
        <v>117.831</v>
      </c>
      <c r="Q85" s="539">
        <v>117.411</v>
      </c>
      <c r="R85" s="539">
        <v>114.7</v>
      </c>
      <c r="S85" s="514">
        <v>110.11</v>
      </c>
      <c r="T85" s="514">
        <v>114.26900000000001</v>
      </c>
      <c r="U85" s="514">
        <v>108.515</v>
      </c>
      <c r="V85" s="514">
        <v>108.925</v>
      </c>
      <c r="W85" s="539">
        <v>105.77800000000001</v>
      </c>
      <c r="X85" s="481">
        <v>109.904</v>
      </c>
      <c r="Y85" s="426">
        <v>112.6</v>
      </c>
      <c r="Z85" s="426">
        <v>115.4</v>
      </c>
      <c r="AA85" s="1">
        <v>162.30000000000001</v>
      </c>
      <c r="AB85" s="426">
        <v>168.1</v>
      </c>
      <c r="AC85" s="426">
        <v>164</v>
      </c>
      <c r="AD85" s="426">
        <v>169.7</v>
      </c>
      <c r="AE85" s="771"/>
    </row>
    <row r="86" spans="1:31" ht="18" x14ac:dyDescent="0.2">
      <c r="A86" s="536" t="s">
        <v>738</v>
      </c>
      <c r="B86" s="537" t="s">
        <v>468</v>
      </c>
      <c r="C86" s="538">
        <v>9.4920000000000009</v>
      </c>
      <c r="D86" s="538">
        <v>9.4719999999999995</v>
      </c>
      <c r="E86" s="538">
        <v>8.6010000000000009</v>
      </c>
      <c r="F86" s="538">
        <v>9.6530000000000005</v>
      </c>
      <c r="G86" s="538">
        <v>10.146000000000001</v>
      </c>
      <c r="H86" s="538">
        <v>10.387</v>
      </c>
      <c r="I86" s="538">
        <v>9.9</v>
      </c>
      <c r="J86" s="538">
        <v>10.6</v>
      </c>
      <c r="K86" s="539">
        <v>12.618</v>
      </c>
      <c r="L86" s="539">
        <v>13.1</v>
      </c>
      <c r="M86" s="549" t="s">
        <v>149</v>
      </c>
      <c r="N86" s="549" t="s">
        <v>149</v>
      </c>
      <c r="O86" s="549" t="s">
        <v>149</v>
      </c>
      <c r="P86" s="549" t="s">
        <v>149</v>
      </c>
      <c r="Q86" s="549" t="s">
        <v>149</v>
      </c>
      <c r="R86" s="549" t="s">
        <v>149</v>
      </c>
      <c r="S86" s="549" t="s">
        <v>149</v>
      </c>
      <c r="T86" s="549" t="s">
        <v>149</v>
      </c>
      <c r="U86" s="549" t="s">
        <v>149</v>
      </c>
      <c r="V86" s="549" t="s">
        <v>149</v>
      </c>
      <c r="W86" s="549" t="s">
        <v>149</v>
      </c>
      <c r="X86" s="584" t="s">
        <v>149</v>
      </c>
      <c r="Y86" s="584" t="s">
        <v>149</v>
      </c>
      <c r="Z86" s="584" t="s">
        <v>149</v>
      </c>
      <c r="AA86" s="584" t="s">
        <v>149</v>
      </c>
      <c r="AB86" s="584" t="s">
        <v>149</v>
      </c>
      <c r="AC86" s="584" t="s">
        <v>149</v>
      </c>
      <c r="AD86" s="584" t="s">
        <v>149</v>
      </c>
      <c r="AE86" s="771"/>
    </row>
    <row r="87" spans="1:31" ht="18" x14ac:dyDescent="0.2">
      <c r="A87" s="547" t="s">
        <v>734</v>
      </c>
      <c r="B87" s="537" t="s">
        <v>468</v>
      </c>
      <c r="C87" s="538">
        <v>7.0789999999999997</v>
      </c>
      <c r="D87" s="538">
        <v>7.2560000000000002</v>
      </c>
      <c r="E87" s="538">
        <v>6.6950000000000003</v>
      </c>
      <c r="F87" s="538">
        <v>8.6050000000000004</v>
      </c>
      <c r="G87" s="538">
        <v>7.7919999999999998</v>
      </c>
      <c r="H87" s="538">
        <v>8.51</v>
      </c>
      <c r="I87" s="538">
        <v>8.1999999999999993</v>
      </c>
      <c r="J87" s="538">
        <v>9.5169999999999995</v>
      </c>
      <c r="K87" s="539">
        <v>12.145</v>
      </c>
      <c r="L87" s="539">
        <v>12.9</v>
      </c>
      <c r="M87" s="514">
        <v>13.9</v>
      </c>
      <c r="N87" s="514">
        <v>14.7</v>
      </c>
      <c r="O87" s="514">
        <v>16.12</v>
      </c>
      <c r="P87" s="539">
        <v>17.149999999999999</v>
      </c>
      <c r="Q87" s="539">
        <v>16.692</v>
      </c>
      <c r="R87" s="539">
        <v>20.2</v>
      </c>
      <c r="S87" s="514">
        <v>22.858000000000001</v>
      </c>
      <c r="T87" s="514">
        <v>22.884</v>
      </c>
      <c r="U87" s="514">
        <v>21.189</v>
      </c>
      <c r="V87" s="514">
        <v>19.033999999999999</v>
      </c>
      <c r="W87" s="539">
        <v>19.841999999999999</v>
      </c>
      <c r="X87" s="481">
        <v>20.065000000000001</v>
      </c>
      <c r="Y87" s="426">
        <v>19.2</v>
      </c>
      <c r="Z87" s="426">
        <v>20.3</v>
      </c>
      <c r="AA87" s="1">
        <v>25.2</v>
      </c>
      <c r="AB87" s="426">
        <v>29.2</v>
      </c>
      <c r="AC87" s="426">
        <v>29.9</v>
      </c>
      <c r="AD87" s="426">
        <v>31.3</v>
      </c>
      <c r="AE87" s="771"/>
    </row>
    <row r="88" spans="1:31" ht="18" x14ac:dyDescent="0.2">
      <c r="A88" s="547" t="s">
        <v>482</v>
      </c>
      <c r="B88" s="537" t="s">
        <v>468</v>
      </c>
      <c r="C88" s="538">
        <v>31.2</v>
      </c>
      <c r="D88" s="538">
        <v>31.1</v>
      </c>
      <c r="E88" s="538">
        <v>29.4</v>
      </c>
      <c r="F88" s="538">
        <v>29.6</v>
      </c>
      <c r="G88" s="538">
        <v>34.6</v>
      </c>
      <c r="H88" s="538">
        <v>35</v>
      </c>
      <c r="I88" s="538">
        <v>33.799999999999997</v>
      </c>
      <c r="J88" s="538">
        <v>34.015000000000001</v>
      </c>
      <c r="K88" s="539">
        <v>10.525</v>
      </c>
      <c r="L88" s="539">
        <v>11.2</v>
      </c>
      <c r="M88" s="514">
        <v>10.199999999999999</v>
      </c>
      <c r="N88" s="514">
        <v>11.2</v>
      </c>
      <c r="O88" s="514">
        <v>12.496</v>
      </c>
      <c r="P88" s="539">
        <v>12.486000000000001</v>
      </c>
      <c r="Q88" s="539">
        <v>13.246</v>
      </c>
      <c r="R88" s="539">
        <v>14.2</v>
      </c>
      <c r="S88" s="514">
        <v>13.723000000000001</v>
      </c>
      <c r="T88" s="514">
        <v>14.486000000000001</v>
      </c>
      <c r="U88" s="514">
        <v>14.183999999999999</v>
      </c>
      <c r="V88" s="514">
        <v>12.722</v>
      </c>
      <c r="W88" s="539">
        <v>12.715999999999999</v>
      </c>
      <c r="X88" s="481">
        <v>14.279</v>
      </c>
      <c r="Y88" s="426">
        <v>15.8</v>
      </c>
      <c r="Z88" s="426">
        <v>15.7</v>
      </c>
      <c r="AA88" s="1">
        <v>17.5</v>
      </c>
      <c r="AB88" s="426">
        <v>19.5</v>
      </c>
      <c r="AC88" s="426">
        <v>20.7</v>
      </c>
      <c r="AD88" s="426">
        <v>22.9</v>
      </c>
      <c r="AE88" s="771"/>
    </row>
    <row r="89" spans="1:31" x14ac:dyDescent="0.2">
      <c r="A89" s="547" t="s">
        <v>809</v>
      </c>
      <c r="B89" s="537" t="s">
        <v>468</v>
      </c>
      <c r="C89" s="538" t="s">
        <v>149</v>
      </c>
      <c r="D89" s="538" t="s">
        <v>149</v>
      </c>
      <c r="E89" s="538" t="s">
        <v>149</v>
      </c>
      <c r="F89" s="538" t="s">
        <v>149</v>
      </c>
      <c r="G89" s="538" t="s">
        <v>149</v>
      </c>
      <c r="H89" s="538" t="s">
        <v>149</v>
      </c>
      <c r="I89" s="538" t="s">
        <v>149</v>
      </c>
      <c r="J89" s="538" t="s">
        <v>149</v>
      </c>
      <c r="K89" s="587">
        <v>3.69</v>
      </c>
      <c r="L89" s="588">
        <v>4.0670000000000002</v>
      </c>
      <c r="M89" s="574">
        <v>4.3239999999999998</v>
      </c>
      <c r="N89" s="549">
        <v>5.6520000000000001</v>
      </c>
      <c r="O89" s="549">
        <v>5.968</v>
      </c>
      <c r="P89" s="514">
        <v>5.7919999999999998</v>
      </c>
      <c r="Q89" s="514">
        <v>6.2279999999999998</v>
      </c>
      <c r="R89" s="514">
        <v>5.8559999999999999</v>
      </c>
      <c r="S89" s="514">
        <v>5.4480000000000004</v>
      </c>
      <c r="T89" s="514">
        <v>6.0679999999999996</v>
      </c>
      <c r="U89" s="514">
        <v>5.5659999999999998</v>
      </c>
      <c r="V89" s="514">
        <v>5.2930000000000001</v>
      </c>
      <c r="W89" s="539">
        <v>5.2149999999999999</v>
      </c>
      <c r="X89" s="481">
        <v>5.3319999999999999</v>
      </c>
      <c r="Y89" s="426">
        <v>5.5</v>
      </c>
      <c r="Z89" s="426">
        <v>6.1</v>
      </c>
      <c r="AA89" s="1">
        <v>10.6</v>
      </c>
      <c r="AB89" s="426">
        <v>11.7</v>
      </c>
      <c r="AC89" s="426">
        <v>11.6</v>
      </c>
      <c r="AD89" s="426">
        <v>14.4</v>
      </c>
      <c r="AE89" s="771"/>
    </row>
    <row r="90" spans="1:31" ht="18" x14ac:dyDescent="0.2">
      <c r="A90" s="547" t="s">
        <v>483</v>
      </c>
      <c r="B90" s="537" t="s">
        <v>468</v>
      </c>
      <c r="C90" s="538">
        <v>440.9</v>
      </c>
      <c r="D90" s="538">
        <v>443.2</v>
      </c>
      <c r="E90" s="538">
        <v>441</v>
      </c>
      <c r="F90" s="538">
        <v>419.7</v>
      </c>
      <c r="G90" s="548" t="s">
        <v>149</v>
      </c>
      <c r="H90" s="548" t="s">
        <v>149</v>
      </c>
      <c r="I90" s="548" t="s">
        <v>149</v>
      </c>
      <c r="J90" s="548" t="s">
        <v>149</v>
      </c>
      <c r="K90" s="539">
        <f>1.951+19.254+16.62+0.04</f>
        <v>37.865000000000002</v>
      </c>
      <c r="L90" s="539">
        <v>39.799999999999997</v>
      </c>
      <c r="M90" s="583">
        <v>44.682000000000002</v>
      </c>
      <c r="N90" s="584">
        <v>47.1</v>
      </c>
      <c r="O90" s="584">
        <v>49.512999999999998</v>
      </c>
      <c r="P90" s="539">
        <v>53.009</v>
      </c>
      <c r="Q90" s="539">
        <v>54.033999999999999</v>
      </c>
      <c r="R90" s="539">
        <v>55.3</v>
      </c>
      <c r="S90" s="514">
        <v>57.030999999999999</v>
      </c>
      <c r="T90" s="514">
        <v>69.825000000000003</v>
      </c>
      <c r="U90" s="514">
        <v>67.864999999999995</v>
      </c>
      <c r="V90" s="514">
        <v>67.64</v>
      </c>
      <c r="W90" s="539">
        <v>69.784999999999997</v>
      </c>
      <c r="X90" s="481">
        <v>72.007000000000005</v>
      </c>
      <c r="Y90" s="426">
        <v>76.099999999999994</v>
      </c>
      <c r="Z90" s="426">
        <v>74.8</v>
      </c>
      <c r="AA90" s="1">
        <v>74.7</v>
      </c>
      <c r="AB90" s="426">
        <v>78.2</v>
      </c>
      <c r="AC90" s="426">
        <v>76.7</v>
      </c>
      <c r="AD90" s="426">
        <v>80.5</v>
      </c>
      <c r="AE90" s="771"/>
    </row>
    <row r="91" spans="1:31" ht="18" x14ac:dyDescent="0.2">
      <c r="A91" s="547" t="s">
        <v>484</v>
      </c>
      <c r="B91" s="537" t="s">
        <v>468</v>
      </c>
      <c r="C91" s="538">
        <v>39</v>
      </c>
      <c r="D91" s="538">
        <v>39.5</v>
      </c>
      <c r="E91" s="538">
        <v>40.1</v>
      </c>
      <c r="F91" s="538">
        <v>40</v>
      </c>
      <c r="G91" s="538">
        <v>40.1</v>
      </c>
      <c r="H91" s="538">
        <v>37.299999999999997</v>
      </c>
      <c r="I91" s="538">
        <v>37.4</v>
      </c>
      <c r="J91" s="538">
        <f>1.553+19.132+16.602+0.02</f>
        <v>37.307000000000009</v>
      </c>
      <c r="K91" s="539">
        <v>35.701000000000001</v>
      </c>
      <c r="L91" s="539">
        <v>39.200000000000003</v>
      </c>
      <c r="M91" s="514">
        <v>42.2</v>
      </c>
      <c r="N91" s="514">
        <v>44.3</v>
      </c>
      <c r="O91" s="514">
        <v>48.524000000000001</v>
      </c>
      <c r="P91" s="539">
        <v>46.926000000000002</v>
      </c>
      <c r="Q91" s="539">
        <v>46.899000000000001</v>
      </c>
      <c r="R91" s="539">
        <v>49</v>
      </c>
      <c r="S91" s="514">
        <v>48.83</v>
      </c>
      <c r="T91" s="514">
        <v>66.704999999999998</v>
      </c>
      <c r="U91" s="514">
        <v>67.582999999999998</v>
      </c>
      <c r="V91" s="514">
        <v>67.778000000000006</v>
      </c>
      <c r="W91" s="539">
        <v>67.203000000000003</v>
      </c>
      <c r="X91" s="481">
        <v>68.593999999999994</v>
      </c>
      <c r="Y91" s="426">
        <v>70.3</v>
      </c>
      <c r="Z91" s="481">
        <v>72</v>
      </c>
      <c r="AA91" s="1">
        <v>86.2</v>
      </c>
      <c r="AB91" s="426">
        <v>92.1</v>
      </c>
      <c r="AC91" s="426">
        <v>94.7</v>
      </c>
      <c r="AD91" s="426">
        <v>100.9</v>
      </c>
      <c r="AE91" s="771"/>
    </row>
    <row r="92" spans="1:31" ht="15.75" x14ac:dyDescent="0.25">
      <c r="A92" s="589" t="s">
        <v>737</v>
      </c>
      <c r="B92" s="530"/>
      <c r="C92" s="552">
        <f>SUM(C71:C91)</f>
        <v>730.07099999999991</v>
      </c>
      <c r="D92" s="552">
        <f t="shared" ref="D92:AD92" si="11">SUM(D71:D91)</f>
        <v>735.82799999999997</v>
      </c>
      <c r="E92" s="552">
        <f t="shared" si="11"/>
        <v>745.29599999999994</v>
      </c>
      <c r="F92" s="552">
        <f t="shared" si="11"/>
        <v>742.45799999999997</v>
      </c>
      <c r="G92" s="552">
        <f t="shared" si="11"/>
        <v>345.12800000000004</v>
      </c>
      <c r="H92" s="552">
        <f t="shared" si="11"/>
        <v>345.08600000000001</v>
      </c>
      <c r="I92" s="552">
        <f t="shared" si="11"/>
        <v>335.2</v>
      </c>
      <c r="J92" s="552">
        <f t="shared" si="11"/>
        <v>335.85199999999998</v>
      </c>
      <c r="K92" s="552">
        <f t="shared" si="11"/>
        <v>348.69799999999998</v>
      </c>
      <c r="L92" s="552">
        <f t="shared" si="11"/>
        <v>361.59699999999998</v>
      </c>
      <c r="M92" s="552">
        <f t="shared" si="11"/>
        <v>387.78099999999995</v>
      </c>
      <c r="N92" s="552">
        <f t="shared" si="11"/>
        <v>427.49800000000005</v>
      </c>
      <c r="O92" s="552">
        <f t="shared" si="11"/>
        <v>460.01699999999994</v>
      </c>
      <c r="P92" s="552">
        <f t="shared" si="11"/>
        <v>467.065</v>
      </c>
      <c r="Q92" s="552">
        <f t="shared" si="11"/>
        <v>473.21999999999997</v>
      </c>
      <c r="R92" s="552">
        <f t="shared" si="11"/>
        <v>485.08599999999996</v>
      </c>
      <c r="S92" s="552">
        <f t="shared" si="11"/>
        <v>481.68799999999999</v>
      </c>
      <c r="T92" s="552">
        <f t="shared" si="11"/>
        <v>546.70299999999997</v>
      </c>
      <c r="U92" s="552">
        <f t="shared" si="11"/>
        <v>527.73</v>
      </c>
      <c r="V92" s="552">
        <f t="shared" si="11"/>
        <v>530.04299999999989</v>
      </c>
      <c r="W92" s="552">
        <f t="shared" si="11"/>
        <v>524.846</v>
      </c>
      <c r="X92" s="552">
        <f t="shared" si="11"/>
        <v>544.28199999999993</v>
      </c>
      <c r="Y92" s="552">
        <f t="shared" si="11"/>
        <v>562.6</v>
      </c>
      <c r="Z92" s="552">
        <f t="shared" si="11"/>
        <v>570</v>
      </c>
      <c r="AA92" s="552">
        <f t="shared" si="11"/>
        <v>672.48700000000008</v>
      </c>
      <c r="AB92" s="552">
        <f t="shared" si="11"/>
        <v>719.00000000000011</v>
      </c>
      <c r="AC92" s="552">
        <f t="shared" si="11"/>
        <v>722.00000000000023</v>
      </c>
      <c r="AD92" s="552">
        <f t="shared" si="11"/>
        <v>761.99999999999989</v>
      </c>
      <c r="AE92" s="771"/>
    </row>
    <row r="93" spans="1:31" ht="7.5" customHeight="1" x14ac:dyDescent="0.2">
      <c r="A93" s="4"/>
      <c r="B93" s="525"/>
      <c r="C93" s="546" t="s">
        <v>56</v>
      </c>
      <c r="D93" s="546" t="s">
        <v>56</v>
      </c>
      <c r="E93" s="546" t="s">
        <v>56</v>
      </c>
      <c r="F93" s="546" t="s">
        <v>56</v>
      </c>
      <c r="G93" s="546" t="s">
        <v>56</v>
      </c>
      <c r="H93" s="546" t="s">
        <v>56</v>
      </c>
      <c r="I93" s="546" t="s">
        <v>56</v>
      </c>
      <c r="J93" s="538"/>
      <c r="K93" s="538"/>
      <c r="L93" s="539"/>
      <c r="M93" s="539"/>
      <c r="N93" s="514"/>
      <c r="O93" s="514"/>
      <c r="P93" s="514"/>
      <c r="Q93" s="431"/>
      <c r="R93" s="431"/>
      <c r="S93" s="431"/>
      <c r="T93" s="430"/>
      <c r="U93" s="430"/>
      <c r="V93" s="430"/>
      <c r="W93" s="430"/>
    </row>
    <row r="94" spans="1:31" ht="18.75" x14ac:dyDescent="0.25">
      <c r="A94" s="8" t="s">
        <v>784</v>
      </c>
      <c r="B94" s="538"/>
      <c r="C94" s="538"/>
      <c r="D94" s="538"/>
      <c r="E94" s="540"/>
      <c r="F94" s="540"/>
      <c r="G94" s="540"/>
      <c r="H94" s="540"/>
      <c r="I94" s="431"/>
      <c r="J94" s="540"/>
      <c r="K94" s="431"/>
      <c r="L94" s="431"/>
      <c r="M94" s="431"/>
      <c r="N94" s="431"/>
      <c r="O94" s="431"/>
      <c r="P94" s="431"/>
      <c r="Q94" s="431"/>
      <c r="R94" s="431"/>
      <c r="S94" s="431"/>
      <c r="T94" s="431"/>
      <c r="U94" s="431"/>
      <c r="V94" s="431"/>
      <c r="W94" s="431"/>
    </row>
    <row r="95" spans="1:31" ht="18" x14ac:dyDescent="0.2">
      <c r="A95" s="558" t="s">
        <v>487</v>
      </c>
      <c r="B95" s="557" t="s">
        <v>488</v>
      </c>
      <c r="C95" s="574" t="s">
        <v>149</v>
      </c>
      <c r="D95" s="574" t="s">
        <v>149</v>
      </c>
      <c r="E95" s="574" t="s">
        <v>149</v>
      </c>
      <c r="F95" s="574" t="s">
        <v>149</v>
      </c>
      <c r="G95" s="574" t="s">
        <v>149</v>
      </c>
      <c r="H95" s="574" t="s">
        <v>149</v>
      </c>
      <c r="I95" s="574" t="s">
        <v>149</v>
      </c>
      <c r="J95" s="574" t="s">
        <v>149</v>
      </c>
      <c r="K95" s="574" t="s">
        <v>149</v>
      </c>
      <c r="L95" s="574" t="s">
        <v>149</v>
      </c>
      <c r="M95" s="574" t="s">
        <v>149</v>
      </c>
      <c r="N95" s="489">
        <v>3.944</v>
      </c>
      <c r="O95" s="489">
        <v>4.9370000000000003</v>
      </c>
      <c r="P95" s="489">
        <v>5.4</v>
      </c>
      <c r="Q95" s="430">
        <v>5.4</v>
      </c>
      <c r="R95" s="430">
        <v>5.4</v>
      </c>
      <c r="S95" s="430">
        <v>4.9000000000000004</v>
      </c>
      <c r="T95" s="430">
        <v>5.3</v>
      </c>
      <c r="U95" s="430">
        <v>4.9000000000000004</v>
      </c>
      <c r="V95" s="514">
        <v>5</v>
      </c>
      <c r="W95" s="431">
        <v>4.5999999999999996</v>
      </c>
      <c r="X95" s="1">
        <v>4.8</v>
      </c>
      <c r="Y95" s="426">
        <v>4.2</v>
      </c>
      <c r="Z95" s="426">
        <v>4.5</v>
      </c>
      <c r="AA95" s="1">
        <v>4.5</v>
      </c>
      <c r="AB95" s="479">
        <v>4.6210000000000004</v>
      </c>
      <c r="AC95" s="774">
        <v>5.0599999999999996</v>
      </c>
      <c r="AD95" s="774">
        <v>5.5620000000000003</v>
      </c>
    </row>
    <row r="96" spans="1:31" ht="18" x14ac:dyDescent="0.2">
      <c r="A96" s="558" t="s">
        <v>489</v>
      </c>
      <c r="B96" s="557" t="s">
        <v>488</v>
      </c>
      <c r="C96" s="574" t="s">
        <v>149</v>
      </c>
      <c r="D96" s="574" t="s">
        <v>149</v>
      </c>
      <c r="E96" s="574" t="s">
        <v>149</v>
      </c>
      <c r="F96" s="574" t="s">
        <v>149</v>
      </c>
      <c r="G96" s="540">
        <v>12</v>
      </c>
      <c r="H96" s="540">
        <v>11.5</v>
      </c>
      <c r="I96" s="540">
        <v>11.3</v>
      </c>
      <c r="J96" s="431">
        <v>11.5</v>
      </c>
      <c r="K96" s="431">
        <v>11.7</v>
      </c>
      <c r="L96" s="431">
        <v>11.4</v>
      </c>
      <c r="M96" s="430">
        <v>12.6</v>
      </c>
      <c r="N96" s="489">
        <v>14.45</v>
      </c>
      <c r="O96" s="489">
        <v>16.405000000000001</v>
      </c>
      <c r="P96" s="489">
        <v>17</v>
      </c>
      <c r="Q96" s="430">
        <v>16.899999999999999</v>
      </c>
      <c r="R96" s="430">
        <v>15.7</v>
      </c>
      <c r="S96" s="430">
        <v>16.7</v>
      </c>
      <c r="T96" s="430">
        <v>16.7</v>
      </c>
      <c r="U96" s="430">
        <v>17.399999999999999</v>
      </c>
      <c r="V96" s="430">
        <v>17.2</v>
      </c>
      <c r="W96" s="431">
        <v>16.3</v>
      </c>
      <c r="X96" s="1">
        <v>16.899999999999999</v>
      </c>
      <c r="Y96" s="426">
        <v>16.600000000000001</v>
      </c>
      <c r="Z96" s="426">
        <v>17.399999999999999</v>
      </c>
      <c r="AA96" s="1">
        <v>17.899999999999999</v>
      </c>
      <c r="AB96" s="479">
        <v>18.332999999999998</v>
      </c>
      <c r="AC96" s="774">
        <v>20.045000000000002</v>
      </c>
      <c r="AD96" s="774">
        <v>22.257000000000001</v>
      </c>
    </row>
    <row r="97" spans="1:30" ht="18" x14ac:dyDescent="0.2">
      <c r="A97" s="558" t="s">
        <v>490</v>
      </c>
      <c r="B97" s="557" t="s">
        <v>488</v>
      </c>
      <c r="C97" s="574" t="s">
        <v>149</v>
      </c>
      <c r="D97" s="574" t="s">
        <v>149</v>
      </c>
      <c r="E97" s="574" t="s">
        <v>149</v>
      </c>
      <c r="F97" s="574" t="s">
        <v>149</v>
      </c>
      <c r="G97" s="540">
        <v>3.4</v>
      </c>
      <c r="H97" s="540">
        <v>3.3</v>
      </c>
      <c r="I97" s="540">
        <v>3.2</v>
      </c>
      <c r="J97" s="431">
        <v>3.2</v>
      </c>
      <c r="K97" s="431">
        <v>3.1</v>
      </c>
      <c r="L97" s="431">
        <v>2.9</v>
      </c>
      <c r="M97" s="430">
        <v>3.6</v>
      </c>
      <c r="N97" s="574" t="s">
        <v>149</v>
      </c>
      <c r="O97" s="574" t="s">
        <v>149</v>
      </c>
      <c r="P97" s="574" t="s">
        <v>149</v>
      </c>
      <c r="Q97" s="574" t="s">
        <v>149</v>
      </c>
      <c r="R97" s="574" t="s">
        <v>149</v>
      </c>
      <c r="S97" s="574" t="s">
        <v>149</v>
      </c>
      <c r="T97" s="574" t="s">
        <v>149</v>
      </c>
      <c r="U97" s="574" t="s">
        <v>149</v>
      </c>
      <c r="V97" s="574" t="s">
        <v>149</v>
      </c>
      <c r="W97" s="574" t="s">
        <v>149</v>
      </c>
      <c r="X97" s="574" t="s">
        <v>149</v>
      </c>
      <c r="Y97" s="574" t="s">
        <v>149</v>
      </c>
      <c r="Z97" s="574" t="s">
        <v>149</v>
      </c>
      <c r="AA97" s="431" t="s">
        <v>149</v>
      </c>
      <c r="AB97" s="539" t="s">
        <v>149</v>
      </c>
      <c r="AC97" s="539" t="s">
        <v>149</v>
      </c>
      <c r="AD97" s="539" t="s">
        <v>149</v>
      </c>
    </row>
    <row r="98" spans="1:30" s="4" customFormat="1" ht="18" x14ac:dyDescent="0.2">
      <c r="A98" s="547" t="s">
        <v>491</v>
      </c>
      <c r="B98" s="557" t="s">
        <v>488</v>
      </c>
      <c r="C98" s="574" t="s">
        <v>149</v>
      </c>
      <c r="D98" s="574" t="s">
        <v>149</v>
      </c>
      <c r="E98" s="574" t="s">
        <v>149</v>
      </c>
      <c r="F98" s="574" t="s">
        <v>149</v>
      </c>
      <c r="G98" s="574" t="s">
        <v>149</v>
      </c>
      <c r="H98" s="574" t="s">
        <v>149</v>
      </c>
      <c r="I98" s="574" t="s">
        <v>149</v>
      </c>
      <c r="J98" s="574" t="s">
        <v>149</v>
      </c>
      <c r="K98" s="574" t="s">
        <v>149</v>
      </c>
      <c r="L98" s="574" t="s">
        <v>149</v>
      </c>
      <c r="M98" s="574" t="s">
        <v>149</v>
      </c>
      <c r="N98" s="488">
        <v>2.3679999999999999</v>
      </c>
      <c r="O98" s="488">
        <v>2.5920000000000001</v>
      </c>
      <c r="P98" s="488">
        <v>2.7</v>
      </c>
      <c r="Q98" s="507">
        <v>2.8</v>
      </c>
      <c r="R98" s="507">
        <v>2.4</v>
      </c>
      <c r="S98" s="507">
        <v>2.2999999999999998</v>
      </c>
      <c r="T98" s="507">
        <v>2.2999999999999998</v>
      </c>
      <c r="U98" s="507">
        <v>2.4</v>
      </c>
      <c r="V98" s="507">
        <v>2.4</v>
      </c>
      <c r="W98" s="559">
        <v>2.2999999999999998</v>
      </c>
      <c r="X98" s="4">
        <v>2.2000000000000002</v>
      </c>
      <c r="Y98" s="483">
        <v>2.4</v>
      </c>
      <c r="Z98" s="574">
        <v>2.5</v>
      </c>
      <c r="AA98" s="4">
        <v>2.7</v>
      </c>
      <c r="AB98" s="478">
        <v>3.16</v>
      </c>
      <c r="AC98" s="478">
        <v>3.1360000000000001</v>
      </c>
      <c r="AD98" s="478">
        <v>3.3330000000000002</v>
      </c>
    </row>
    <row r="99" spans="1:30" s="4" customFormat="1" ht="18" x14ac:dyDescent="0.2">
      <c r="A99" s="536" t="s">
        <v>492</v>
      </c>
      <c r="B99" s="557" t="s">
        <v>488</v>
      </c>
      <c r="C99" s="574" t="s">
        <v>149</v>
      </c>
      <c r="D99" s="574" t="s">
        <v>149</v>
      </c>
      <c r="E99" s="574" t="s">
        <v>149</v>
      </c>
      <c r="F99" s="574" t="s">
        <v>149</v>
      </c>
      <c r="G99" s="538">
        <v>42.3</v>
      </c>
      <c r="H99" s="538">
        <v>44.8</v>
      </c>
      <c r="I99" s="538">
        <v>45.4</v>
      </c>
      <c r="J99" s="541">
        <v>47</v>
      </c>
      <c r="K99" s="559">
        <v>47.1</v>
      </c>
      <c r="L99" s="559">
        <v>37.5</v>
      </c>
      <c r="M99" s="507">
        <v>33.6</v>
      </c>
      <c r="N99" s="489">
        <v>38.145000000000003</v>
      </c>
      <c r="O99" s="489">
        <v>40.545000000000002</v>
      </c>
      <c r="P99" s="489">
        <v>41.9</v>
      </c>
      <c r="Q99" s="514">
        <v>44</v>
      </c>
      <c r="R99" s="514">
        <v>46.2</v>
      </c>
      <c r="S99" s="514">
        <v>43.9</v>
      </c>
      <c r="T99" s="514">
        <v>43.5</v>
      </c>
      <c r="U99" s="514">
        <v>39.4</v>
      </c>
      <c r="V99" s="514">
        <v>38</v>
      </c>
      <c r="W99" s="559">
        <v>38</v>
      </c>
      <c r="X99" s="4">
        <v>31.7</v>
      </c>
      <c r="Y99" s="483">
        <v>32.1</v>
      </c>
      <c r="Z99" s="483">
        <v>34.1</v>
      </c>
      <c r="AA99" s="4">
        <v>37.700000000000003</v>
      </c>
      <c r="AB99" s="478">
        <v>40.884</v>
      </c>
      <c r="AC99" s="478">
        <v>43.222000000000001</v>
      </c>
      <c r="AD99" s="478">
        <v>45.402000000000001</v>
      </c>
    </row>
    <row r="100" spans="1:30" s="4" customFormat="1" ht="15.75" x14ac:dyDescent="0.25">
      <c r="A100" s="543" t="s">
        <v>493</v>
      </c>
      <c r="B100" s="28"/>
      <c r="C100" s="590">
        <f t="shared" ref="C100:V100" si="12">SUM(C95:C99)</f>
        <v>0</v>
      </c>
      <c r="D100" s="590">
        <f t="shared" si="12"/>
        <v>0</v>
      </c>
      <c r="E100" s="590">
        <f t="shared" si="12"/>
        <v>0</v>
      </c>
      <c r="F100" s="590">
        <f t="shared" si="12"/>
        <v>0</v>
      </c>
      <c r="G100" s="590">
        <f t="shared" si="12"/>
        <v>57.699999999999996</v>
      </c>
      <c r="H100" s="590">
        <f t="shared" si="12"/>
        <v>59.599999999999994</v>
      </c>
      <c r="I100" s="590">
        <f t="shared" si="12"/>
        <v>59.9</v>
      </c>
      <c r="J100" s="590">
        <f t="shared" si="12"/>
        <v>61.7</v>
      </c>
      <c r="K100" s="590">
        <f t="shared" si="12"/>
        <v>61.9</v>
      </c>
      <c r="L100" s="590">
        <f t="shared" si="12"/>
        <v>51.8</v>
      </c>
      <c r="M100" s="590">
        <f t="shared" si="12"/>
        <v>49.8</v>
      </c>
      <c r="N100" s="590">
        <f t="shared" si="12"/>
        <v>58.906999999999996</v>
      </c>
      <c r="O100" s="590">
        <f t="shared" si="12"/>
        <v>64.478999999999999</v>
      </c>
      <c r="P100" s="590">
        <f t="shared" si="12"/>
        <v>67</v>
      </c>
      <c r="Q100" s="590">
        <f t="shared" si="12"/>
        <v>69.099999999999994</v>
      </c>
      <c r="R100" s="590">
        <f t="shared" si="12"/>
        <v>69.7</v>
      </c>
      <c r="S100" s="590">
        <f t="shared" si="12"/>
        <v>67.8</v>
      </c>
      <c r="T100" s="590">
        <f t="shared" si="12"/>
        <v>67.8</v>
      </c>
      <c r="U100" s="590">
        <f t="shared" si="12"/>
        <v>64.099999999999994</v>
      </c>
      <c r="V100" s="590">
        <f t="shared" si="12"/>
        <v>62.599999999999994</v>
      </c>
      <c r="W100" s="590">
        <f t="shared" ref="W100:AB100" si="13">SUM(W95:W99)</f>
        <v>61.2</v>
      </c>
      <c r="X100" s="590">
        <f t="shared" si="13"/>
        <v>55.599999999999994</v>
      </c>
      <c r="Y100" s="590">
        <f t="shared" si="13"/>
        <v>55.3</v>
      </c>
      <c r="Z100" s="590">
        <f t="shared" si="13"/>
        <v>58.5</v>
      </c>
      <c r="AA100" s="590">
        <f t="shared" si="13"/>
        <v>62.8</v>
      </c>
      <c r="AB100" s="590">
        <f t="shared" si="13"/>
        <v>66.998000000000005</v>
      </c>
      <c r="AC100" s="590">
        <f t="shared" ref="AC100:AD100" si="14">SUM(AC95:AC99)</f>
        <v>71.462999999999994</v>
      </c>
      <c r="AD100" s="590">
        <f t="shared" si="14"/>
        <v>76.554000000000002</v>
      </c>
    </row>
    <row r="101" spans="1:30" ht="7.5" customHeight="1" x14ac:dyDescent="0.2">
      <c r="A101" s="4"/>
      <c r="B101" s="525"/>
      <c r="C101" s="546"/>
      <c r="D101" s="546"/>
      <c r="E101" s="546"/>
      <c r="F101" s="546"/>
      <c r="G101" s="546"/>
      <c r="H101" s="546"/>
      <c r="I101" s="546"/>
      <c r="J101" s="538"/>
      <c r="K101" s="538"/>
      <c r="L101" s="539"/>
      <c r="M101" s="539"/>
      <c r="N101" s="514"/>
      <c r="O101" s="514"/>
      <c r="P101" s="514"/>
      <c r="Q101" s="431"/>
      <c r="R101" s="431"/>
      <c r="S101" s="431"/>
      <c r="T101" s="430"/>
      <c r="U101" s="430"/>
      <c r="V101" s="430"/>
      <c r="W101" s="430"/>
      <c r="X101" s="430"/>
      <c r="Y101" s="430"/>
      <c r="Z101" s="430"/>
      <c r="AA101" s="430"/>
      <c r="AB101" s="430"/>
      <c r="AC101" s="430"/>
      <c r="AD101" s="430"/>
    </row>
    <row r="102" spans="1:30" ht="15.75" x14ac:dyDescent="0.25">
      <c r="A102" s="561" t="s">
        <v>262</v>
      </c>
      <c r="B102" s="562"/>
      <c r="C102" s="592">
        <f>C68+C92+C100</f>
        <v>1273.971</v>
      </c>
      <c r="D102" s="592">
        <f t="shared" ref="D102:AA102" si="15">D68+D92+D100</f>
        <v>1272.328</v>
      </c>
      <c r="E102" s="592">
        <f t="shared" si="15"/>
        <v>1279.596</v>
      </c>
      <c r="F102" s="592">
        <f t="shared" si="15"/>
        <v>1299.9579999999999</v>
      </c>
      <c r="G102" s="592">
        <f t="shared" si="15"/>
        <v>966.22800000000007</v>
      </c>
      <c r="H102" s="592">
        <f t="shared" si="15"/>
        <v>957.48599999999999</v>
      </c>
      <c r="I102" s="592">
        <f t="shared" si="15"/>
        <v>942.4</v>
      </c>
      <c r="J102" s="592">
        <f t="shared" si="15"/>
        <v>944.75900000000001</v>
      </c>
      <c r="K102" s="592">
        <f t="shared" si="15"/>
        <v>978.3839999999999</v>
      </c>
      <c r="L102" s="592">
        <f t="shared" si="15"/>
        <v>1016.486</v>
      </c>
      <c r="M102" s="592">
        <f t="shared" si="15"/>
        <v>1048.7809999999999</v>
      </c>
      <c r="N102" s="592">
        <f t="shared" si="15"/>
        <v>1089.2049999999999</v>
      </c>
      <c r="O102" s="592">
        <f t="shared" si="15"/>
        <v>1155.7769999999998</v>
      </c>
      <c r="P102" s="592">
        <f t="shared" si="15"/>
        <v>1170.7819999999999</v>
      </c>
      <c r="Q102" s="592">
        <f t="shared" si="15"/>
        <v>1178.3349999999998</v>
      </c>
      <c r="R102" s="592">
        <f t="shared" si="15"/>
        <v>1219.396</v>
      </c>
      <c r="S102" s="592">
        <f t="shared" si="15"/>
        <v>1181.1580000000001</v>
      </c>
      <c r="T102" s="592">
        <f t="shared" si="15"/>
        <v>1250.394</v>
      </c>
      <c r="U102" s="592">
        <f t="shared" si="15"/>
        <v>1204.23</v>
      </c>
      <c r="V102" s="592">
        <f t="shared" si="15"/>
        <v>1150.5249999999996</v>
      </c>
      <c r="W102" s="592">
        <f t="shared" si="15"/>
        <v>1106.74</v>
      </c>
      <c r="X102" s="592">
        <f t="shared" si="15"/>
        <v>1119.8999999999999</v>
      </c>
      <c r="Y102" s="592">
        <f t="shared" si="15"/>
        <v>1150.2</v>
      </c>
      <c r="Z102" s="592">
        <f t="shared" si="15"/>
        <v>1226.4000000000001</v>
      </c>
      <c r="AA102" s="592">
        <f t="shared" si="15"/>
        <v>1419.3869999999999</v>
      </c>
      <c r="AB102" s="592">
        <f t="shared" ref="AB102:AC102" si="16">AB68+AB92+AB100</f>
        <v>1494.998</v>
      </c>
      <c r="AC102" s="592">
        <f t="shared" si="16"/>
        <v>1501.4630000000002</v>
      </c>
      <c r="AD102" s="592">
        <f t="shared" ref="AD102" si="17">AD68+AD92+AD100</f>
        <v>1570.4540000000002</v>
      </c>
    </row>
    <row r="103" spans="1:30" s="32" customFormat="1" ht="15" customHeight="1" x14ac:dyDescent="0.25">
      <c r="A103" s="32" t="s">
        <v>373</v>
      </c>
      <c r="B103" s="460"/>
      <c r="C103" s="593"/>
      <c r="D103" s="593"/>
      <c r="E103" s="593"/>
      <c r="F103" s="593"/>
      <c r="G103" s="593"/>
      <c r="H103" s="593"/>
      <c r="I103" s="593"/>
      <c r="J103" s="538"/>
      <c r="K103" s="594"/>
      <c r="L103" s="594"/>
      <c r="M103" s="594"/>
      <c r="N103" s="594"/>
      <c r="O103" s="564"/>
      <c r="P103" s="595"/>
      <c r="Q103" s="595"/>
      <c r="R103" s="596"/>
      <c r="S103" s="597"/>
      <c r="T103" s="597"/>
      <c r="U103" s="597"/>
    </row>
    <row r="104" spans="1:30" s="32" customFormat="1" ht="12.75" x14ac:dyDescent="0.2">
      <c r="A104" s="32" t="s">
        <v>497</v>
      </c>
      <c r="B104" s="460"/>
    </row>
    <row r="105" spans="1:30" s="32" customFormat="1" ht="15" customHeight="1" x14ac:dyDescent="0.2">
      <c r="A105" s="32" t="s">
        <v>498</v>
      </c>
      <c r="B105" s="460"/>
    </row>
    <row r="106" spans="1:30" s="32" customFormat="1" ht="12.75" x14ac:dyDescent="0.2">
      <c r="A106" s="32" t="s">
        <v>499</v>
      </c>
      <c r="B106" s="460"/>
    </row>
    <row r="107" spans="1:30" s="32" customFormat="1" ht="12.75" x14ac:dyDescent="0.2">
      <c r="A107" s="32" t="s">
        <v>500</v>
      </c>
      <c r="B107" s="460"/>
    </row>
    <row r="108" spans="1:30" s="32" customFormat="1" ht="12.75" x14ac:dyDescent="0.2">
      <c r="A108" s="32" t="s">
        <v>501</v>
      </c>
      <c r="B108" s="460"/>
    </row>
    <row r="109" spans="1:30" x14ac:dyDescent="0.2">
      <c r="A109" s="32" t="s">
        <v>502</v>
      </c>
      <c r="B109" s="460"/>
    </row>
    <row r="110" spans="1:30" x14ac:dyDescent="0.2">
      <c r="A110" s="32" t="s">
        <v>503</v>
      </c>
      <c r="B110" s="460"/>
    </row>
    <row r="111" spans="1:30" x14ac:dyDescent="0.2">
      <c r="A111" s="32" t="s">
        <v>504</v>
      </c>
      <c r="B111" s="460"/>
    </row>
    <row r="112" spans="1:30" x14ac:dyDescent="0.2">
      <c r="A112" s="32" t="s">
        <v>505</v>
      </c>
    </row>
    <row r="113" spans="1:1" x14ac:dyDescent="0.2">
      <c r="A113" s="32" t="s">
        <v>506</v>
      </c>
    </row>
    <row r="114" spans="1:1" x14ac:dyDescent="0.2">
      <c r="A114" s="32" t="s">
        <v>749</v>
      </c>
    </row>
    <row r="115" spans="1:1" x14ac:dyDescent="0.2">
      <c r="A115" s="32" t="s">
        <v>750</v>
      </c>
    </row>
    <row r="116" spans="1:1" x14ac:dyDescent="0.2">
      <c r="A116" s="32" t="s">
        <v>507</v>
      </c>
    </row>
    <row r="117" spans="1:1" x14ac:dyDescent="0.2">
      <c r="A117" s="385" t="s">
        <v>755</v>
      </c>
    </row>
    <row r="118" spans="1:1" x14ac:dyDescent="0.2">
      <c r="A118" s="385" t="s">
        <v>754</v>
      </c>
    </row>
    <row r="119" spans="1:1" x14ac:dyDescent="0.2">
      <c r="A119" s="642" t="s">
        <v>783</v>
      </c>
    </row>
    <row r="120" spans="1:1" x14ac:dyDescent="0.2">
      <c r="A120" s="385" t="s">
        <v>508</v>
      </c>
    </row>
    <row r="121" spans="1:1" x14ac:dyDescent="0.2">
      <c r="A121" s="385" t="s">
        <v>509</v>
      </c>
    </row>
    <row r="122" spans="1:1" x14ac:dyDescent="0.2">
      <c r="A122" s="385" t="s">
        <v>739</v>
      </c>
    </row>
  </sheetData>
  <sortState ref="A70:AA89">
    <sortCondition ref="A70:A89"/>
  </sortState>
  <pageMargins left="0.74803149606299213" right="0.74803149606299213" top="0.70866141732283472" bottom="0.59055118110236227" header="0.39370078740157483" footer="0.51181102362204722"/>
  <pageSetup paperSize="9" scale="45" orientation="portrait" r:id="rId1"/>
  <headerFooter alignWithMargins="0">
    <oddHeader>&amp;R&amp;16WATER TRANSPORT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71"/>
  <sheetViews>
    <sheetView zoomScale="70" zoomScaleNormal="70" workbookViewId="0"/>
  </sheetViews>
  <sheetFormatPr defaultRowHeight="15" x14ac:dyDescent="0.2"/>
  <cols>
    <col min="1" max="1" width="38.5703125" style="1" customWidth="1"/>
    <col min="2" max="2" width="17.28515625" style="1" customWidth="1"/>
    <col min="3" max="12" width="10.140625" style="1" hidden="1" customWidth="1"/>
    <col min="13" max="20" width="9.7109375" style="1" hidden="1" customWidth="1"/>
    <col min="21" max="22" width="9.7109375" style="1" customWidth="1"/>
    <col min="23" max="256" width="9.140625" style="1"/>
    <col min="257" max="257" width="38.5703125" style="1" customWidth="1"/>
    <col min="258" max="258" width="17.28515625" style="1" customWidth="1"/>
    <col min="259" max="272" width="0" style="1" hidden="1" customWidth="1"/>
    <col min="273" max="278" width="9.7109375" style="1" customWidth="1"/>
    <col min="279" max="512" width="9.140625" style="1"/>
    <col min="513" max="513" width="38.5703125" style="1" customWidth="1"/>
    <col min="514" max="514" width="17.28515625" style="1" customWidth="1"/>
    <col min="515" max="528" width="0" style="1" hidden="1" customWidth="1"/>
    <col min="529" max="534" width="9.7109375" style="1" customWidth="1"/>
    <col min="535" max="768" width="9.140625" style="1"/>
    <col min="769" max="769" width="38.5703125" style="1" customWidth="1"/>
    <col min="770" max="770" width="17.28515625" style="1" customWidth="1"/>
    <col min="771" max="784" width="0" style="1" hidden="1" customWidth="1"/>
    <col min="785" max="790" width="9.7109375" style="1" customWidth="1"/>
    <col min="791" max="1024" width="9.140625" style="1"/>
    <col min="1025" max="1025" width="38.5703125" style="1" customWidth="1"/>
    <col min="1026" max="1026" width="17.28515625" style="1" customWidth="1"/>
    <col min="1027" max="1040" width="0" style="1" hidden="1" customWidth="1"/>
    <col min="1041" max="1046" width="9.7109375" style="1" customWidth="1"/>
    <col min="1047" max="1280" width="9.140625" style="1"/>
    <col min="1281" max="1281" width="38.5703125" style="1" customWidth="1"/>
    <col min="1282" max="1282" width="17.28515625" style="1" customWidth="1"/>
    <col min="1283" max="1296" width="0" style="1" hidden="1" customWidth="1"/>
    <col min="1297" max="1302" width="9.7109375" style="1" customWidth="1"/>
    <col min="1303" max="1536" width="9.140625" style="1"/>
    <col min="1537" max="1537" width="38.5703125" style="1" customWidth="1"/>
    <col min="1538" max="1538" width="17.28515625" style="1" customWidth="1"/>
    <col min="1539" max="1552" width="0" style="1" hidden="1" customWidth="1"/>
    <col min="1553" max="1558" width="9.7109375" style="1" customWidth="1"/>
    <col min="1559" max="1792" width="9.140625" style="1"/>
    <col min="1793" max="1793" width="38.5703125" style="1" customWidth="1"/>
    <col min="1794" max="1794" width="17.28515625" style="1" customWidth="1"/>
    <col min="1795" max="1808" width="0" style="1" hidden="1" customWidth="1"/>
    <col min="1809" max="1814" width="9.7109375" style="1" customWidth="1"/>
    <col min="1815" max="2048" width="9.140625" style="1"/>
    <col min="2049" max="2049" width="38.5703125" style="1" customWidth="1"/>
    <col min="2050" max="2050" width="17.28515625" style="1" customWidth="1"/>
    <col min="2051" max="2064" width="0" style="1" hidden="1" customWidth="1"/>
    <col min="2065" max="2070" width="9.7109375" style="1" customWidth="1"/>
    <col min="2071" max="2304" width="9.140625" style="1"/>
    <col min="2305" max="2305" width="38.5703125" style="1" customWidth="1"/>
    <col min="2306" max="2306" width="17.28515625" style="1" customWidth="1"/>
    <col min="2307" max="2320" width="0" style="1" hidden="1" customWidth="1"/>
    <col min="2321" max="2326" width="9.7109375" style="1" customWidth="1"/>
    <col min="2327" max="2560" width="9.140625" style="1"/>
    <col min="2561" max="2561" width="38.5703125" style="1" customWidth="1"/>
    <col min="2562" max="2562" width="17.28515625" style="1" customWidth="1"/>
    <col min="2563" max="2576" width="0" style="1" hidden="1" customWidth="1"/>
    <col min="2577" max="2582" width="9.7109375" style="1" customWidth="1"/>
    <col min="2583" max="2816" width="9.140625" style="1"/>
    <col min="2817" max="2817" width="38.5703125" style="1" customWidth="1"/>
    <col min="2818" max="2818" width="17.28515625" style="1" customWidth="1"/>
    <col min="2819" max="2832" width="0" style="1" hidden="1" customWidth="1"/>
    <col min="2833" max="2838" width="9.7109375" style="1" customWidth="1"/>
    <col min="2839" max="3072" width="9.140625" style="1"/>
    <col min="3073" max="3073" width="38.5703125" style="1" customWidth="1"/>
    <col min="3074" max="3074" width="17.28515625" style="1" customWidth="1"/>
    <col min="3075" max="3088" width="0" style="1" hidden="1" customWidth="1"/>
    <col min="3089" max="3094" width="9.7109375" style="1" customWidth="1"/>
    <col min="3095" max="3328" width="9.140625" style="1"/>
    <col min="3329" max="3329" width="38.5703125" style="1" customWidth="1"/>
    <col min="3330" max="3330" width="17.28515625" style="1" customWidth="1"/>
    <col min="3331" max="3344" width="0" style="1" hidden="1" customWidth="1"/>
    <col min="3345" max="3350" width="9.7109375" style="1" customWidth="1"/>
    <col min="3351" max="3584" width="9.140625" style="1"/>
    <col min="3585" max="3585" width="38.5703125" style="1" customWidth="1"/>
    <col min="3586" max="3586" width="17.28515625" style="1" customWidth="1"/>
    <col min="3587" max="3600" width="0" style="1" hidden="1" customWidth="1"/>
    <col min="3601" max="3606" width="9.7109375" style="1" customWidth="1"/>
    <col min="3607" max="3840" width="9.140625" style="1"/>
    <col min="3841" max="3841" width="38.5703125" style="1" customWidth="1"/>
    <col min="3842" max="3842" width="17.28515625" style="1" customWidth="1"/>
    <col min="3843" max="3856" width="0" style="1" hidden="1" customWidth="1"/>
    <col min="3857" max="3862" width="9.7109375" style="1" customWidth="1"/>
    <col min="3863" max="4096" width="9.140625" style="1"/>
    <col min="4097" max="4097" width="38.5703125" style="1" customWidth="1"/>
    <col min="4098" max="4098" width="17.28515625" style="1" customWidth="1"/>
    <col min="4099" max="4112" width="0" style="1" hidden="1" customWidth="1"/>
    <col min="4113" max="4118" width="9.7109375" style="1" customWidth="1"/>
    <col min="4119" max="4352" width="9.140625" style="1"/>
    <col min="4353" max="4353" width="38.5703125" style="1" customWidth="1"/>
    <col min="4354" max="4354" width="17.28515625" style="1" customWidth="1"/>
    <col min="4355" max="4368" width="0" style="1" hidden="1" customWidth="1"/>
    <col min="4369" max="4374" width="9.7109375" style="1" customWidth="1"/>
    <col min="4375" max="4608" width="9.140625" style="1"/>
    <col min="4609" max="4609" width="38.5703125" style="1" customWidth="1"/>
    <col min="4610" max="4610" width="17.28515625" style="1" customWidth="1"/>
    <col min="4611" max="4624" width="0" style="1" hidden="1" customWidth="1"/>
    <col min="4625" max="4630" width="9.7109375" style="1" customWidth="1"/>
    <col min="4631" max="4864" width="9.140625" style="1"/>
    <col min="4865" max="4865" width="38.5703125" style="1" customWidth="1"/>
    <col min="4866" max="4866" width="17.28515625" style="1" customWidth="1"/>
    <col min="4867" max="4880" width="0" style="1" hidden="1" customWidth="1"/>
    <col min="4881" max="4886" width="9.7109375" style="1" customWidth="1"/>
    <col min="4887" max="5120" width="9.140625" style="1"/>
    <col min="5121" max="5121" width="38.5703125" style="1" customWidth="1"/>
    <col min="5122" max="5122" width="17.28515625" style="1" customWidth="1"/>
    <col min="5123" max="5136" width="0" style="1" hidden="1" customWidth="1"/>
    <col min="5137" max="5142" width="9.7109375" style="1" customWidth="1"/>
    <col min="5143" max="5376" width="9.140625" style="1"/>
    <col min="5377" max="5377" width="38.5703125" style="1" customWidth="1"/>
    <col min="5378" max="5378" width="17.28515625" style="1" customWidth="1"/>
    <col min="5379" max="5392" width="0" style="1" hidden="1" customWidth="1"/>
    <col min="5393" max="5398" width="9.7109375" style="1" customWidth="1"/>
    <col min="5399" max="5632" width="9.140625" style="1"/>
    <col min="5633" max="5633" width="38.5703125" style="1" customWidth="1"/>
    <col min="5634" max="5634" width="17.28515625" style="1" customWidth="1"/>
    <col min="5635" max="5648" width="0" style="1" hidden="1" customWidth="1"/>
    <col min="5649" max="5654" width="9.7109375" style="1" customWidth="1"/>
    <col min="5655" max="5888" width="9.140625" style="1"/>
    <col min="5889" max="5889" width="38.5703125" style="1" customWidth="1"/>
    <col min="5890" max="5890" width="17.28515625" style="1" customWidth="1"/>
    <col min="5891" max="5904" width="0" style="1" hidden="1" customWidth="1"/>
    <col min="5905" max="5910" width="9.7109375" style="1" customWidth="1"/>
    <col min="5911" max="6144" width="9.140625" style="1"/>
    <col min="6145" max="6145" width="38.5703125" style="1" customWidth="1"/>
    <col min="6146" max="6146" width="17.28515625" style="1" customWidth="1"/>
    <col min="6147" max="6160" width="0" style="1" hidden="1" customWidth="1"/>
    <col min="6161" max="6166" width="9.7109375" style="1" customWidth="1"/>
    <col min="6167" max="6400" width="9.140625" style="1"/>
    <col min="6401" max="6401" width="38.5703125" style="1" customWidth="1"/>
    <col min="6402" max="6402" width="17.28515625" style="1" customWidth="1"/>
    <col min="6403" max="6416" width="0" style="1" hidden="1" customWidth="1"/>
    <col min="6417" max="6422" width="9.7109375" style="1" customWidth="1"/>
    <col min="6423" max="6656" width="9.140625" style="1"/>
    <col min="6657" max="6657" width="38.5703125" style="1" customWidth="1"/>
    <col min="6658" max="6658" width="17.28515625" style="1" customWidth="1"/>
    <col min="6659" max="6672" width="0" style="1" hidden="1" customWidth="1"/>
    <col min="6673" max="6678" width="9.7109375" style="1" customWidth="1"/>
    <col min="6679" max="6912" width="9.140625" style="1"/>
    <col min="6913" max="6913" width="38.5703125" style="1" customWidth="1"/>
    <col min="6914" max="6914" width="17.28515625" style="1" customWidth="1"/>
    <col min="6915" max="6928" width="0" style="1" hidden="1" customWidth="1"/>
    <col min="6929" max="6934" width="9.7109375" style="1" customWidth="1"/>
    <col min="6935" max="7168" width="9.140625" style="1"/>
    <col min="7169" max="7169" width="38.5703125" style="1" customWidth="1"/>
    <col min="7170" max="7170" width="17.28515625" style="1" customWidth="1"/>
    <col min="7171" max="7184" width="0" style="1" hidden="1" customWidth="1"/>
    <col min="7185" max="7190" width="9.7109375" style="1" customWidth="1"/>
    <col min="7191" max="7424" width="9.140625" style="1"/>
    <col min="7425" max="7425" width="38.5703125" style="1" customWidth="1"/>
    <col min="7426" max="7426" width="17.28515625" style="1" customWidth="1"/>
    <col min="7427" max="7440" width="0" style="1" hidden="1" customWidth="1"/>
    <col min="7441" max="7446" width="9.7109375" style="1" customWidth="1"/>
    <col min="7447" max="7680" width="9.140625" style="1"/>
    <col min="7681" max="7681" width="38.5703125" style="1" customWidth="1"/>
    <col min="7682" max="7682" width="17.28515625" style="1" customWidth="1"/>
    <col min="7683" max="7696" width="0" style="1" hidden="1" customWidth="1"/>
    <col min="7697" max="7702" width="9.7109375" style="1" customWidth="1"/>
    <col min="7703" max="7936" width="9.140625" style="1"/>
    <col min="7937" max="7937" width="38.5703125" style="1" customWidth="1"/>
    <col min="7938" max="7938" width="17.28515625" style="1" customWidth="1"/>
    <col min="7939" max="7952" width="0" style="1" hidden="1" customWidth="1"/>
    <col min="7953" max="7958" width="9.7109375" style="1" customWidth="1"/>
    <col min="7959" max="8192" width="9.140625" style="1"/>
    <col min="8193" max="8193" width="38.5703125" style="1" customWidth="1"/>
    <col min="8194" max="8194" width="17.28515625" style="1" customWidth="1"/>
    <col min="8195" max="8208" width="0" style="1" hidden="1" customWidth="1"/>
    <col min="8209" max="8214" width="9.7109375" style="1" customWidth="1"/>
    <col min="8215" max="8448" width="9.140625" style="1"/>
    <col min="8449" max="8449" width="38.5703125" style="1" customWidth="1"/>
    <col min="8450" max="8450" width="17.28515625" style="1" customWidth="1"/>
    <col min="8451" max="8464" width="0" style="1" hidden="1" customWidth="1"/>
    <col min="8465" max="8470" width="9.7109375" style="1" customWidth="1"/>
    <col min="8471" max="8704" width="9.140625" style="1"/>
    <col min="8705" max="8705" width="38.5703125" style="1" customWidth="1"/>
    <col min="8706" max="8706" width="17.28515625" style="1" customWidth="1"/>
    <col min="8707" max="8720" width="0" style="1" hidden="1" customWidth="1"/>
    <col min="8721" max="8726" width="9.7109375" style="1" customWidth="1"/>
    <col min="8727" max="8960" width="9.140625" style="1"/>
    <col min="8961" max="8961" width="38.5703125" style="1" customWidth="1"/>
    <col min="8962" max="8962" width="17.28515625" style="1" customWidth="1"/>
    <col min="8963" max="8976" width="0" style="1" hidden="1" customWidth="1"/>
    <col min="8977" max="8982" width="9.7109375" style="1" customWidth="1"/>
    <col min="8983" max="9216" width="9.140625" style="1"/>
    <col min="9217" max="9217" width="38.5703125" style="1" customWidth="1"/>
    <col min="9218" max="9218" width="17.28515625" style="1" customWidth="1"/>
    <col min="9219" max="9232" width="0" style="1" hidden="1" customWidth="1"/>
    <col min="9233" max="9238" width="9.7109375" style="1" customWidth="1"/>
    <col min="9239" max="9472" width="9.140625" style="1"/>
    <col min="9473" max="9473" width="38.5703125" style="1" customWidth="1"/>
    <col min="9474" max="9474" width="17.28515625" style="1" customWidth="1"/>
    <col min="9475" max="9488" width="0" style="1" hidden="1" customWidth="1"/>
    <col min="9489" max="9494" width="9.7109375" style="1" customWidth="1"/>
    <col min="9495" max="9728" width="9.140625" style="1"/>
    <col min="9729" max="9729" width="38.5703125" style="1" customWidth="1"/>
    <col min="9730" max="9730" width="17.28515625" style="1" customWidth="1"/>
    <col min="9731" max="9744" width="0" style="1" hidden="1" customWidth="1"/>
    <col min="9745" max="9750" width="9.7109375" style="1" customWidth="1"/>
    <col min="9751" max="9984" width="9.140625" style="1"/>
    <col min="9985" max="9985" width="38.5703125" style="1" customWidth="1"/>
    <col min="9986" max="9986" width="17.28515625" style="1" customWidth="1"/>
    <col min="9987" max="10000" width="0" style="1" hidden="1" customWidth="1"/>
    <col min="10001" max="10006" width="9.7109375" style="1" customWidth="1"/>
    <col min="10007" max="10240" width="9.140625" style="1"/>
    <col min="10241" max="10241" width="38.5703125" style="1" customWidth="1"/>
    <col min="10242" max="10242" width="17.28515625" style="1" customWidth="1"/>
    <col min="10243" max="10256" width="0" style="1" hidden="1" customWidth="1"/>
    <col min="10257" max="10262" width="9.7109375" style="1" customWidth="1"/>
    <col min="10263" max="10496" width="9.140625" style="1"/>
    <col min="10497" max="10497" width="38.5703125" style="1" customWidth="1"/>
    <col min="10498" max="10498" width="17.28515625" style="1" customWidth="1"/>
    <col min="10499" max="10512" width="0" style="1" hidden="1" customWidth="1"/>
    <col min="10513" max="10518" width="9.7109375" style="1" customWidth="1"/>
    <col min="10519" max="10752" width="9.140625" style="1"/>
    <col min="10753" max="10753" width="38.5703125" style="1" customWidth="1"/>
    <col min="10754" max="10754" width="17.28515625" style="1" customWidth="1"/>
    <col min="10755" max="10768" width="0" style="1" hidden="1" customWidth="1"/>
    <col min="10769" max="10774" width="9.7109375" style="1" customWidth="1"/>
    <col min="10775" max="11008" width="9.140625" style="1"/>
    <col min="11009" max="11009" width="38.5703125" style="1" customWidth="1"/>
    <col min="11010" max="11010" width="17.28515625" style="1" customWidth="1"/>
    <col min="11011" max="11024" width="0" style="1" hidden="1" customWidth="1"/>
    <col min="11025" max="11030" width="9.7109375" style="1" customWidth="1"/>
    <col min="11031" max="11264" width="9.140625" style="1"/>
    <col min="11265" max="11265" width="38.5703125" style="1" customWidth="1"/>
    <col min="11266" max="11266" width="17.28515625" style="1" customWidth="1"/>
    <col min="11267" max="11280" width="0" style="1" hidden="1" customWidth="1"/>
    <col min="11281" max="11286" width="9.7109375" style="1" customWidth="1"/>
    <col min="11287" max="11520" width="9.140625" style="1"/>
    <col min="11521" max="11521" width="38.5703125" style="1" customWidth="1"/>
    <col min="11522" max="11522" width="17.28515625" style="1" customWidth="1"/>
    <col min="11523" max="11536" width="0" style="1" hidden="1" customWidth="1"/>
    <col min="11537" max="11542" width="9.7109375" style="1" customWidth="1"/>
    <col min="11543" max="11776" width="9.140625" style="1"/>
    <col min="11777" max="11777" width="38.5703125" style="1" customWidth="1"/>
    <col min="11778" max="11778" width="17.28515625" style="1" customWidth="1"/>
    <col min="11779" max="11792" width="0" style="1" hidden="1" customWidth="1"/>
    <col min="11793" max="11798" width="9.7109375" style="1" customWidth="1"/>
    <col min="11799" max="12032" width="9.140625" style="1"/>
    <col min="12033" max="12033" width="38.5703125" style="1" customWidth="1"/>
    <col min="12034" max="12034" width="17.28515625" style="1" customWidth="1"/>
    <col min="12035" max="12048" width="0" style="1" hidden="1" customWidth="1"/>
    <col min="12049" max="12054" width="9.7109375" style="1" customWidth="1"/>
    <col min="12055" max="12288" width="9.140625" style="1"/>
    <col min="12289" max="12289" width="38.5703125" style="1" customWidth="1"/>
    <col min="12290" max="12290" width="17.28515625" style="1" customWidth="1"/>
    <col min="12291" max="12304" width="0" style="1" hidden="1" customWidth="1"/>
    <col min="12305" max="12310" width="9.7109375" style="1" customWidth="1"/>
    <col min="12311" max="12544" width="9.140625" style="1"/>
    <col min="12545" max="12545" width="38.5703125" style="1" customWidth="1"/>
    <col min="12546" max="12546" width="17.28515625" style="1" customWidth="1"/>
    <col min="12547" max="12560" width="0" style="1" hidden="1" customWidth="1"/>
    <col min="12561" max="12566" width="9.7109375" style="1" customWidth="1"/>
    <col min="12567" max="12800" width="9.140625" style="1"/>
    <col min="12801" max="12801" width="38.5703125" style="1" customWidth="1"/>
    <col min="12802" max="12802" width="17.28515625" style="1" customWidth="1"/>
    <col min="12803" max="12816" width="0" style="1" hidden="1" customWidth="1"/>
    <col min="12817" max="12822" width="9.7109375" style="1" customWidth="1"/>
    <col min="12823" max="13056" width="9.140625" style="1"/>
    <col min="13057" max="13057" width="38.5703125" style="1" customWidth="1"/>
    <col min="13058" max="13058" width="17.28515625" style="1" customWidth="1"/>
    <col min="13059" max="13072" width="0" style="1" hidden="1" customWidth="1"/>
    <col min="13073" max="13078" width="9.7109375" style="1" customWidth="1"/>
    <col min="13079" max="13312" width="9.140625" style="1"/>
    <col min="13313" max="13313" width="38.5703125" style="1" customWidth="1"/>
    <col min="13314" max="13314" width="17.28515625" style="1" customWidth="1"/>
    <col min="13315" max="13328" width="0" style="1" hidden="1" customWidth="1"/>
    <col min="13329" max="13334" width="9.7109375" style="1" customWidth="1"/>
    <col min="13335" max="13568" width="9.140625" style="1"/>
    <col min="13569" max="13569" width="38.5703125" style="1" customWidth="1"/>
    <col min="13570" max="13570" width="17.28515625" style="1" customWidth="1"/>
    <col min="13571" max="13584" width="0" style="1" hidden="1" customWidth="1"/>
    <col min="13585" max="13590" width="9.7109375" style="1" customWidth="1"/>
    <col min="13591" max="13824" width="9.140625" style="1"/>
    <col min="13825" max="13825" width="38.5703125" style="1" customWidth="1"/>
    <col min="13826" max="13826" width="17.28515625" style="1" customWidth="1"/>
    <col min="13827" max="13840" width="0" style="1" hidden="1" customWidth="1"/>
    <col min="13841" max="13846" width="9.7109375" style="1" customWidth="1"/>
    <col min="13847" max="14080" width="9.140625" style="1"/>
    <col min="14081" max="14081" width="38.5703125" style="1" customWidth="1"/>
    <col min="14082" max="14082" width="17.28515625" style="1" customWidth="1"/>
    <col min="14083" max="14096" width="0" style="1" hidden="1" customWidth="1"/>
    <col min="14097" max="14102" width="9.7109375" style="1" customWidth="1"/>
    <col min="14103" max="14336" width="9.140625" style="1"/>
    <col min="14337" max="14337" width="38.5703125" style="1" customWidth="1"/>
    <col min="14338" max="14338" width="17.28515625" style="1" customWidth="1"/>
    <col min="14339" max="14352" width="0" style="1" hidden="1" customWidth="1"/>
    <col min="14353" max="14358" width="9.7109375" style="1" customWidth="1"/>
    <col min="14359" max="14592" width="9.140625" style="1"/>
    <col min="14593" max="14593" width="38.5703125" style="1" customWidth="1"/>
    <col min="14594" max="14594" width="17.28515625" style="1" customWidth="1"/>
    <col min="14595" max="14608" width="0" style="1" hidden="1" customWidth="1"/>
    <col min="14609" max="14614" width="9.7109375" style="1" customWidth="1"/>
    <col min="14615" max="14848" width="9.140625" style="1"/>
    <col min="14849" max="14849" width="38.5703125" style="1" customWidth="1"/>
    <col min="14850" max="14850" width="17.28515625" style="1" customWidth="1"/>
    <col min="14851" max="14864" width="0" style="1" hidden="1" customWidth="1"/>
    <col min="14865" max="14870" width="9.7109375" style="1" customWidth="1"/>
    <col min="14871" max="15104" width="9.140625" style="1"/>
    <col min="15105" max="15105" width="38.5703125" style="1" customWidth="1"/>
    <col min="15106" max="15106" width="17.28515625" style="1" customWidth="1"/>
    <col min="15107" max="15120" width="0" style="1" hidden="1" customWidth="1"/>
    <col min="15121" max="15126" width="9.7109375" style="1" customWidth="1"/>
    <col min="15127" max="15360" width="9.140625" style="1"/>
    <col min="15361" max="15361" width="38.5703125" style="1" customWidth="1"/>
    <col min="15362" max="15362" width="17.28515625" style="1" customWidth="1"/>
    <col min="15363" max="15376" width="0" style="1" hidden="1" customWidth="1"/>
    <col min="15377" max="15382" width="9.7109375" style="1" customWidth="1"/>
    <col min="15383" max="15616" width="9.140625" style="1"/>
    <col min="15617" max="15617" width="38.5703125" style="1" customWidth="1"/>
    <col min="15618" max="15618" width="17.28515625" style="1" customWidth="1"/>
    <col min="15619" max="15632" width="0" style="1" hidden="1" customWidth="1"/>
    <col min="15633" max="15638" width="9.7109375" style="1" customWidth="1"/>
    <col min="15639" max="15872" width="9.140625" style="1"/>
    <col min="15873" max="15873" width="38.5703125" style="1" customWidth="1"/>
    <col min="15874" max="15874" width="17.28515625" style="1" customWidth="1"/>
    <col min="15875" max="15888" width="0" style="1" hidden="1" customWidth="1"/>
    <col min="15889" max="15894" width="9.7109375" style="1" customWidth="1"/>
    <col min="15895" max="16128" width="9.140625" style="1"/>
    <col min="16129" max="16129" width="38.5703125" style="1" customWidth="1"/>
    <col min="16130" max="16130" width="17.28515625" style="1" customWidth="1"/>
    <col min="16131" max="16144" width="0" style="1" hidden="1" customWidth="1"/>
    <col min="16145" max="16150" width="9.7109375" style="1" customWidth="1"/>
    <col min="16151" max="16384" width="9.140625" style="1"/>
  </cols>
  <sheetData>
    <row r="1" spans="1:32" ht="16.5" x14ac:dyDescent="0.25">
      <c r="A1" s="523" t="s">
        <v>510</v>
      </c>
      <c r="B1" s="523"/>
      <c r="C1" s="523"/>
      <c r="D1" s="523"/>
      <c r="E1" s="523"/>
      <c r="F1" s="523"/>
      <c r="G1" s="523"/>
      <c r="H1" s="523"/>
      <c r="I1" s="523"/>
      <c r="J1" s="523"/>
      <c r="K1" s="523"/>
      <c r="L1" s="598"/>
      <c r="M1" s="598"/>
      <c r="N1" s="598"/>
      <c r="O1" s="598"/>
      <c r="P1" s="598"/>
      <c r="Q1" s="4"/>
      <c r="R1" s="4"/>
      <c r="S1" s="4"/>
      <c r="T1" s="4"/>
      <c r="U1" s="4"/>
      <c r="V1" s="4"/>
    </row>
    <row r="2" spans="1:32" ht="10.5" customHeight="1" x14ac:dyDescent="0.2">
      <c r="A2" s="4"/>
      <c r="B2" s="4"/>
      <c r="C2" s="4"/>
      <c r="D2" s="4"/>
      <c r="E2" s="4"/>
      <c r="F2" s="4"/>
      <c r="G2" s="4"/>
      <c r="H2" s="4"/>
      <c r="I2" s="4"/>
      <c r="J2" s="4"/>
      <c r="K2" s="4"/>
      <c r="L2" s="598"/>
      <c r="M2" s="598"/>
      <c r="N2" s="598"/>
      <c r="O2" s="598"/>
      <c r="P2" s="598"/>
      <c r="Q2" s="4"/>
      <c r="R2" s="4"/>
      <c r="S2" s="4"/>
      <c r="T2" s="4"/>
      <c r="U2" s="4"/>
      <c r="V2" s="4"/>
      <c r="AD2" s="771"/>
    </row>
    <row r="3" spans="1:32" ht="21" customHeight="1" x14ac:dyDescent="0.25">
      <c r="A3" s="599" t="s">
        <v>465</v>
      </c>
      <c r="B3" s="599"/>
      <c r="C3" s="737"/>
      <c r="D3" s="737"/>
      <c r="E3" s="737"/>
      <c r="F3" s="737"/>
      <c r="G3" s="737"/>
      <c r="H3" s="737"/>
      <c r="I3" s="737"/>
      <c r="J3" s="737"/>
      <c r="K3" s="737"/>
      <c r="L3" s="467"/>
      <c r="M3" s="731"/>
      <c r="N3" s="731"/>
      <c r="O3" s="731"/>
      <c r="P3" s="731"/>
      <c r="Q3" s="731"/>
      <c r="R3" s="731"/>
      <c r="S3" s="731"/>
      <c r="T3" s="731"/>
      <c r="U3" s="731"/>
      <c r="V3" s="731"/>
      <c r="W3" s="731" t="s">
        <v>511</v>
      </c>
      <c r="X3" s="467"/>
      <c r="Y3" s="467"/>
      <c r="Z3" s="467"/>
      <c r="AA3" s="467"/>
      <c r="AB3" s="467"/>
      <c r="AC3" s="467"/>
      <c r="AD3" s="467"/>
      <c r="AE3" s="467"/>
    </row>
    <row r="4" spans="1:32" ht="20.25" customHeight="1" x14ac:dyDescent="0.25">
      <c r="A4" s="561" t="s">
        <v>56</v>
      </c>
      <c r="B4" s="561"/>
      <c r="C4" s="529">
        <v>1991</v>
      </c>
      <c r="D4" s="529">
        <v>1992</v>
      </c>
      <c r="E4" s="529">
        <v>1993</v>
      </c>
      <c r="F4" s="529">
        <v>1994</v>
      </c>
      <c r="G4" s="529">
        <v>1995</v>
      </c>
      <c r="H4" s="529">
        <v>1996</v>
      </c>
      <c r="I4" s="529">
        <v>1997</v>
      </c>
      <c r="J4" s="529">
        <v>1998</v>
      </c>
      <c r="K4" s="529">
        <v>1999</v>
      </c>
      <c r="L4" s="529">
        <v>2000</v>
      </c>
      <c r="M4" s="529">
        <v>2001</v>
      </c>
      <c r="N4" s="529">
        <v>2002</v>
      </c>
      <c r="O4" s="529">
        <v>2003</v>
      </c>
      <c r="P4" s="529">
        <v>2004</v>
      </c>
      <c r="Q4" s="529">
        <v>2005</v>
      </c>
      <c r="R4" s="529">
        <v>2006</v>
      </c>
      <c r="S4" s="529">
        <v>2007</v>
      </c>
      <c r="T4" s="529">
        <v>2008</v>
      </c>
      <c r="U4" s="529">
        <v>2009</v>
      </c>
      <c r="V4" s="529">
        <v>2010</v>
      </c>
      <c r="W4" s="529">
        <v>2011</v>
      </c>
      <c r="X4" s="529">
        <v>2012</v>
      </c>
      <c r="Y4" s="529">
        <v>2013</v>
      </c>
      <c r="Z4" s="529">
        <v>2014</v>
      </c>
      <c r="AA4" s="529">
        <v>2015</v>
      </c>
      <c r="AB4" s="529">
        <v>2016</v>
      </c>
      <c r="AC4" s="529">
        <v>2017</v>
      </c>
      <c r="AD4" s="529">
        <v>2018</v>
      </c>
      <c r="AE4" s="529">
        <v>2019</v>
      </c>
    </row>
    <row r="5" spans="1:32" ht="18.75" x14ac:dyDescent="0.25">
      <c r="A5" s="28" t="s">
        <v>752</v>
      </c>
      <c r="B5" s="28"/>
      <c r="C5" s="600"/>
      <c r="D5" s="600"/>
      <c r="E5" s="600"/>
      <c r="F5" s="600"/>
      <c r="G5" s="600"/>
      <c r="H5" s="600"/>
      <c r="I5" s="600"/>
      <c r="J5" s="600"/>
      <c r="K5" s="600"/>
      <c r="L5" s="535"/>
      <c r="M5" s="431"/>
      <c r="N5" s="431"/>
      <c r="O5" s="535"/>
      <c r="P5" s="535"/>
      <c r="Q5" s="535"/>
      <c r="R5" s="431"/>
      <c r="S5" s="533"/>
      <c r="T5" s="533"/>
      <c r="U5" s="533"/>
      <c r="V5" s="533"/>
      <c r="W5" s="533"/>
      <c r="AE5" s="533" t="s">
        <v>315</v>
      </c>
    </row>
    <row r="6" spans="1:32" ht="18" x14ac:dyDescent="0.2">
      <c r="A6" s="536" t="s">
        <v>736</v>
      </c>
      <c r="B6" s="537" t="s">
        <v>468</v>
      </c>
      <c r="C6" s="538">
        <v>7.7</v>
      </c>
      <c r="D6" s="538">
        <v>8.1</v>
      </c>
      <c r="E6" s="538">
        <v>9.1999999999999993</v>
      </c>
      <c r="F6" s="538">
        <v>9.6</v>
      </c>
      <c r="G6" s="538">
        <v>9.6999999999999993</v>
      </c>
      <c r="H6" s="538">
        <v>9.5</v>
      </c>
      <c r="I6" s="538">
        <v>9.6</v>
      </c>
      <c r="J6" s="548">
        <v>11.1</v>
      </c>
      <c r="K6" s="539">
        <v>11.420999999999999</v>
      </c>
      <c r="L6" s="539">
        <v>11.420999999999999</v>
      </c>
      <c r="M6" s="539">
        <f>9.376+0.912</f>
        <v>10.288</v>
      </c>
      <c r="N6" s="514">
        <v>10.199999999999999</v>
      </c>
      <c r="O6" s="514">
        <v>10.4</v>
      </c>
      <c r="P6" s="514">
        <v>10.869</v>
      </c>
      <c r="Q6" s="539">
        <v>12.243</v>
      </c>
      <c r="R6" s="539">
        <v>11.381</v>
      </c>
      <c r="S6" s="539">
        <v>13.5</v>
      </c>
      <c r="T6" s="514">
        <v>12.536</v>
      </c>
      <c r="U6" s="514">
        <v>11.561999999999999</v>
      </c>
      <c r="V6" s="514">
        <v>13.217000000000001</v>
      </c>
      <c r="W6" s="514">
        <v>11.441000000000001</v>
      </c>
      <c r="X6" s="539">
        <v>11.987</v>
      </c>
      <c r="Y6" s="481">
        <v>12.445</v>
      </c>
      <c r="Z6" s="426">
        <v>12.1</v>
      </c>
      <c r="AA6" s="426">
        <v>9.1999999999999993</v>
      </c>
      <c r="AB6" s="1">
        <v>10.7</v>
      </c>
      <c r="AC6" s="426">
        <v>10.4</v>
      </c>
      <c r="AD6" s="773">
        <v>10</v>
      </c>
      <c r="AE6" s="773">
        <v>9.4</v>
      </c>
      <c r="AF6" s="773"/>
    </row>
    <row r="7" spans="1:32" ht="18" x14ac:dyDescent="0.2">
      <c r="A7" s="547" t="s">
        <v>740</v>
      </c>
      <c r="B7" s="537" t="s">
        <v>468</v>
      </c>
      <c r="C7" s="538"/>
      <c r="D7" s="538"/>
      <c r="E7" s="538"/>
      <c r="F7" s="538"/>
      <c r="G7" s="538"/>
      <c r="H7" s="538"/>
      <c r="I7" s="538"/>
      <c r="J7" s="548"/>
      <c r="K7" s="539"/>
      <c r="L7" s="539"/>
      <c r="M7" s="539"/>
      <c r="N7" s="514"/>
      <c r="O7" s="514"/>
      <c r="P7" s="514"/>
      <c r="Q7" s="539"/>
      <c r="R7" s="539" t="s">
        <v>149</v>
      </c>
      <c r="S7" s="539" t="s">
        <v>149</v>
      </c>
      <c r="T7" s="514" t="s">
        <v>149</v>
      </c>
      <c r="U7" s="514" t="s">
        <v>149</v>
      </c>
      <c r="V7" s="514" t="s">
        <v>149</v>
      </c>
      <c r="W7" s="514" t="s">
        <v>149</v>
      </c>
      <c r="X7" s="539" t="s">
        <v>149</v>
      </c>
      <c r="Y7" s="481">
        <v>0.15</v>
      </c>
      <c r="Z7" s="426">
        <v>0.4</v>
      </c>
      <c r="AA7" s="426">
        <v>0.2</v>
      </c>
      <c r="AB7" s="426">
        <v>0.2</v>
      </c>
      <c r="AC7" s="426">
        <v>0.1</v>
      </c>
      <c r="AD7" s="426">
        <v>0.1</v>
      </c>
      <c r="AE7" s="426">
        <v>0.2</v>
      </c>
      <c r="AF7" s="773"/>
    </row>
    <row r="8" spans="1:32" ht="18" x14ac:dyDescent="0.2">
      <c r="A8" s="536" t="s">
        <v>724</v>
      </c>
      <c r="B8" s="537" t="s">
        <v>468</v>
      </c>
      <c r="C8" s="538">
        <v>8.8000000000000007</v>
      </c>
      <c r="D8" s="538">
        <v>10.7</v>
      </c>
      <c r="E8" s="538">
        <v>11.22</v>
      </c>
      <c r="F8" s="538">
        <v>10.7</v>
      </c>
      <c r="G8" s="538">
        <v>11.5</v>
      </c>
      <c r="H8" s="538">
        <v>11.3</v>
      </c>
      <c r="I8" s="538">
        <v>10.7</v>
      </c>
      <c r="J8" s="548">
        <v>10.756</v>
      </c>
      <c r="K8" s="539">
        <v>11.632999999999999</v>
      </c>
      <c r="L8" s="539">
        <v>11.632999999999999</v>
      </c>
      <c r="M8" s="539">
        <f>9.521+3.471</f>
        <v>12.992000000000001</v>
      </c>
      <c r="N8" s="514">
        <v>13.1</v>
      </c>
      <c r="O8" s="514">
        <v>13.1</v>
      </c>
      <c r="P8" s="514">
        <v>12.747</v>
      </c>
      <c r="Q8" s="539">
        <v>15.301</v>
      </c>
      <c r="R8" s="539">
        <v>16.501999999999999</v>
      </c>
      <c r="S8" s="539">
        <v>17.399999999999999</v>
      </c>
      <c r="T8" s="514">
        <v>17.498999999999999</v>
      </c>
      <c r="U8" s="514">
        <v>15.718</v>
      </c>
      <c r="V8" s="514">
        <v>14.936999999999999</v>
      </c>
      <c r="W8" s="514">
        <v>15.048</v>
      </c>
      <c r="X8" s="539">
        <v>14.137</v>
      </c>
      <c r="Y8" s="481">
        <v>12.861000000000001</v>
      </c>
      <c r="Z8" s="426">
        <v>12.4</v>
      </c>
      <c r="AA8" s="426">
        <v>11.6</v>
      </c>
      <c r="AB8" s="1">
        <v>9.1999999999999993</v>
      </c>
      <c r="AC8" s="426">
        <v>8.1999999999999993</v>
      </c>
      <c r="AD8" s="426">
        <v>8.5</v>
      </c>
      <c r="AE8" s="426">
        <v>8.6</v>
      </c>
      <c r="AF8" s="773"/>
    </row>
    <row r="9" spans="1:32" ht="15.75" customHeight="1" x14ac:dyDescent="0.2">
      <c r="A9" s="536" t="s">
        <v>472</v>
      </c>
      <c r="B9" s="537" t="s">
        <v>468</v>
      </c>
      <c r="C9" s="538">
        <v>11.2</v>
      </c>
      <c r="D9" s="548">
        <v>10.5</v>
      </c>
      <c r="E9" s="548">
        <v>9.1</v>
      </c>
      <c r="F9" s="548">
        <v>8.8000000000000007</v>
      </c>
      <c r="G9" s="548">
        <v>9.6</v>
      </c>
      <c r="H9" s="548">
        <v>8.6</v>
      </c>
      <c r="I9" s="548">
        <v>8.5</v>
      </c>
      <c r="J9" s="548">
        <v>8.8230000000000004</v>
      </c>
      <c r="K9" s="539">
        <v>9.6379999999999999</v>
      </c>
      <c r="L9" s="539">
        <v>9.6379999999999999</v>
      </c>
      <c r="M9" s="539">
        <v>9.0309999999999988</v>
      </c>
      <c r="N9" s="514">
        <v>8.1999999999999993</v>
      </c>
      <c r="O9" s="514">
        <v>4.9000000000000004</v>
      </c>
      <c r="P9" s="514">
        <v>6.1360000000000001</v>
      </c>
      <c r="Q9" s="539">
        <v>6.0330000000000004</v>
      </c>
      <c r="R9" s="573" t="s">
        <v>149</v>
      </c>
      <c r="S9" s="573" t="s">
        <v>149</v>
      </c>
      <c r="T9" s="573" t="s">
        <v>149</v>
      </c>
      <c r="U9" s="573" t="s">
        <v>149</v>
      </c>
      <c r="V9" s="573" t="s">
        <v>149</v>
      </c>
      <c r="W9" s="573" t="s">
        <v>149</v>
      </c>
      <c r="X9" s="573" t="s">
        <v>149</v>
      </c>
      <c r="Y9" s="514" t="s">
        <v>149</v>
      </c>
      <c r="Z9" s="514" t="s">
        <v>149</v>
      </c>
      <c r="AA9" s="514" t="s">
        <v>149</v>
      </c>
      <c r="AB9" s="431" t="s">
        <v>149</v>
      </c>
      <c r="AC9" s="430" t="s">
        <v>149</v>
      </c>
      <c r="AD9" s="430" t="s">
        <v>149</v>
      </c>
      <c r="AE9" s="430" t="s">
        <v>149</v>
      </c>
      <c r="AF9" s="773"/>
    </row>
    <row r="10" spans="1:32" ht="18" x14ac:dyDescent="0.2">
      <c r="A10" s="536" t="s">
        <v>473</v>
      </c>
      <c r="B10" s="537" t="s">
        <v>474</v>
      </c>
      <c r="C10" s="574" t="s">
        <v>149</v>
      </c>
      <c r="D10" s="574" t="s">
        <v>149</v>
      </c>
      <c r="E10" s="574" t="s">
        <v>149</v>
      </c>
      <c r="F10" s="574" t="s">
        <v>149</v>
      </c>
      <c r="G10" s="574" t="s">
        <v>149</v>
      </c>
      <c r="H10" s="574" t="s">
        <v>149</v>
      </c>
      <c r="I10" s="574" t="s">
        <v>149</v>
      </c>
      <c r="J10" s="574" t="s">
        <v>149</v>
      </c>
      <c r="K10" s="574" t="s">
        <v>149</v>
      </c>
      <c r="L10" s="574" t="s">
        <v>149</v>
      </c>
      <c r="M10" s="574" t="s">
        <v>149</v>
      </c>
      <c r="N10" s="574" t="s">
        <v>149</v>
      </c>
      <c r="O10" s="574" t="s">
        <v>149</v>
      </c>
      <c r="P10" s="574" t="s">
        <v>149</v>
      </c>
      <c r="Q10" s="574" t="s">
        <v>149</v>
      </c>
      <c r="R10" s="514">
        <v>6</v>
      </c>
      <c r="S10" s="514">
        <v>5.2890000000000006</v>
      </c>
      <c r="T10" s="514">
        <v>3.8519999999999999</v>
      </c>
      <c r="U10" s="514">
        <v>3.8</v>
      </c>
      <c r="V10" s="514">
        <v>3.5</v>
      </c>
      <c r="W10" s="514">
        <v>1.5</v>
      </c>
      <c r="X10" s="573" t="s">
        <v>149</v>
      </c>
      <c r="Y10" s="514" t="s">
        <v>149</v>
      </c>
      <c r="Z10" s="514" t="s">
        <v>149</v>
      </c>
      <c r="AA10" s="514" t="s">
        <v>149</v>
      </c>
      <c r="AB10" s="431" t="s">
        <v>149</v>
      </c>
      <c r="AC10" s="430" t="s">
        <v>149</v>
      </c>
      <c r="AD10" s="430" t="s">
        <v>149</v>
      </c>
      <c r="AE10" s="430" t="s">
        <v>149</v>
      </c>
      <c r="AF10" s="773"/>
    </row>
    <row r="11" spans="1:32" ht="15.75" customHeight="1" x14ac:dyDescent="0.2">
      <c r="A11" s="536" t="s">
        <v>473</v>
      </c>
      <c r="B11" s="537" t="s">
        <v>475</v>
      </c>
      <c r="C11" s="573" t="s">
        <v>149</v>
      </c>
      <c r="D11" s="573" t="s">
        <v>149</v>
      </c>
      <c r="E11" s="573" t="s">
        <v>149</v>
      </c>
      <c r="F11" s="573" t="s">
        <v>149</v>
      </c>
      <c r="G11" s="573" t="s">
        <v>149</v>
      </c>
      <c r="H11" s="573" t="s">
        <v>149</v>
      </c>
      <c r="I11" s="573" t="s">
        <v>149</v>
      </c>
      <c r="J11" s="573" t="s">
        <v>149</v>
      </c>
      <c r="K11" s="573" t="s">
        <v>149</v>
      </c>
      <c r="L11" s="573" t="s">
        <v>149</v>
      </c>
      <c r="M11" s="573" t="s">
        <v>149</v>
      </c>
      <c r="N11" s="573" t="s">
        <v>149</v>
      </c>
      <c r="O11" s="573" t="s">
        <v>149</v>
      </c>
      <c r="P11" s="573" t="s">
        <v>149</v>
      </c>
      <c r="Q11" s="573" t="s">
        <v>149</v>
      </c>
      <c r="R11" s="573" t="s">
        <v>149</v>
      </c>
      <c r="S11" s="573" t="s">
        <v>149</v>
      </c>
      <c r="T11" s="573" t="s">
        <v>149</v>
      </c>
      <c r="U11" s="573" t="s">
        <v>149</v>
      </c>
      <c r="V11" s="573" t="s">
        <v>149</v>
      </c>
      <c r="W11" s="514" t="s">
        <v>149</v>
      </c>
      <c r="X11" s="573" t="s">
        <v>149</v>
      </c>
      <c r="Y11" s="514" t="s">
        <v>149</v>
      </c>
      <c r="Z11" s="514" t="s">
        <v>149</v>
      </c>
      <c r="AA11" s="514" t="s">
        <v>149</v>
      </c>
      <c r="AB11" s="431" t="s">
        <v>149</v>
      </c>
      <c r="AC11" s="430" t="s">
        <v>149</v>
      </c>
      <c r="AD11" s="430" t="s">
        <v>149</v>
      </c>
      <c r="AE11" s="430" t="s">
        <v>149</v>
      </c>
      <c r="AF11" s="773"/>
    </row>
    <row r="12" spans="1:32" ht="18" x14ac:dyDescent="0.2">
      <c r="A12" s="536" t="s">
        <v>725</v>
      </c>
      <c r="B12" s="537" t="s">
        <v>468</v>
      </c>
      <c r="C12" s="538">
        <v>5.0999999999999996</v>
      </c>
      <c r="D12" s="538">
        <v>5.0999999999999996</v>
      </c>
      <c r="E12" s="538">
        <v>4.2</v>
      </c>
      <c r="F12" s="538">
        <v>4.9000000000000004</v>
      </c>
      <c r="G12" s="538">
        <v>4.0999999999999996</v>
      </c>
      <c r="H12" s="538">
        <v>3.9</v>
      </c>
      <c r="I12" s="431">
        <v>3.8</v>
      </c>
      <c r="J12" s="548">
        <v>4.3</v>
      </c>
      <c r="K12" s="539">
        <v>3.7890000000000001</v>
      </c>
      <c r="L12" s="539">
        <v>3.7890000000000001</v>
      </c>
      <c r="M12" s="539">
        <f>3.751+0.714</f>
        <v>4.4649999999999999</v>
      </c>
      <c r="N12" s="514">
        <v>4.8</v>
      </c>
      <c r="O12" s="514">
        <v>6</v>
      </c>
      <c r="P12" s="514">
        <v>5.2030000000000003</v>
      </c>
      <c r="Q12" s="539">
        <v>5.327</v>
      </c>
      <c r="R12" s="539">
        <v>6.4889999999999999</v>
      </c>
      <c r="S12" s="539">
        <v>7.4</v>
      </c>
      <c r="T12" s="514">
        <v>6.6</v>
      </c>
      <c r="U12" s="514">
        <v>5.3310000000000004</v>
      </c>
      <c r="V12" s="514">
        <v>5.0060000000000002</v>
      </c>
      <c r="W12" s="514">
        <v>5.3769999999999998</v>
      </c>
      <c r="X12" s="539">
        <v>5.6289999999999996</v>
      </c>
      <c r="Y12" s="481">
        <v>6.77</v>
      </c>
      <c r="Z12" s="426">
        <v>6.2</v>
      </c>
      <c r="AA12" s="426">
        <v>6.5</v>
      </c>
      <c r="AB12" s="1">
        <v>4.2</v>
      </c>
      <c r="AC12" s="426">
        <v>4.2</v>
      </c>
      <c r="AD12" s="426">
        <v>4.4000000000000004</v>
      </c>
      <c r="AE12" s="426">
        <v>4.0999999999999996</v>
      </c>
      <c r="AF12" s="773"/>
    </row>
    <row r="13" spans="1:32" ht="18" x14ac:dyDescent="0.2">
      <c r="A13" s="536" t="s">
        <v>726</v>
      </c>
      <c r="B13" s="537" t="s">
        <v>468</v>
      </c>
      <c r="C13" s="538">
        <v>0.1</v>
      </c>
      <c r="D13" s="538">
        <v>0.2</v>
      </c>
      <c r="E13" s="538">
        <v>0.2</v>
      </c>
      <c r="F13" s="538">
        <v>0.3</v>
      </c>
      <c r="G13" s="538">
        <v>0.4</v>
      </c>
      <c r="H13" s="431">
        <v>0.4</v>
      </c>
      <c r="I13" s="538">
        <v>0.4</v>
      </c>
      <c r="J13" s="548">
        <v>0.4</v>
      </c>
      <c r="K13" s="539">
        <v>0.48199999999999998</v>
      </c>
      <c r="L13" s="539">
        <v>0.48199999999999998</v>
      </c>
      <c r="M13" s="539">
        <f>0.457+0.11</f>
        <v>0.56700000000000006</v>
      </c>
      <c r="N13" s="514">
        <v>0.4</v>
      </c>
      <c r="O13" s="514">
        <v>0.4</v>
      </c>
      <c r="P13" s="514">
        <v>0.36299999999999999</v>
      </c>
      <c r="Q13" s="539">
        <v>0.376</v>
      </c>
      <c r="R13" s="539">
        <v>0.42199999999999999</v>
      </c>
      <c r="S13" s="539">
        <v>0.6</v>
      </c>
      <c r="T13" s="514">
        <v>0.505</v>
      </c>
      <c r="U13" s="514">
        <v>0.52300000000000002</v>
      </c>
      <c r="V13" s="514">
        <v>0.52600000000000002</v>
      </c>
      <c r="W13" s="514">
        <v>0.47499999999999998</v>
      </c>
      <c r="X13" s="539">
        <v>0.53800000000000003</v>
      </c>
      <c r="Y13" s="481">
        <v>0.439</v>
      </c>
      <c r="Z13" s="426">
        <v>0.4</v>
      </c>
      <c r="AA13" s="426">
        <v>0.4</v>
      </c>
      <c r="AB13" s="1">
        <v>0.4</v>
      </c>
      <c r="AC13" s="426">
        <v>0.4</v>
      </c>
      <c r="AD13" s="426">
        <v>0.5</v>
      </c>
      <c r="AE13" s="426">
        <v>0.5</v>
      </c>
      <c r="AF13" s="773"/>
    </row>
    <row r="14" spans="1:32" ht="18" x14ac:dyDescent="0.2">
      <c r="A14" s="536" t="s">
        <v>727</v>
      </c>
      <c r="B14" s="537" t="s">
        <v>468</v>
      </c>
      <c r="C14" s="538" t="s">
        <v>149</v>
      </c>
      <c r="D14" s="538" t="s">
        <v>149</v>
      </c>
      <c r="E14" s="538" t="s">
        <v>149</v>
      </c>
      <c r="F14" s="538" t="s">
        <v>149</v>
      </c>
      <c r="G14" s="538" t="s">
        <v>149</v>
      </c>
      <c r="H14" s="538" t="s">
        <v>149</v>
      </c>
      <c r="I14" s="548">
        <v>0.4</v>
      </c>
      <c r="J14" s="548">
        <v>0.4</v>
      </c>
      <c r="K14" s="539">
        <f>0.448+0.024</f>
        <v>0.47200000000000003</v>
      </c>
      <c r="L14" s="539">
        <f>0.448+0.024</f>
        <v>0.47200000000000003</v>
      </c>
      <c r="M14" s="539">
        <f>0.3+0.011</f>
        <v>0.311</v>
      </c>
      <c r="N14" s="514">
        <v>0.4</v>
      </c>
      <c r="O14" s="514">
        <v>0.3</v>
      </c>
      <c r="P14" s="514">
        <v>0.32900000000000001</v>
      </c>
      <c r="Q14" s="539">
        <v>0.58099999999999996</v>
      </c>
      <c r="R14" s="539">
        <v>0.87</v>
      </c>
      <c r="S14" s="539">
        <v>0.6</v>
      </c>
      <c r="T14" s="514">
        <v>0.52700000000000002</v>
      </c>
      <c r="U14" s="514">
        <v>0.67</v>
      </c>
      <c r="V14" s="514">
        <v>0.52100000000000002</v>
      </c>
      <c r="W14" s="514">
        <v>0.56399999999999995</v>
      </c>
      <c r="X14" s="539">
        <v>0.55700000000000005</v>
      </c>
      <c r="Y14" s="481">
        <v>0.501</v>
      </c>
      <c r="Z14" s="426">
        <v>0.4</v>
      </c>
      <c r="AA14" s="426">
        <v>0.7</v>
      </c>
      <c r="AB14" s="1">
        <v>0.5</v>
      </c>
      <c r="AC14" s="426">
        <v>0.5</v>
      </c>
      <c r="AD14" s="426">
        <v>0.5</v>
      </c>
      <c r="AE14" s="426">
        <v>0.5</v>
      </c>
      <c r="AF14" s="773"/>
    </row>
    <row r="15" spans="1:32" ht="18" x14ac:dyDescent="0.2">
      <c r="A15" s="536" t="s">
        <v>728</v>
      </c>
      <c r="B15" s="537" t="s">
        <v>468</v>
      </c>
      <c r="C15" s="538">
        <v>12.9</v>
      </c>
      <c r="D15" s="538">
        <v>11.9</v>
      </c>
      <c r="E15" s="538">
        <v>11.9</v>
      </c>
      <c r="F15" s="538">
        <v>12.8</v>
      </c>
      <c r="G15" s="538">
        <v>10.9</v>
      </c>
      <c r="H15" s="538">
        <v>10.8</v>
      </c>
      <c r="I15" s="538">
        <v>11.2</v>
      </c>
      <c r="J15" s="548">
        <f>9.381+1.253</f>
        <v>10.634</v>
      </c>
      <c r="K15" s="539">
        <f>10.977+1.513</f>
        <v>12.49</v>
      </c>
      <c r="L15" s="539">
        <f>10.977+1.513</f>
        <v>12.49</v>
      </c>
      <c r="M15" s="539">
        <f>12.167+1.386</f>
        <v>13.552999999999999</v>
      </c>
      <c r="N15" s="514">
        <v>14</v>
      </c>
      <c r="O15" s="514">
        <v>13.1</v>
      </c>
      <c r="P15" s="514">
        <v>13.186</v>
      </c>
      <c r="Q15" s="539">
        <v>11.007999999999999</v>
      </c>
      <c r="R15" s="539">
        <v>14.186</v>
      </c>
      <c r="S15" s="539">
        <v>13.6</v>
      </c>
      <c r="T15" s="514">
        <v>14.068</v>
      </c>
      <c r="U15" s="514">
        <v>12.074</v>
      </c>
      <c r="V15" s="514">
        <v>12.606999999999999</v>
      </c>
      <c r="W15" s="514">
        <v>14.134</v>
      </c>
      <c r="X15" s="539">
        <v>14.215</v>
      </c>
      <c r="Y15" s="481">
        <v>13.173999999999999</v>
      </c>
      <c r="Z15" s="426">
        <v>13.7</v>
      </c>
      <c r="AA15" s="426">
        <v>11.9</v>
      </c>
      <c r="AB15" s="1">
        <v>8.9</v>
      </c>
      <c r="AC15" s="426">
        <v>9.5</v>
      </c>
      <c r="AD15" s="426">
        <v>9.1999999999999993</v>
      </c>
      <c r="AE15" s="426">
        <v>9.1999999999999993</v>
      </c>
      <c r="AF15" s="773"/>
    </row>
    <row r="16" spans="1:32" ht="18" x14ac:dyDescent="0.2">
      <c r="A16" s="575" t="s">
        <v>496</v>
      </c>
      <c r="B16" s="576"/>
      <c r="C16" s="548" t="s">
        <v>149</v>
      </c>
      <c r="D16" s="548" t="s">
        <v>149</v>
      </c>
      <c r="E16" s="548" t="s">
        <v>149</v>
      </c>
      <c r="F16" s="538">
        <v>0.1</v>
      </c>
      <c r="G16" s="538">
        <v>0.2</v>
      </c>
      <c r="H16" s="538">
        <v>0.3</v>
      </c>
      <c r="I16" s="548">
        <v>0.4</v>
      </c>
      <c r="J16" s="548">
        <v>0.2</v>
      </c>
      <c r="K16" s="539">
        <v>0.71999999999999886</v>
      </c>
      <c r="L16" s="539">
        <v>0.71999999999999886</v>
      </c>
      <c r="M16" s="539">
        <f>0.14+0.145</f>
        <v>0.28500000000000003</v>
      </c>
      <c r="N16" s="514">
        <v>0.2</v>
      </c>
      <c r="O16" s="514">
        <v>0.3</v>
      </c>
      <c r="P16" s="514">
        <v>0.252</v>
      </c>
      <c r="Q16" s="539">
        <v>0.34100000000000003</v>
      </c>
      <c r="R16" s="539">
        <v>0.375</v>
      </c>
      <c r="S16" s="539">
        <v>0.4</v>
      </c>
      <c r="T16" s="549" t="s">
        <v>149</v>
      </c>
      <c r="U16" s="549" t="s">
        <v>149</v>
      </c>
      <c r="V16" s="549" t="s">
        <v>149</v>
      </c>
      <c r="W16" s="549" t="s">
        <v>149</v>
      </c>
      <c r="X16" s="549" t="s">
        <v>149</v>
      </c>
      <c r="Y16" s="554" t="s">
        <v>149</v>
      </c>
      <c r="Z16" s="554" t="s">
        <v>149</v>
      </c>
      <c r="AA16" s="554" t="s">
        <v>149</v>
      </c>
      <c r="AB16" s="554" t="s">
        <v>149</v>
      </c>
      <c r="AC16" s="554" t="s">
        <v>149</v>
      </c>
      <c r="AD16" s="554" t="s">
        <v>149</v>
      </c>
      <c r="AE16" s="554" t="s">
        <v>149</v>
      </c>
      <c r="AF16" s="773"/>
    </row>
    <row r="17" spans="1:32" s="585" customFormat="1" ht="15.75" x14ac:dyDescent="0.25">
      <c r="A17" s="543" t="s">
        <v>478</v>
      </c>
      <c r="B17" s="581"/>
      <c r="C17" s="590">
        <f t="shared" ref="C17:X17" si="0">SUM(C6:C16)</f>
        <v>45.8</v>
      </c>
      <c r="D17" s="590">
        <f t="shared" si="0"/>
        <v>46.5</v>
      </c>
      <c r="E17" s="590">
        <f t="shared" si="0"/>
        <v>45.820000000000007</v>
      </c>
      <c r="F17" s="590">
        <f t="shared" si="0"/>
        <v>47.199999999999996</v>
      </c>
      <c r="G17" s="590">
        <f t="shared" si="0"/>
        <v>46.4</v>
      </c>
      <c r="H17" s="590">
        <f t="shared" si="0"/>
        <v>44.8</v>
      </c>
      <c r="I17" s="590">
        <f t="shared" si="0"/>
        <v>44.999999999999993</v>
      </c>
      <c r="J17" s="590">
        <f t="shared" si="0"/>
        <v>46.613</v>
      </c>
      <c r="K17" s="590">
        <f t="shared" si="0"/>
        <v>50.645000000000003</v>
      </c>
      <c r="L17" s="590">
        <f t="shared" si="0"/>
        <v>50.645000000000003</v>
      </c>
      <c r="M17" s="590">
        <f t="shared" si="0"/>
        <v>51.49199999999999</v>
      </c>
      <c r="N17" s="590">
        <f t="shared" si="0"/>
        <v>51.3</v>
      </c>
      <c r="O17" s="590">
        <f t="shared" si="0"/>
        <v>48.499999999999993</v>
      </c>
      <c r="P17" s="590">
        <f t="shared" si="0"/>
        <v>49.085000000000001</v>
      </c>
      <c r="Q17" s="590">
        <f t="shared" si="0"/>
        <v>51.21</v>
      </c>
      <c r="R17" s="590">
        <f t="shared" si="0"/>
        <v>56.224999999999987</v>
      </c>
      <c r="S17" s="590">
        <f t="shared" si="0"/>
        <v>58.789000000000001</v>
      </c>
      <c r="T17" s="590">
        <f t="shared" si="0"/>
        <v>55.586999999999996</v>
      </c>
      <c r="U17" s="590">
        <f t="shared" si="0"/>
        <v>49.678000000000004</v>
      </c>
      <c r="V17" s="590">
        <f t="shared" si="0"/>
        <v>50.314</v>
      </c>
      <c r="W17" s="590">
        <f t="shared" si="0"/>
        <v>48.539000000000001</v>
      </c>
      <c r="X17" s="590">
        <f t="shared" si="0"/>
        <v>47.063000000000002</v>
      </c>
      <c r="Y17" s="590">
        <f t="shared" ref="Y17:AE17" si="1">SUM(Y6:Y16)</f>
        <v>46.339999999999996</v>
      </c>
      <c r="Z17" s="590">
        <f t="shared" si="1"/>
        <v>45.599999999999994</v>
      </c>
      <c r="AA17" s="590">
        <f t="shared" si="1"/>
        <v>40.5</v>
      </c>
      <c r="AB17" s="590">
        <f t="shared" si="1"/>
        <v>34.099999999999994</v>
      </c>
      <c r="AC17" s="590">
        <f t="shared" si="1"/>
        <v>33.299999999999997</v>
      </c>
      <c r="AD17" s="590">
        <f t="shared" si="1"/>
        <v>33.200000000000003</v>
      </c>
      <c r="AE17" s="590">
        <f t="shared" si="1"/>
        <v>32.5</v>
      </c>
      <c r="AF17" s="773"/>
    </row>
    <row r="18" spans="1:32" ht="8.25" customHeight="1" x14ac:dyDescent="0.2">
      <c r="A18" s="4"/>
      <c r="B18" s="525"/>
      <c r="C18" s="546" t="s">
        <v>56</v>
      </c>
      <c r="D18" s="546" t="s">
        <v>56</v>
      </c>
      <c r="E18" s="546" t="s">
        <v>56</v>
      </c>
      <c r="F18" s="546" t="s">
        <v>56</v>
      </c>
      <c r="G18" s="546" t="s">
        <v>56</v>
      </c>
      <c r="H18" s="546" t="s">
        <v>56</v>
      </c>
      <c r="I18" s="546" t="s">
        <v>56</v>
      </c>
      <c r="J18" s="548"/>
      <c r="K18" s="539"/>
      <c r="L18" s="539"/>
      <c r="M18" s="539"/>
      <c r="N18" s="539"/>
      <c r="O18" s="539"/>
      <c r="P18" s="539"/>
      <c r="Q18" s="431"/>
      <c r="R18" s="431"/>
      <c r="S18" s="431"/>
      <c r="T18" s="430"/>
      <c r="U18" s="430"/>
      <c r="V18" s="430"/>
      <c r="W18" s="430"/>
      <c r="X18" s="431"/>
      <c r="Y18" s="426"/>
      <c r="Z18" s="426"/>
      <c r="AA18" s="426"/>
      <c r="AC18" s="426"/>
      <c r="AE18" s="771"/>
      <c r="AF18" s="773"/>
    </row>
    <row r="19" spans="1:32" ht="18.75" x14ac:dyDescent="0.25">
      <c r="A19" s="28" t="s">
        <v>753</v>
      </c>
      <c r="B19" s="530"/>
      <c r="C19" s="538"/>
      <c r="D19" s="538"/>
      <c r="E19" s="538"/>
      <c r="F19" s="538"/>
      <c r="G19" s="538"/>
      <c r="H19" s="538"/>
      <c r="I19" s="538"/>
      <c r="J19" s="548"/>
      <c r="K19" s="539"/>
      <c r="L19" s="539"/>
      <c r="M19" s="539"/>
      <c r="N19" s="539"/>
      <c r="O19" s="539"/>
      <c r="P19" s="539"/>
      <c r="Q19" s="431"/>
      <c r="R19" s="431"/>
      <c r="S19" s="431"/>
      <c r="T19" s="430"/>
      <c r="U19" s="430"/>
      <c r="V19" s="430"/>
      <c r="W19" s="430"/>
      <c r="X19" s="431"/>
      <c r="Y19" s="426"/>
      <c r="Z19" s="426"/>
      <c r="AA19" s="426"/>
      <c r="AC19" s="426"/>
      <c r="AE19" s="771"/>
      <c r="AF19" s="773"/>
    </row>
    <row r="20" spans="1:32" ht="18" x14ac:dyDescent="0.2">
      <c r="A20" s="547" t="s">
        <v>741</v>
      </c>
      <c r="B20" s="537" t="s">
        <v>468</v>
      </c>
      <c r="C20" s="538" t="s">
        <v>149</v>
      </c>
      <c r="D20" s="538" t="s">
        <v>149</v>
      </c>
      <c r="E20" s="538" t="s">
        <v>149</v>
      </c>
      <c r="F20" s="538" t="s">
        <v>149</v>
      </c>
      <c r="G20" s="538" t="s">
        <v>149</v>
      </c>
      <c r="H20" s="538" t="s">
        <v>149</v>
      </c>
      <c r="I20" s="538" t="s">
        <v>149</v>
      </c>
      <c r="J20" s="538" t="s">
        <v>149</v>
      </c>
      <c r="K20" s="538" t="s">
        <v>149</v>
      </c>
      <c r="L20" s="538" t="s">
        <v>149</v>
      </c>
      <c r="M20" s="538" t="s">
        <v>149</v>
      </c>
      <c r="N20" s="538" t="s">
        <v>149</v>
      </c>
      <c r="O20" s="601">
        <v>0.54100000000000004</v>
      </c>
      <c r="P20" s="574">
        <v>0.96399999999999997</v>
      </c>
      <c r="Q20" s="539">
        <v>1.2090000000000001</v>
      </c>
      <c r="R20" s="539">
        <v>1.407</v>
      </c>
      <c r="S20" s="539">
        <v>1.3049999999999999</v>
      </c>
      <c r="T20" s="539">
        <v>1.2509999999999999</v>
      </c>
      <c r="U20" s="539">
        <v>1.5169999999999999</v>
      </c>
      <c r="V20" s="539">
        <v>1.496</v>
      </c>
      <c r="W20" s="539">
        <v>1.325</v>
      </c>
      <c r="X20" s="539">
        <v>1.4019999999999999</v>
      </c>
      <c r="Y20" s="481">
        <v>1.2050000000000001</v>
      </c>
      <c r="Z20" s="426">
        <v>1.3</v>
      </c>
      <c r="AA20" s="426">
        <v>1.3</v>
      </c>
      <c r="AB20" s="1">
        <v>1.3</v>
      </c>
      <c r="AC20" s="773">
        <v>2</v>
      </c>
      <c r="AD20" s="773">
        <v>2.1</v>
      </c>
      <c r="AE20" s="773">
        <v>2.1</v>
      </c>
      <c r="AF20" s="773"/>
    </row>
    <row r="21" spans="1:32" ht="18" x14ac:dyDescent="0.2">
      <c r="A21" s="547" t="s">
        <v>729</v>
      </c>
      <c r="B21" s="537" t="s">
        <v>468</v>
      </c>
      <c r="C21" s="538" t="s">
        <v>149</v>
      </c>
      <c r="D21" s="538" t="s">
        <v>149</v>
      </c>
      <c r="E21" s="538" t="s">
        <v>149</v>
      </c>
      <c r="F21" s="538" t="s">
        <v>149</v>
      </c>
      <c r="G21" s="538">
        <v>0.36099999999999999</v>
      </c>
      <c r="H21" s="538">
        <v>0.94599999999999995</v>
      </c>
      <c r="I21" s="538">
        <v>1.5</v>
      </c>
      <c r="J21" s="548">
        <v>2.1</v>
      </c>
      <c r="K21" s="539">
        <v>2.008</v>
      </c>
      <c r="L21" s="538" t="s">
        <v>149</v>
      </c>
      <c r="M21" s="538" t="s">
        <v>149</v>
      </c>
      <c r="N21" s="538">
        <v>1.7450000000000001</v>
      </c>
      <c r="O21" s="538">
        <v>1.69</v>
      </c>
      <c r="P21" s="514">
        <v>1.5249999999999999</v>
      </c>
      <c r="Q21" s="539">
        <v>1.6080000000000001</v>
      </c>
      <c r="R21" s="539">
        <v>1.663</v>
      </c>
      <c r="S21" s="539">
        <v>2.2999999999999998</v>
      </c>
      <c r="T21" s="514">
        <v>2.1059999999999999</v>
      </c>
      <c r="U21" s="514">
        <v>2.1520000000000001</v>
      </c>
      <c r="V21" s="514">
        <v>1.94</v>
      </c>
      <c r="W21" s="514">
        <v>2.15</v>
      </c>
      <c r="X21" s="539">
        <v>1.952</v>
      </c>
      <c r="Y21" s="481">
        <v>1.8740000000000001</v>
      </c>
      <c r="Z21" s="426">
        <v>1.3</v>
      </c>
      <c r="AA21" s="426">
        <v>1.8</v>
      </c>
      <c r="AB21" s="1">
        <v>1.1000000000000001</v>
      </c>
      <c r="AC21" s="426">
        <v>1.4</v>
      </c>
      <c r="AD21" s="426">
        <v>1.4</v>
      </c>
      <c r="AE21" s="426">
        <v>1.5</v>
      </c>
      <c r="AF21" s="773"/>
    </row>
    <row r="22" spans="1:32" ht="18" x14ac:dyDescent="0.2">
      <c r="A22" s="547" t="s">
        <v>731</v>
      </c>
      <c r="B22" s="537" t="s">
        <v>468</v>
      </c>
      <c r="C22" s="538">
        <v>0.5</v>
      </c>
      <c r="D22" s="538">
        <v>0.7</v>
      </c>
      <c r="E22" s="538">
        <v>0.7</v>
      </c>
      <c r="F22" s="538">
        <v>0.5</v>
      </c>
      <c r="G22" s="538">
        <v>0.8</v>
      </c>
      <c r="H22" s="538">
        <v>0.7</v>
      </c>
      <c r="I22" s="538">
        <v>0.7</v>
      </c>
      <c r="J22" s="548">
        <v>0.67100000000000004</v>
      </c>
      <c r="K22" s="539">
        <v>0.626</v>
      </c>
      <c r="L22" s="539">
        <v>0.626</v>
      </c>
      <c r="M22" s="539">
        <v>0.84099999999999997</v>
      </c>
      <c r="N22" s="514">
        <v>0.8</v>
      </c>
      <c r="O22" s="514">
        <v>0.8</v>
      </c>
      <c r="P22" s="514">
        <v>0.90200000000000002</v>
      </c>
      <c r="Q22" s="539">
        <v>0.97199999999999998</v>
      </c>
      <c r="R22" s="539">
        <v>1.0109999999999999</v>
      </c>
      <c r="S22" s="539">
        <v>0.7</v>
      </c>
      <c r="T22" s="514">
        <v>0.88700000000000001</v>
      </c>
      <c r="U22" s="514">
        <v>0.86299999999999999</v>
      </c>
      <c r="V22" s="514">
        <v>1.0289999999999999</v>
      </c>
      <c r="W22" s="514">
        <v>0.873</v>
      </c>
      <c r="X22" s="539">
        <v>0.85499999999999998</v>
      </c>
      <c r="Y22" s="481">
        <v>1.073</v>
      </c>
      <c r="Z22" s="426">
        <v>0.9</v>
      </c>
      <c r="AA22" s="426">
        <v>1.2</v>
      </c>
      <c r="AB22" s="1">
        <v>0.9</v>
      </c>
      <c r="AC22" s="426">
        <v>0.9</v>
      </c>
      <c r="AD22" s="426">
        <v>0.8</v>
      </c>
      <c r="AE22" s="426">
        <v>0.9</v>
      </c>
      <c r="AF22" s="773"/>
    </row>
    <row r="23" spans="1:32" ht="18" x14ac:dyDescent="0.2">
      <c r="A23" s="547" t="s">
        <v>730</v>
      </c>
      <c r="B23" s="537" t="s">
        <v>468</v>
      </c>
      <c r="C23" s="538">
        <v>1.5</v>
      </c>
      <c r="D23" s="538">
        <v>1.7</v>
      </c>
      <c r="E23" s="538">
        <v>2.2999999999999998</v>
      </c>
      <c r="F23" s="538">
        <v>2.8</v>
      </c>
      <c r="G23" s="538">
        <v>3.2</v>
      </c>
      <c r="H23" s="538">
        <v>2.8</v>
      </c>
      <c r="I23" s="538">
        <v>3.1</v>
      </c>
      <c r="J23" s="548">
        <v>2.4740000000000002</v>
      </c>
      <c r="K23" s="539">
        <v>2.266</v>
      </c>
      <c r="L23" s="539">
        <v>2.266</v>
      </c>
      <c r="M23" s="539">
        <f>1.839+0.339</f>
        <v>2.1779999999999999</v>
      </c>
      <c r="N23" s="514">
        <v>2.2999999999999998</v>
      </c>
      <c r="O23" s="514">
        <v>2</v>
      </c>
      <c r="P23" s="514">
        <v>3.0449999999999999</v>
      </c>
      <c r="Q23" s="539">
        <v>2.718</v>
      </c>
      <c r="R23" s="539">
        <v>3.4689999999999999</v>
      </c>
      <c r="S23" s="539">
        <v>4</v>
      </c>
      <c r="T23" s="514">
        <v>3.9790000000000001</v>
      </c>
      <c r="U23" s="514">
        <v>3.4729999999999999</v>
      </c>
      <c r="V23" s="514">
        <v>3.831</v>
      </c>
      <c r="W23" s="514">
        <v>3.8439999999999999</v>
      </c>
      <c r="X23" s="539">
        <v>4.5010000000000003</v>
      </c>
      <c r="Y23" s="481">
        <v>4.0039999999999996</v>
      </c>
      <c r="Z23" s="426">
        <v>3.4</v>
      </c>
      <c r="AA23" s="426">
        <v>3.7</v>
      </c>
      <c r="AB23" s="1">
        <v>2.8</v>
      </c>
      <c r="AC23" s="426">
        <v>2.1</v>
      </c>
      <c r="AD23" s="426">
        <v>3.1</v>
      </c>
      <c r="AE23" s="426">
        <v>2.8</v>
      </c>
      <c r="AF23" s="773"/>
    </row>
    <row r="24" spans="1:32" x14ac:dyDescent="0.2">
      <c r="A24" s="547" t="s">
        <v>804</v>
      </c>
      <c r="B24" s="537" t="s">
        <v>468</v>
      </c>
      <c r="C24" s="538" t="s">
        <v>149</v>
      </c>
      <c r="D24" s="538" t="s">
        <v>149</v>
      </c>
      <c r="E24" s="538" t="s">
        <v>149</v>
      </c>
      <c r="F24" s="538" t="s">
        <v>149</v>
      </c>
      <c r="G24" s="538" t="s">
        <v>149</v>
      </c>
      <c r="H24" s="538" t="s">
        <v>149</v>
      </c>
      <c r="I24" s="538" t="s">
        <v>149</v>
      </c>
      <c r="J24" s="538" t="s">
        <v>149</v>
      </c>
      <c r="K24" s="538" t="s">
        <v>149</v>
      </c>
      <c r="L24" s="549">
        <v>0.435</v>
      </c>
      <c r="M24" s="549">
        <v>0.55400000000000005</v>
      </c>
      <c r="N24" s="601">
        <v>0.69799999999999995</v>
      </c>
      <c r="O24" s="601">
        <v>0.56000000000000005</v>
      </c>
      <c r="P24" s="601">
        <v>0.46</v>
      </c>
      <c r="Q24" s="539">
        <v>0.53300000000000003</v>
      </c>
      <c r="R24" s="539">
        <v>0.54100000000000004</v>
      </c>
      <c r="S24" s="539">
        <v>0.48699999999999999</v>
      </c>
      <c r="T24" s="539">
        <v>0.45200000000000001</v>
      </c>
      <c r="U24" s="539">
        <v>0.36499999999999999</v>
      </c>
      <c r="V24" s="539">
        <v>0.438</v>
      </c>
      <c r="W24" s="539">
        <v>0.55700000000000005</v>
      </c>
      <c r="X24" s="539">
        <v>0.63</v>
      </c>
      <c r="Y24" s="481">
        <v>0.629</v>
      </c>
      <c r="Z24" s="426">
        <v>0.6</v>
      </c>
      <c r="AA24" s="426">
        <v>0.8</v>
      </c>
      <c r="AB24" s="1">
        <v>0.9</v>
      </c>
      <c r="AC24" s="426">
        <v>0.8</v>
      </c>
      <c r="AD24" s="426">
        <v>0.6</v>
      </c>
      <c r="AE24" s="426">
        <v>0.6</v>
      </c>
      <c r="AF24" s="773"/>
    </row>
    <row r="25" spans="1:32" ht="18" x14ac:dyDescent="0.2">
      <c r="A25" s="547" t="s">
        <v>479</v>
      </c>
      <c r="B25" s="537" t="s">
        <v>468</v>
      </c>
      <c r="C25" s="538">
        <v>6.4</v>
      </c>
      <c r="D25" s="538">
        <v>6.4</v>
      </c>
      <c r="E25" s="538">
        <v>6.2</v>
      </c>
      <c r="F25" s="538">
        <v>6.5</v>
      </c>
      <c r="G25" s="538">
        <v>6.9</v>
      </c>
      <c r="H25" s="538">
        <v>7.1</v>
      </c>
      <c r="I25" s="538">
        <v>6.7</v>
      </c>
      <c r="J25" s="548">
        <v>6.6630000000000003</v>
      </c>
      <c r="K25" s="539">
        <v>6.8550000000000004</v>
      </c>
      <c r="L25" s="539">
        <v>6.8550000000000004</v>
      </c>
      <c r="M25" s="539">
        <f>6.724+0.174</f>
        <v>6.8980000000000006</v>
      </c>
      <c r="N25" s="514">
        <v>7.1</v>
      </c>
      <c r="O25" s="514">
        <v>7.5</v>
      </c>
      <c r="P25" s="514">
        <v>7.617</v>
      </c>
      <c r="Q25" s="539">
        <v>8.32</v>
      </c>
      <c r="R25" s="539">
        <v>8.7639999999999993</v>
      </c>
      <c r="S25" s="539">
        <v>9.5</v>
      </c>
      <c r="T25" s="514">
        <v>9.9809999999999999</v>
      </c>
      <c r="U25" s="514">
        <v>9.6720000000000006</v>
      </c>
      <c r="V25" s="514">
        <v>9.8000000000000007</v>
      </c>
      <c r="W25" s="514">
        <v>10.858000000000001</v>
      </c>
      <c r="X25" s="539">
        <v>12.420999999999999</v>
      </c>
      <c r="Y25" s="481">
        <v>10.340999999999999</v>
      </c>
      <c r="Z25" s="426">
        <v>10.8</v>
      </c>
      <c r="AA25" s="426">
        <v>10.8</v>
      </c>
      <c r="AB25" s="1">
        <v>11.4</v>
      </c>
      <c r="AC25" s="426">
        <v>11.6</v>
      </c>
      <c r="AD25" s="426">
        <v>12.5</v>
      </c>
      <c r="AE25" s="426">
        <v>13</v>
      </c>
      <c r="AF25" s="773"/>
    </row>
    <row r="26" spans="1:32" x14ac:dyDescent="0.2">
      <c r="A26" s="547" t="s">
        <v>805</v>
      </c>
      <c r="B26" s="537" t="s">
        <v>468</v>
      </c>
      <c r="C26" s="538" t="s">
        <v>149</v>
      </c>
      <c r="D26" s="538" t="s">
        <v>149</v>
      </c>
      <c r="E26" s="538" t="s">
        <v>149</v>
      </c>
      <c r="F26" s="538" t="s">
        <v>149</v>
      </c>
      <c r="G26" s="538" t="s">
        <v>149</v>
      </c>
      <c r="H26" s="538" t="s">
        <v>149</v>
      </c>
      <c r="I26" s="538" t="s">
        <v>149</v>
      </c>
      <c r="J26" s="538" t="s">
        <v>149</v>
      </c>
      <c r="K26" s="538" t="s">
        <v>149</v>
      </c>
      <c r="L26" s="549">
        <v>1E-3</v>
      </c>
      <c r="M26" s="549">
        <v>4.0000000000000001E-3</v>
      </c>
      <c r="N26" s="601">
        <v>3.0000000000000001E-3</v>
      </c>
      <c r="O26" s="601">
        <v>0</v>
      </c>
      <c r="P26" s="574">
        <v>8.8999999999999996E-2</v>
      </c>
      <c r="Q26" s="539">
        <v>0.10299999999999999</v>
      </c>
      <c r="R26" s="539">
        <v>0.23599999999999999</v>
      </c>
      <c r="S26" s="539">
        <v>0.21099999999999999</v>
      </c>
      <c r="T26" s="539">
        <v>0.17699999999999999</v>
      </c>
      <c r="U26" s="539">
        <v>0.20300000000000001</v>
      </c>
      <c r="V26" s="539">
        <v>0.26400000000000001</v>
      </c>
      <c r="W26" s="539">
        <v>0.32100000000000001</v>
      </c>
      <c r="X26" s="539">
        <v>0.34399999999999997</v>
      </c>
      <c r="Y26" s="481">
        <v>0.34</v>
      </c>
      <c r="Z26" s="426">
        <v>0.3</v>
      </c>
      <c r="AA26" s="426">
        <v>0.3</v>
      </c>
      <c r="AB26" s="1">
        <v>0.3</v>
      </c>
      <c r="AC26" s="426">
        <v>0.2</v>
      </c>
      <c r="AD26" s="426">
        <v>0.2</v>
      </c>
      <c r="AE26" s="426">
        <v>0.2</v>
      </c>
      <c r="AF26" s="773"/>
    </row>
    <row r="27" spans="1:32" ht="18" x14ac:dyDescent="0.2">
      <c r="A27" s="547" t="s">
        <v>732</v>
      </c>
      <c r="B27" s="537" t="s">
        <v>468</v>
      </c>
      <c r="C27" s="538">
        <v>0.4</v>
      </c>
      <c r="D27" s="538">
        <v>0.5</v>
      </c>
      <c r="E27" s="538">
        <v>0.9</v>
      </c>
      <c r="F27" s="538">
        <v>0.9</v>
      </c>
      <c r="G27" s="538">
        <v>1.3</v>
      </c>
      <c r="H27" s="538">
        <v>1.3</v>
      </c>
      <c r="I27" s="538">
        <v>1.3</v>
      </c>
      <c r="J27" s="548">
        <v>1.5</v>
      </c>
      <c r="K27" s="539">
        <v>1.349</v>
      </c>
      <c r="L27" s="539">
        <v>1.349</v>
      </c>
      <c r="M27" s="539">
        <f>0.112+1.013</f>
        <v>1.125</v>
      </c>
      <c r="N27" s="514">
        <v>1.3</v>
      </c>
      <c r="O27" s="514">
        <v>1.3</v>
      </c>
      <c r="P27" s="514">
        <v>1.5</v>
      </c>
      <c r="Q27" s="539">
        <v>1.5940000000000001</v>
      </c>
      <c r="R27" s="539">
        <v>1.776</v>
      </c>
      <c r="S27" s="539">
        <v>1.6</v>
      </c>
      <c r="T27" s="514">
        <v>1.903</v>
      </c>
      <c r="U27" s="514">
        <v>1.625</v>
      </c>
      <c r="V27" s="514">
        <v>1.915</v>
      </c>
      <c r="W27" s="514">
        <v>1.921</v>
      </c>
      <c r="X27" s="539">
        <v>2.15</v>
      </c>
      <c r="Y27" s="481">
        <v>2.5430000000000001</v>
      </c>
      <c r="Z27" s="426">
        <v>2.5</v>
      </c>
      <c r="AA27" s="426">
        <v>2.7</v>
      </c>
      <c r="AB27" s="1">
        <v>2.2000000000000002</v>
      </c>
      <c r="AC27" s="426">
        <v>2.5</v>
      </c>
      <c r="AD27" s="426">
        <v>2.5</v>
      </c>
      <c r="AE27" s="426">
        <v>2.5</v>
      </c>
      <c r="AF27" s="773"/>
    </row>
    <row r="28" spans="1:32" ht="18" x14ac:dyDescent="0.2">
      <c r="A28" s="547" t="s">
        <v>756</v>
      </c>
      <c r="B28" s="537" t="s">
        <v>468</v>
      </c>
      <c r="C28" s="573">
        <v>0</v>
      </c>
      <c r="D28" s="573">
        <v>0</v>
      </c>
      <c r="E28" s="573">
        <v>0</v>
      </c>
      <c r="F28" s="573">
        <v>0</v>
      </c>
      <c r="G28" s="573">
        <v>0</v>
      </c>
      <c r="H28" s="573">
        <v>0</v>
      </c>
      <c r="I28" s="573">
        <v>0</v>
      </c>
      <c r="J28" s="573">
        <v>0</v>
      </c>
      <c r="K28" s="573">
        <v>0</v>
      </c>
      <c r="L28" s="573">
        <v>0</v>
      </c>
      <c r="M28" s="573">
        <v>0</v>
      </c>
      <c r="N28" s="573">
        <v>0</v>
      </c>
      <c r="O28" s="573">
        <v>0</v>
      </c>
      <c r="P28" s="573">
        <v>0</v>
      </c>
      <c r="Q28" s="573">
        <v>0</v>
      </c>
      <c r="R28" s="573">
        <v>0</v>
      </c>
      <c r="S28" s="573">
        <v>0</v>
      </c>
      <c r="T28" s="745">
        <v>0</v>
      </c>
      <c r="U28" s="745">
        <v>0</v>
      </c>
      <c r="V28" s="745">
        <v>0</v>
      </c>
      <c r="W28" s="745">
        <v>0</v>
      </c>
      <c r="X28" s="573">
        <v>0</v>
      </c>
      <c r="Y28" s="748">
        <v>0.02</v>
      </c>
      <c r="Z28" s="748">
        <v>0.04</v>
      </c>
      <c r="AA28" s="748">
        <v>0.03</v>
      </c>
      <c r="AB28" s="747">
        <v>0.59499999999999997</v>
      </c>
      <c r="AC28" s="426">
        <v>0.5</v>
      </c>
      <c r="AD28" s="426">
        <v>0.5</v>
      </c>
      <c r="AE28" s="426">
        <v>0.4</v>
      </c>
      <c r="AF28" s="773"/>
    </row>
    <row r="29" spans="1:32" x14ac:dyDescent="0.2">
      <c r="A29" s="547" t="s">
        <v>806</v>
      </c>
      <c r="B29" s="537" t="s">
        <v>468</v>
      </c>
      <c r="C29" s="538" t="s">
        <v>149</v>
      </c>
      <c r="D29" s="538" t="s">
        <v>149</v>
      </c>
      <c r="E29" s="538" t="s">
        <v>149</v>
      </c>
      <c r="F29" s="538" t="s">
        <v>149</v>
      </c>
      <c r="G29" s="538" t="s">
        <v>149</v>
      </c>
      <c r="H29" s="538" t="s">
        <v>149</v>
      </c>
      <c r="I29" s="538" t="s">
        <v>149</v>
      </c>
      <c r="J29" s="538" t="s">
        <v>149</v>
      </c>
      <c r="K29" s="538" t="s">
        <v>149</v>
      </c>
      <c r="L29" s="538" t="s">
        <v>149</v>
      </c>
      <c r="M29" s="538" t="s">
        <v>149</v>
      </c>
      <c r="N29" s="601">
        <v>5.1999999999999998E-2</v>
      </c>
      <c r="O29" s="601">
        <v>0.185</v>
      </c>
      <c r="P29" s="574">
        <v>0.20799999999999999</v>
      </c>
      <c r="Q29" s="539">
        <v>0.24099999999999999</v>
      </c>
      <c r="R29" s="539">
        <v>0.32200000000000001</v>
      </c>
      <c r="S29" s="539">
        <v>0.29499999999999998</v>
      </c>
      <c r="T29" s="539">
        <v>0.34499999999999997</v>
      </c>
      <c r="U29" s="539">
        <v>0.36499999999999999</v>
      </c>
      <c r="V29" s="539">
        <v>0.29399999999999998</v>
      </c>
      <c r="W29" s="539">
        <v>0.31900000000000001</v>
      </c>
      <c r="X29" s="539">
        <v>0.23</v>
      </c>
      <c r="Y29" s="481">
        <v>0.27600000000000002</v>
      </c>
      <c r="Z29" s="426">
        <v>0.3</v>
      </c>
      <c r="AA29" s="426">
        <v>0.3</v>
      </c>
      <c r="AB29" s="1">
        <v>0.2</v>
      </c>
      <c r="AC29" s="426">
        <v>0.2</v>
      </c>
      <c r="AD29" s="426">
        <v>0.2</v>
      </c>
      <c r="AE29" s="426">
        <v>0.2</v>
      </c>
      <c r="AF29" s="773"/>
    </row>
    <row r="30" spans="1:32" x14ac:dyDescent="0.2">
      <c r="A30" s="547" t="s">
        <v>807</v>
      </c>
      <c r="B30" s="537" t="s">
        <v>468</v>
      </c>
      <c r="C30" s="538" t="s">
        <v>149</v>
      </c>
      <c r="D30" s="538" t="s">
        <v>149</v>
      </c>
      <c r="E30" s="538" t="s">
        <v>149</v>
      </c>
      <c r="F30" s="538" t="s">
        <v>149</v>
      </c>
      <c r="G30" s="538" t="s">
        <v>149</v>
      </c>
      <c r="H30" s="538" t="s">
        <v>149</v>
      </c>
      <c r="I30" s="538" t="s">
        <v>149</v>
      </c>
      <c r="J30" s="538" t="s">
        <v>149</v>
      </c>
      <c r="K30" s="538" t="s">
        <v>149</v>
      </c>
      <c r="L30" s="549">
        <v>0.24</v>
      </c>
      <c r="M30" s="549">
        <v>0.221</v>
      </c>
      <c r="N30" s="601">
        <v>0.29499999999999998</v>
      </c>
      <c r="O30" s="601">
        <v>0.42899999999999999</v>
      </c>
      <c r="P30" s="574">
        <v>0.309</v>
      </c>
      <c r="Q30" s="539">
        <v>0.25</v>
      </c>
      <c r="R30" s="539">
        <v>0.309</v>
      </c>
      <c r="S30" s="539">
        <v>0.29199999999999998</v>
      </c>
      <c r="T30" s="539">
        <v>0.28899999999999998</v>
      </c>
      <c r="U30" s="539">
        <v>0.309</v>
      </c>
      <c r="V30" s="539">
        <v>0.3</v>
      </c>
      <c r="W30" s="539">
        <v>0.27100000000000002</v>
      </c>
      <c r="X30" s="539">
        <v>0.40100000000000002</v>
      </c>
      <c r="Y30" s="481">
        <v>0.27200000000000002</v>
      </c>
      <c r="Z30" s="426">
        <v>0.2</v>
      </c>
      <c r="AA30" s="426">
        <v>0.1</v>
      </c>
      <c r="AB30" s="1">
        <v>0.2</v>
      </c>
      <c r="AC30" s="426">
        <v>0.2</v>
      </c>
      <c r="AD30" s="426">
        <v>0.2</v>
      </c>
      <c r="AE30" s="426">
        <v>0.2</v>
      </c>
      <c r="AF30" s="773"/>
    </row>
    <row r="31" spans="1:32" x14ac:dyDescent="0.2">
      <c r="A31" s="547" t="s">
        <v>808</v>
      </c>
      <c r="B31" s="537" t="s">
        <v>468</v>
      </c>
      <c r="C31" s="538" t="s">
        <v>149</v>
      </c>
      <c r="D31" s="538" t="s">
        <v>149</v>
      </c>
      <c r="E31" s="538" t="s">
        <v>149</v>
      </c>
      <c r="F31" s="538" t="s">
        <v>149</v>
      </c>
      <c r="G31" s="538" t="s">
        <v>149</v>
      </c>
      <c r="H31" s="538" t="s">
        <v>149</v>
      </c>
      <c r="I31" s="538" t="s">
        <v>149</v>
      </c>
      <c r="J31" s="538" t="s">
        <v>149</v>
      </c>
      <c r="K31" s="538" t="s">
        <v>149</v>
      </c>
      <c r="L31" s="549">
        <v>0.623</v>
      </c>
      <c r="M31" s="549">
        <v>0.46500000000000002</v>
      </c>
      <c r="N31" s="601">
        <v>0.505</v>
      </c>
      <c r="O31" s="601">
        <v>0.50700000000000001</v>
      </c>
      <c r="P31" s="574">
        <v>0.5</v>
      </c>
      <c r="Q31" s="539">
        <v>0.432</v>
      </c>
      <c r="R31" s="539">
        <v>0.52100000000000002</v>
      </c>
      <c r="S31" s="539">
        <v>0.53200000000000003</v>
      </c>
      <c r="T31" s="539">
        <v>0.61499999999999999</v>
      </c>
      <c r="U31" s="539">
        <v>0.53500000000000003</v>
      </c>
      <c r="V31" s="539">
        <v>0.60099999999999998</v>
      </c>
      <c r="W31" s="539">
        <v>0.63600000000000001</v>
      </c>
      <c r="X31" s="539">
        <v>0.61899999999999999</v>
      </c>
      <c r="Y31" s="481">
        <v>0.498</v>
      </c>
      <c r="Z31" s="426">
        <v>0.5</v>
      </c>
      <c r="AA31" s="481">
        <v>0.6</v>
      </c>
      <c r="AB31" s="1">
        <v>0.5</v>
      </c>
      <c r="AC31" s="426">
        <v>0.7</v>
      </c>
      <c r="AD31" s="426">
        <v>0.7</v>
      </c>
      <c r="AE31" s="426">
        <v>0.6</v>
      </c>
      <c r="AF31" s="773"/>
    </row>
    <row r="32" spans="1:32" ht="18" x14ac:dyDescent="0.2">
      <c r="A32" s="547" t="s">
        <v>480</v>
      </c>
      <c r="B32" s="537" t="s">
        <v>468</v>
      </c>
      <c r="C32" s="538">
        <v>3.1</v>
      </c>
      <c r="D32" s="538">
        <v>2.9</v>
      </c>
      <c r="E32" s="538">
        <v>2.6</v>
      </c>
      <c r="F32" s="538">
        <v>2.6</v>
      </c>
      <c r="G32" s="538">
        <v>2.5</v>
      </c>
      <c r="H32" s="538">
        <v>2.6</v>
      </c>
      <c r="I32" s="538">
        <v>2.1</v>
      </c>
      <c r="J32" s="548">
        <v>2.1</v>
      </c>
      <c r="K32" s="539">
        <v>2.282</v>
      </c>
      <c r="L32" s="539">
        <v>2.282</v>
      </c>
      <c r="M32" s="539">
        <f>1.947+0.144</f>
        <v>2.0910000000000002</v>
      </c>
      <c r="N32" s="514">
        <v>2</v>
      </c>
      <c r="O32" s="514">
        <v>1.4</v>
      </c>
      <c r="P32" s="514">
        <v>1.1479999999999999</v>
      </c>
      <c r="Q32" s="539">
        <v>0.98499999999999999</v>
      </c>
      <c r="R32" s="539">
        <v>1.1020000000000001</v>
      </c>
      <c r="S32" s="539">
        <v>1</v>
      </c>
      <c r="T32" s="514">
        <v>1.0569999999999999</v>
      </c>
      <c r="U32" s="514">
        <v>1.22</v>
      </c>
      <c r="V32" s="514">
        <v>1.345</v>
      </c>
      <c r="W32" s="514">
        <v>1.2749999999999999</v>
      </c>
      <c r="X32" s="539">
        <v>1.298</v>
      </c>
      <c r="Y32" s="481">
        <v>1.3120000000000001</v>
      </c>
      <c r="Z32" s="426">
        <v>1.4</v>
      </c>
      <c r="AA32" s="426">
        <v>1.3</v>
      </c>
      <c r="AB32" s="1">
        <v>1.1000000000000001</v>
      </c>
      <c r="AC32" s="426">
        <v>1.2</v>
      </c>
      <c r="AD32" s="426">
        <v>1.4</v>
      </c>
      <c r="AE32" s="426">
        <v>1.1000000000000001</v>
      </c>
      <c r="AF32" s="773"/>
    </row>
    <row r="33" spans="1:32" ht="18" x14ac:dyDescent="0.2">
      <c r="A33" s="547" t="s">
        <v>481</v>
      </c>
      <c r="B33" s="537" t="s">
        <v>468</v>
      </c>
      <c r="C33" s="538">
        <v>0.9</v>
      </c>
      <c r="D33" s="538">
        <v>0.9</v>
      </c>
      <c r="E33" s="538">
        <v>0.8</v>
      </c>
      <c r="F33" s="538">
        <v>0.9</v>
      </c>
      <c r="G33" s="538">
        <v>1</v>
      </c>
      <c r="H33" s="538">
        <v>1.4</v>
      </c>
      <c r="I33" s="538">
        <v>1.3</v>
      </c>
      <c r="J33" s="548">
        <v>1.6</v>
      </c>
      <c r="K33" s="539">
        <v>1.7010000000000001</v>
      </c>
      <c r="L33" s="539">
        <v>1.7010000000000001</v>
      </c>
      <c r="M33" s="539">
        <f>1.891+0.035</f>
        <v>1.9259999999999999</v>
      </c>
      <c r="N33" s="514">
        <v>1.6</v>
      </c>
      <c r="O33" s="514">
        <v>1.5</v>
      </c>
      <c r="P33" s="514">
        <v>1.534</v>
      </c>
      <c r="Q33" s="539">
        <v>1.8180000000000001</v>
      </c>
      <c r="R33" s="539">
        <v>1.7629999999999999</v>
      </c>
      <c r="S33" s="539">
        <v>1.9</v>
      </c>
      <c r="T33" s="514">
        <v>1.68</v>
      </c>
      <c r="U33" s="514">
        <v>1.9339999999999999</v>
      </c>
      <c r="V33" s="514">
        <v>1.8089999999999999</v>
      </c>
      <c r="W33" s="514">
        <v>2.17</v>
      </c>
      <c r="X33" s="539">
        <v>1.724</v>
      </c>
      <c r="Y33" s="481">
        <v>1.607</v>
      </c>
      <c r="Z33" s="426">
        <v>1.7</v>
      </c>
      <c r="AA33" s="426">
        <v>1.7</v>
      </c>
      <c r="AB33" s="1">
        <v>1.7</v>
      </c>
      <c r="AC33" s="426">
        <v>1.8</v>
      </c>
      <c r="AD33" s="426">
        <v>1.7</v>
      </c>
      <c r="AE33" s="426">
        <v>1.8</v>
      </c>
      <c r="AF33" s="773"/>
    </row>
    <row r="34" spans="1:32" ht="18" x14ac:dyDescent="0.2">
      <c r="A34" s="547" t="s">
        <v>733</v>
      </c>
      <c r="B34" s="537" t="s">
        <v>468</v>
      </c>
      <c r="C34" s="538">
        <v>6.8</v>
      </c>
      <c r="D34" s="538">
        <v>6.7</v>
      </c>
      <c r="E34" s="538">
        <v>7.3</v>
      </c>
      <c r="F34" s="538">
        <v>8.3000000000000007</v>
      </c>
      <c r="G34" s="538">
        <v>8.6</v>
      </c>
      <c r="H34" s="538">
        <v>9</v>
      </c>
      <c r="I34" s="538">
        <v>8.4</v>
      </c>
      <c r="J34" s="548">
        <v>8.7430000000000003</v>
      </c>
      <c r="K34" s="539">
        <v>8.8870000000000005</v>
      </c>
      <c r="L34" s="539">
        <v>8.8870000000000005</v>
      </c>
      <c r="M34" s="539">
        <f>7.166+2.497</f>
        <v>9.6630000000000003</v>
      </c>
      <c r="N34" s="514">
        <v>9.1</v>
      </c>
      <c r="O34" s="514">
        <v>9.1</v>
      </c>
      <c r="P34" s="514">
        <v>9.0090000000000003</v>
      </c>
      <c r="Q34" s="539">
        <v>9.2449999999999992</v>
      </c>
      <c r="R34" s="539">
        <v>9.4870000000000001</v>
      </c>
      <c r="S34" s="539">
        <v>9.4</v>
      </c>
      <c r="T34" s="514">
        <v>10.914999999999999</v>
      </c>
      <c r="U34" s="514">
        <v>10.568</v>
      </c>
      <c r="V34" s="514">
        <v>11.218</v>
      </c>
      <c r="W34" s="514">
        <v>11.337</v>
      </c>
      <c r="X34" s="539">
        <v>12.239000000000001</v>
      </c>
      <c r="Y34" s="481">
        <v>10.94</v>
      </c>
      <c r="Z34" s="426">
        <v>10.7</v>
      </c>
      <c r="AA34" s="426">
        <v>10.6</v>
      </c>
      <c r="AB34" s="1">
        <v>9.3000000000000007</v>
      </c>
      <c r="AC34" s="426">
        <v>9.6999999999999993</v>
      </c>
      <c r="AD34" s="426">
        <v>8.9</v>
      </c>
      <c r="AE34" s="426">
        <v>8.9</v>
      </c>
      <c r="AF34" s="773"/>
    </row>
    <row r="35" spans="1:32" ht="18" x14ac:dyDescent="0.2">
      <c r="A35" s="536" t="s">
        <v>486</v>
      </c>
      <c r="B35" s="537" t="s">
        <v>468</v>
      </c>
      <c r="C35" s="538">
        <v>0.376</v>
      </c>
      <c r="D35" s="538">
        <v>0.55200000000000005</v>
      </c>
      <c r="E35" s="538">
        <v>0.55500000000000005</v>
      </c>
      <c r="F35" s="538">
        <v>0.53500000000000003</v>
      </c>
      <c r="G35" s="538">
        <v>0.85599999999999998</v>
      </c>
      <c r="H35" s="538">
        <v>0.52900000000000003</v>
      </c>
      <c r="I35" s="538">
        <v>0.7</v>
      </c>
      <c r="J35" s="548">
        <v>0.7</v>
      </c>
      <c r="K35" s="539">
        <v>0.66600000000000004</v>
      </c>
      <c r="L35" s="539">
        <v>2.008</v>
      </c>
      <c r="M35" s="539">
        <f>1.83+0.107</f>
        <v>1.9370000000000001</v>
      </c>
      <c r="N35" s="549" t="s">
        <v>149</v>
      </c>
      <c r="O35" s="549" t="s">
        <v>149</v>
      </c>
      <c r="P35" s="549" t="s">
        <v>149</v>
      </c>
      <c r="Q35" s="549" t="s">
        <v>149</v>
      </c>
      <c r="R35" s="549" t="s">
        <v>149</v>
      </c>
      <c r="S35" s="549" t="s">
        <v>149</v>
      </c>
      <c r="T35" s="549" t="s">
        <v>149</v>
      </c>
      <c r="U35" s="549" t="s">
        <v>149</v>
      </c>
      <c r="V35" s="549" t="s">
        <v>149</v>
      </c>
      <c r="W35" s="549" t="s">
        <v>149</v>
      </c>
      <c r="X35" s="549" t="s">
        <v>149</v>
      </c>
      <c r="Y35" s="584" t="s">
        <v>149</v>
      </c>
      <c r="Z35" s="584" t="s">
        <v>149</v>
      </c>
      <c r="AA35" s="584" t="s">
        <v>149</v>
      </c>
      <c r="AB35" s="584" t="s">
        <v>149</v>
      </c>
      <c r="AC35" s="584" t="s">
        <v>149</v>
      </c>
      <c r="AD35" s="584" t="s">
        <v>149</v>
      </c>
      <c r="AE35" s="584" t="s">
        <v>149</v>
      </c>
      <c r="AF35" s="773"/>
    </row>
    <row r="36" spans="1:32" ht="18" x14ac:dyDescent="0.2">
      <c r="A36" s="547" t="s">
        <v>734</v>
      </c>
      <c r="B36" s="537" t="s">
        <v>468</v>
      </c>
      <c r="C36" s="538">
        <v>1.4510000000000001</v>
      </c>
      <c r="D36" s="538">
        <v>1.4370000000000001</v>
      </c>
      <c r="E36" s="538">
        <v>1.7170000000000001</v>
      </c>
      <c r="F36" s="538">
        <v>1.5309999999999999</v>
      </c>
      <c r="G36" s="538">
        <v>1.3660000000000001</v>
      </c>
      <c r="H36" s="538">
        <v>1.3169999999999999</v>
      </c>
      <c r="I36" s="538">
        <v>1.6</v>
      </c>
      <c r="J36" s="548">
        <v>1.5</v>
      </c>
      <c r="K36" s="539">
        <v>1.891</v>
      </c>
      <c r="L36" s="539">
        <v>0.66600000000000004</v>
      </c>
      <c r="M36" s="539">
        <f>0.575+0.056</f>
        <v>0.63100000000000001</v>
      </c>
      <c r="N36" s="514">
        <v>0.6</v>
      </c>
      <c r="O36" s="514">
        <v>0.7</v>
      </c>
      <c r="P36" s="514">
        <v>0.54100000000000004</v>
      </c>
      <c r="Q36" s="539">
        <v>0.84699999999999998</v>
      </c>
      <c r="R36" s="539">
        <v>0.77800000000000002</v>
      </c>
      <c r="S36" s="539">
        <v>1</v>
      </c>
      <c r="T36" s="514">
        <v>1.4650000000000001</v>
      </c>
      <c r="U36" s="514">
        <v>1.194</v>
      </c>
      <c r="V36" s="514">
        <v>1.472</v>
      </c>
      <c r="W36" s="514">
        <v>1.071</v>
      </c>
      <c r="X36" s="539">
        <v>1.3180000000000001</v>
      </c>
      <c r="Y36" s="481">
        <v>0.98699999999999999</v>
      </c>
      <c r="Z36" s="426">
        <v>0.5</v>
      </c>
      <c r="AA36" s="426">
        <v>0.6</v>
      </c>
      <c r="AB36" s="1">
        <v>0.7</v>
      </c>
      <c r="AC36" s="773">
        <v>1</v>
      </c>
      <c r="AD36" s="773">
        <v>0.5</v>
      </c>
      <c r="AE36" s="773">
        <v>0.7</v>
      </c>
      <c r="AF36" s="773"/>
    </row>
    <row r="37" spans="1:32" ht="18" x14ac:dyDescent="0.2">
      <c r="A37" s="547" t="s">
        <v>482</v>
      </c>
      <c r="B37" s="537" t="s">
        <v>468</v>
      </c>
      <c r="C37" s="538">
        <v>11</v>
      </c>
      <c r="D37" s="538">
        <v>10.7</v>
      </c>
      <c r="E37" s="538">
        <v>11.8</v>
      </c>
      <c r="F37" s="538">
        <v>12.7</v>
      </c>
      <c r="G37" s="538">
        <v>13.2</v>
      </c>
      <c r="H37" s="538">
        <v>13</v>
      </c>
      <c r="I37" s="538">
        <v>12.8</v>
      </c>
      <c r="J37" s="548">
        <v>12</v>
      </c>
      <c r="K37" s="539">
        <v>12.962999999999999</v>
      </c>
      <c r="L37" s="539">
        <v>1.891</v>
      </c>
      <c r="M37" s="539">
        <f>1.853+0.021</f>
        <v>1.8739999999999999</v>
      </c>
      <c r="N37" s="514">
        <v>1.8</v>
      </c>
      <c r="O37" s="514">
        <v>1.9</v>
      </c>
      <c r="P37" s="514">
        <v>1.96</v>
      </c>
      <c r="Q37" s="539">
        <v>2.1560000000000001</v>
      </c>
      <c r="R37" s="539">
        <v>1.9870000000000001</v>
      </c>
      <c r="S37" s="539">
        <v>2</v>
      </c>
      <c r="T37" s="514">
        <v>1.4219999999999999</v>
      </c>
      <c r="U37" s="514">
        <v>1.5720000000000001</v>
      </c>
      <c r="V37" s="514">
        <v>1.627</v>
      </c>
      <c r="W37" s="514">
        <v>1.4390000000000001</v>
      </c>
      <c r="X37" s="539">
        <v>1.4019999999999999</v>
      </c>
      <c r="Y37" s="481">
        <v>1.333</v>
      </c>
      <c r="Z37" s="426">
        <v>1.1000000000000001</v>
      </c>
      <c r="AA37" s="426">
        <v>1.2</v>
      </c>
      <c r="AB37" s="1">
        <v>1.1000000000000001</v>
      </c>
      <c r="AC37" s="426">
        <v>1.2</v>
      </c>
      <c r="AD37" s="426">
        <v>1.2</v>
      </c>
      <c r="AE37" s="426">
        <v>1.3</v>
      </c>
      <c r="AF37" s="773"/>
    </row>
    <row r="38" spans="1:32" x14ac:dyDescent="0.2">
      <c r="A38" s="547" t="s">
        <v>809</v>
      </c>
      <c r="B38" s="537" t="s">
        <v>468</v>
      </c>
      <c r="C38" s="540" t="s">
        <v>149</v>
      </c>
      <c r="D38" s="540" t="s">
        <v>149</v>
      </c>
      <c r="E38" s="540" t="s">
        <v>149</v>
      </c>
      <c r="F38" s="540" t="s">
        <v>149</v>
      </c>
      <c r="G38" s="540" t="s">
        <v>149</v>
      </c>
      <c r="H38" s="540" t="s">
        <v>149</v>
      </c>
      <c r="I38" s="540" t="s">
        <v>149</v>
      </c>
      <c r="J38" s="540" t="s">
        <v>149</v>
      </c>
      <c r="K38" s="540" t="s">
        <v>149</v>
      </c>
      <c r="L38" s="588">
        <v>8.0000000000000002E-3</v>
      </c>
      <c r="M38" s="588">
        <v>2.5999999999999999E-2</v>
      </c>
      <c r="N38" s="588">
        <v>3.5999999999999997E-2</v>
      </c>
      <c r="O38" s="588">
        <v>0.04</v>
      </c>
      <c r="P38" s="574">
        <v>5.1999999999999998E-2</v>
      </c>
      <c r="Q38" s="539">
        <v>5.0999999999999997E-2</v>
      </c>
      <c r="R38" s="539">
        <v>2.4E-2</v>
      </c>
      <c r="S38" s="539">
        <v>0.03</v>
      </c>
      <c r="T38" s="539">
        <v>1.6E-2</v>
      </c>
      <c r="U38" s="539">
        <v>2.5999999999999999E-2</v>
      </c>
      <c r="V38" s="539">
        <v>1.7000000000000001E-2</v>
      </c>
      <c r="W38" s="539">
        <v>1.7999999999999999E-2</v>
      </c>
      <c r="X38" s="539">
        <v>2.1999999999999999E-2</v>
      </c>
      <c r="Y38" s="481">
        <v>7.3999999999999996E-2</v>
      </c>
      <c r="Z38" s="426">
        <v>0.1</v>
      </c>
      <c r="AA38" s="426">
        <v>0.05</v>
      </c>
      <c r="AB38" s="1">
        <v>0.02</v>
      </c>
      <c r="AC38" s="426">
        <v>0.04</v>
      </c>
      <c r="AD38" s="426">
        <v>0.1</v>
      </c>
      <c r="AE38" s="426">
        <v>0.1</v>
      </c>
      <c r="AF38" s="773"/>
    </row>
    <row r="39" spans="1:32" ht="18" x14ac:dyDescent="0.2">
      <c r="A39" s="547" t="s">
        <v>483</v>
      </c>
      <c r="B39" s="537" t="s">
        <v>468</v>
      </c>
      <c r="C39" s="538">
        <v>40.799999999999997</v>
      </c>
      <c r="D39" s="538">
        <v>42.8</v>
      </c>
      <c r="E39" s="538">
        <v>42.7</v>
      </c>
      <c r="F39" s="538">
        <v>33.5</v>
      </c>
      <c r="G39" s="548" t="s">
        <v>149</v>
      </c>
      <c r="H39" s="548" t="s">
        <v>149</v>
      </c>
      <c r="I39" s="548" t="s">
        <v>149</v>
      </c>
      <c r="J39" s="548" t="s">
        <v>149</v>
      </c>
      <c r="K39" s="548" t="s">
        <v>149</v>
      </c>
      <c r="L39" s="539">
        <f>0.927+0.255+0.126+5.324+0.003+0.005+0.472+0.006</f>
        <v>7.1180000000000003</v>
      </c>
      <c r="M39" s="539">
        <f>0.349+0.002+4.894+0.107+0.693+0.253+0.001</f>
        <v>6.2990000000000004</v>
      </c>
      <c r="N39" s="583">
        <v>6.0759999999999996</v>
      </c>
      <c r="O39" s="583">
        <v>6.1</v>
      </c>
      <c r="P39" s="583">
        <v>6.2610000000000001</v>
      </c>
      <c r="Q39" s="539">
        <v>7.5990000000000002</v>
      </c>
      <c r="R39" s="539">
        <v>7.4459999999999997</v>
      </c>
      <c r="S39" s="539">
        <v>6.9</v>
      </c>
      <c r="T39" s="514">
        <v>7.2409999999999997</v>
      </c>
      <c r="U39" s="514">
        <v>6.94</v>
      </c>
      <c r="V39" s="514">
        <v>7.7149999999999999</v>
      </c>
      <c r="W39" s="514">
        <v>7.9560000000000004</v>
      </c>
      <c r="X39" s="539">
        <v>6.7329999999999997</v>
      </c>
      <c r="Y39" s="481">
        <v>5.984</v>
      </c>
      <c r="Z39" s="426">
        <v>6.2</v>
      </c>
      <c r="AA39" s="426">
        <v>6.1</v>
      </c>
      <c r="AB39" s="1">
        <v>6.2</v>
      </c>
      <c r="AC39" s="773">
        <v>6</v>
      </c>
      <c r="AD39" s="773">
        <v>6.2</v>
      </c>
      <c r="AE39" s="773">
        <v>6</v>
      </c>
      <c r="AF39" s="773"/>
    </row>
    <row r="40" spans="1:32" ht="18" x14ac:dyDescent="0.2">
      <c r="A40" s="547" t="s">
        <v>484</v>
      </c>
      <c r="B40" s="537" t="s">
        <v>468</v>
      </c>
      <c r="C40" s="538">
        <v>6.6</v>
      </c>
      <c r="D40" s="538">
        <v>7.3</v>
      </c>
      <c r="E40" s="538">
        <v>7.6</v>
      </c>
      <c r="F40" s="538">
        <v>7.6</v>
      </c>
      <c r="G40" s="538">
        <v>7.4</v>
      </c>
      <c r="H40" s="538">
        <v>7.2</v>
      </c>
      <c r="I40" s="538">
        <v>7.7</v>
      </c>
      <c r="J40" s="548">
        <v>7.9</v>
      </c>
      <c r="K40" s="539">
        <f>0.927+0.255+0.126+5.324+0.003+0.005+0.472+0.006</f>
        <v>7.1180000000000003</v>
      </c>
      <c r="L40" s="539">
        <v>12.962999999999999</v>
      </c>
      <c r="M40" s="539">
        <f>9.848+0.374</f>
        <v>10.222000000000001</v>
      </c>
      <c r="N40" s="514">
        <v>12.5</v>
      </c>
      <c r="O40" s="514">
        <v>12.2</v>
      </c>
      <c r="P40" s="514">
        <v>12.381</v>
      </c>
      <c r="Q40" s="539">
        <v>12.510999999999999</v>
      </c>
      <c r="R40" s="539">
        <v>12.340999999999999</v>
      </c>
      <c r="S40" s="539">
        <v>12.5</v>
      </c>
      <c r="T40" s="514">
        <v>12.728999999999999</v>
      </c>
      <c r="U40" s="514">
        <v>13.555999999999999</v>
      </c>
      <c r="V40" s="514">
        <v>14.128</v>
      </c>
      <c r="W40" s="514">
        <v>15.885</v>
      </c>
      <c r="X40" s="539">
        <v>13.183</v>
      </c>
      <c r="Y40" s="481">
        <v>12.28</v>
      </c>
      <c r="Z40" s="481">
        <v>13</v>
      </c>
      <c r="AA40" s="426">
        <v>11.6</v>
      </c>
      <c r="AB40" s="1">
        <v>12.9</v>
      </c>
      <c r="AC40" s="773">
        <v>13</v>
      </c>
      <c r="AD40" s="773">
        <v>12.9</v>
      </c>
      <c r="AE40" s="773">
        <v>13.9</v>
      </c>
      <c r="AF40" s="773"/>
    </row>
    <row r="41" spans="1:32" s="585" customFormat="1" ht="15.75" x14ac:dyDescent="0.25">
      <c r="A41" s="589" t="s">
        <v>737</v>
      </c>
      <c r="B41" s="530"/>
      <c r="C41" s="590">
        <f>SUM(C20:C40)</f>
        <v>79.826999999999998</v>
      </c>
      <c r="D41" s="590">
        <f t="shared" ref="D41:AD41" si="2">SUM(D20:D40)</f>
        <v>82.588999999999999</v>
      </c>
      <c r="E41" s="590">
        <f t="shared" si="2"/>
        <v>85.171999999999997</v>
      </c>
      <c r="F41" s="590">
        <f t="shared" si="2"/>
        <v>78.365999999999985</v>
      </c>
      <c r="G41" s="590">
        <f t="shared" si="2"/>
        <v>47.482999999999997</v>
      </c>
      <c r="H41" s="590">
        <f t="shared" si="2"/>
        <v>47.892000000000003</v>
      </c>
      <c r="I41" s="590">
        <f t="shared" si="2"/>
        <v>47.900000000000006</v>
      </c>
      <c r="J41" s="590">
        <f t="shared" si="2"/>
        <v>47.951000000000001</v>
      </c>
      <c r="K41" s="590">
        <f t="shared" si="2"/>
        <v>48.612000000000002</v>
      </c>
      <c r="L41" s="590">
        <f t="shared" si="2"/>
        <v>49.918999999999997</v>
      </c>
      <c r="M41" s="590">
        <f t="shared" si="2"/>
        <v>46.954999999999998</v>
      </c>
      <c r="N41" s="590">
        <f t="shared" si="2"/>
        <v>48.510000000000005</v>
      </c>
      <c r="O41" s="590">
        <f t="shared" si="2"/>
        <v>48.451999999999998</v>
      </c>
      <c r="P41" s="590">
        <f t="shared" si="2"/>
        <v>50.005000000000003</v>
      </c>
      <c r="Q41" s="590">
        <f t="shared" si="2"/>
        <v>53.191999999999993</v>
      </c>
      <c r="R41" s="590">
        <f t="shared" si="2"/>
        <v>54.947000000000003</v>
      </c>
      <c r="S41" s="590">
        <f t="shared" si="2"/>
        <v>55.952000000000005</v>
      </c>
      <c r="T41" s="590">
        <f t="shared" si="2"/>
        <v>58.509999999999991</v>
      </c>
      <c r="U41" s="590">
        <f t="shared" si="2"/>
        <v>58.089000000000006</v>
      </c>
      <c r="V41" s="590">
        <f t="shared" si="2"/>
        <v>61.239000000000004</v>
      </c>
      <c r="W41" s="590">
        <f t="shared" si="2"/>
        <v>64.225999999999999</v>
      </c>
      <c r="X41" s="590">
        <f t="shared" si="2"/>
        <v>63.423999999999999</v>
      </c>
      <c r="Y41" s="590">
        <f t="shared" si="2"/>
        <v>57.591999999999999</v>
      </c>
      <c r="Z41" s="590">
        <f t="shared" si="2"/>
        <v>56.84</v>
      </c>
      <c r="AA41" s="590">
        <f t="shared" si="2"/>
        <v>56.780000000000008</v>
      </c>
      <c r="AB41" s="590">
        <f t="shared" si="2"/>
        <v>55.415000000000006</v>
      </c>
      <c r="AC41" s="590">
        <f t="shared" si="2"/>
        <v>57.04</v>
      </c>
      <c r="AD41" s="590">
        <f t="shared" si="2"/>
        <v>57.7</v>
      </c>
      <c r="AE41" s="590">
        <f>SUM(AE20:AE40)</f>
        <v>58.8</v>
      </c>
      <c r="AF41" s="773"/>
    </row>
    <row r="42" spans="1:32" ht="8.25" customHeight="1" x14ac:dyDescent="0.2">
      <c r="A42" s="4"/>
      <c r="B42" s="525"/>
      <c r="C42" s="546" t="s">
        <v>56</v>
      </c>
      <c r="D42" s="546" t="s">
        <v>56</v>
      </c>
      <c r="E42" s="546" t="s">
        <v>56</v>
      </c>
      <c r="F42" s="546" t="s">
        <v>56</v>
      </c>
      <c r="G42" s="546" t="s">
        <v>56</v>
      </c>
      <c r="H42" s="546" t="s">
        <v>56</v>
      </c>
      <c r="I42" s="546" t="s">
        <v>56</v>
      </c>
      <c r="J42" s="548"/>
      <c r="K42" s="539"/>
      <c r="L42" s="539"/>
      <c r="M42" s="539"/>
      <c r="N42" s="514"/>
      <c r="O42" s="514"/>
      <c r="P42" s="514"/>
      <c r="Q42" s="431"/>
      <c r="R42" s="431"/>
      <c r="S42" s="431"/>
      <c r="T42" s="431"/>
      <c r="U42" s="431"/>
      <c r="V42" s="431"/>
      <c r="W42" s="431"/>
      <c r="X42" s="431"/>
      <c r="AE42" s="426"/>
      <c r="AF42" s="426"/>
    </row>
    <row r="43" spans="1:32" ht="18.75" x14ac:dyDescent="0.25">
      <c r="A43" s="8" t="s">
        <v>786</v>
      </c>
      <c r="B43" s="538"/>
      <c r="C43" s="431"/>
      <c r="D43" s="431"/>
      <c r="E43" s="431"/>
      <c r="F43" s="431"/>
      <c r="G43" s="431"/>
      <c r="H43" s="431"/>
      <c r="I43" s="431"/>
      <c r="J43" s="540"/>
      <c r="K43" s="431"/>
      <c r="L43" s="431"/>
      <c r="M43" s="431"/>
      <c r="N43" s="431"/>
      <c r="O43" s="431"/>
      <c r="P43" s="539"/>
      <c r="Q43" s="514"/>
      <c r="R43" s="514"/>
      <c r="S43" s="514"/>
      <c r="T43" s="514"/>
      <c r="U43" s="514"/>
      <c r="V43" s="514"/>
      <c r="W43" s="431"/>
      <c r="X43" s="431"/>
      <c r="AE43" s="426"/>
      <c r="AF43" s="426"/>
    </row>
    <row r="44" spans="1:32" ht="18" x14ac:dyDescent="0.2">
      <c r="A44" s="558" t="s">
        <v>487</v>
      </c>
      <c r="B44" s="557" t="s">
        <v>488</v>
      </c>
      <c r="C44" s="574" t="s">
        <v>149</v>
      </c>
      <c r="D44" s="574" t="s">
        <v>149</v>
      </c>
      <c r="E44" s="574" t="s">
        <v>149</v>
      </c>
      <c r="F44" s="574" t="s">
        <v>149</v>
      </c>
      <c r="G44" s="574" t="s">
        <v>149</v>
      </c>
      <c r="H44" s="574" t="s">
        <v>149</v>
      </c>
      <c r="I44" s="574" t="s">
        <v>149</v>
      </c>
      <c r="J44" s="574" t="s">
        <v>149</v>
      </c>
      <c r="K44" s="574" t="s">
        <v>149</v>
      </c>
      <c r="L44" s="574" t="s">
        <v>149</v>
      </c>
      <c r="M44" s="574" t="s">
        <v>149</v>
      </c>
      <c r="N44" s="514">
        <v>1.4999999999999999E-2</v>
      </c>
      <c r="O44" s="514">
        <v>0.08</v>
      </c>
      <c r="P44" s="514">
        <v>0.1</v>
      </c>
      <c r="Q44" s="574" t="s">
        <v>149</v>
      </c>
      <c r="R44" s="574" t="s">
        <v>149</v>
      </c>
      <c r="S44" s="574" t="s">
        <v>149</v>
      </c>
      <c r="T44" s="574" t="s">
        <v>149</v>
      </c>
      <c r="U44" s="574" t="s">
        <v>149</v>
      </c>
      <c r="V44" s="574" t="s">
        <v>149</v>
      </c>
      <c r="W44" s="574" t="s">
        <v>149</v>
      </c>
      <c r="X44" s="574" t="s">
        <v>149</v>
      </c>
      <c r="Y44" s="758">
        <v>1.6E-2</v>
      </c>
      <c r="Z44" s="758">
        <v>1.9E-2</v>
      </c>
      <c r="AA44" s="758">
        <v>2.5999999999999999E-2</v>
      </c>
      <c r="AB44" s="758">
        <v>1.7000000000000001E-2</v>
      </c>
      <c r="AC44" s="758">
        <v>2.1999999999999999E-2</v>
      </c>
      <c r="AD44" s="758">
        <v>1.4E-2</v>
      </c>
      <c r="AE44" s="758">
        <v>8.0000000000000002E-3</v>
      </c>
      <c r="AF44" s="426"/>
    </row>
    <row r="45" spans="1:32" ht="18" x14ac:dyDescent="0.2">
      <c r="A45" s="558" t="s">
        <v>489</v>
      </c>
      <c r="B45" s="557" t="s">
        <v>488</v>
      </c>
      <c r="C45" s="574" t="s">
        <v>149</v>
      </c>
      <c r="D45" s="574" t="s">
        <v>149</v>
      </c>
      <c r="E45" s="574" t="s">
        <v>149</v>
      </c>
      <c r="F45" s="574" t="s">
        <v>149</v>
      </c>
      <c r="G45" s="538">
        <v>12</v>
      </c>
      <c r="H45" s="538">
        <v>11.5</v>
      </c>
      <c r="I45" s="538">
        <v>11.3</v>
      </c>
      <c r="J45" s="538">
        <v>11.5</v>
      </c>
      <c r="K45" s="574" t="s">
        <v>149</v>
      </c>
      <c r="L45" s="539">
        <v>12</v>
      </c>
      <c r="M45" s="602">
        <v>10.3</v>
      </c>
      <c r="N45" s="514">
        <v>0.18099999999999999</v>
      </c>
      <c r="O45" s="514">
        <v>0.16900000000000001</v>
      </c>
      <c r="P45" s="514">
        <v>0.2</v>
      </c>
      <c r="Q45" s="574" t="s">
        <v>149</v>
      </c>
      <c r="R45" s="574" t="s">
        <v>149</v>
      </c>
      <c r="S45" s="574" t="s">
        <v>149</v>
      </c>
      <c r="T45" s="574" t="s">
        <v>149</v>
      </c>
      <c r="U45" s="574" t="s">
        <v>149</v>
      </c>
      <c r="V45" s="574" t="s">
        <v>149</v>
      </c>
      <c r="W45" s="574" t="s">
        <v>149</v>
      </c>
      <c r="X45" s="574" t="s">
        <v>149</v>
      </c>
      <c r="Y45" s="574">
        <v>0.126</v>
      </c>
      <c r="Z45" s="574">
        <v>0.129</v>
      </c>
      <c r="AA45" s="574">
        <v>0.111</v>
      </c>
      <c r="AB45" s="574">
        <v>0.12</v>
      </c>
      <c r="AC45" s="574">
        <v>0.14099999999999999</v>
      </c>
      <c r="AD45" s="574">
        <v>0.13800000000000001</v>
      </c>
      <c r="AE45" s="574">
        <v>0.14099999999999999</v>
      </c>
      <c r="AF45" s="426"/>
    </row>
    <row r="46" spans="1:32" ht="18" x14ac:dyDescent="0.2">
      <c r="A46" s="558" t="s">
        <v>490</v>
      </c>
      <c r="B46" s="557" t="s">
        <v>488</v>
      </c>
      <c r="C46" s="574" t="s">
        <v>149</v>
      </c>
      <c r="D46" s="574" t="s">
        <v>149</v>
      </c>
      <c r="E46" s="574" t="s">
        <v>149</v>
      </c>
      <c r="F46" s="574" t="s">
        <v>149</v>
      </c>
      <c r="G46" s="538">
        <v>3.4</v>
      </c>
      <c r="H46" s="538">
        <v>3.3</v>
      </c>
      <c r="I46" s="538">
        <v>3.2</v>
      </c>
      <c r="J46" s="538">
        <v>3.2</v>
      </c>
      <c r="K46" s="574" t="s">
        <v>149</v>
      </c>
      <c r="L46" s="431">
        <v>2.4</v>
      </c>
      <c r="M46" s="603">
        <v>2.1</v>
      </c>
      <c r="N46" s="574" t="s">
        <v>149</v>
      </c>
      <c r="O46" s="574" t="s">
        <v>149</v>
      </c>
      <c r="P46" s="574" t="s">
        <v>149</v>
      </c>
      <c r="Q46" s="574" t="s">
        <v>149</v>
      </c>
      <c r="R46" s="574" t="s">
        <v>149</v>
      </c>
      <c r="S46" s="574" t="s">
        <v>149</v>
      </c>
      <c r="T46" s="574" t="s">
        <v>149</v>
      </c>
      <c r="U46" s="574" t="s">
        <v>149</v>
      </c>
      <c r="V46" s="574" t="s">
        <v>149</v>
      </c>
      <c r="W46" s="574" t="s">
        <v>149</v>
      </c>
      <c r="X46" s="574" t="s">
        <v>149</v>
      </c>
      <c r="Y46" s="574" t="s">
        <v>149</v>
      </c>
      <c r="Z46" s="574" t="s">
        <v>149</v>
      </c>
      <c r="AA46" s="574" t="s">
        <v>149</v>
      </c>
      <c r="AB46" s="574" t="s">
        <v>149</v>
      </c>
      <c r="AC46" s="574" t="s">
        <v>149</v>
      </c>
      <c r="AD46" s="574" t="s">
        <v>149</v>
      </c>
      <c r="AE46" s="574" t="s">
        <v>149</v>
      </c>
      <c r="AF46" s="426"/>
    </row>
    <row r="47" spans="1:32" s="4" customFormat="1" ht="18" x14ac:dyDescent="0.2">
      <c r="A47" s="547" t="s">
        <v>491</v>
      </c>
      <c r="B47" s="557" t="s">
        <v>488</v>
      </c>
      <c r="C47" s="574" t="s">
        <v>149</v>
      </c>
      <c r="D47" s="574" t="s">
        <v>149</v>
      </c>
      <c r="E47" s="574" t="s">
        <v>149</v>
      </c>
      <c r="F47" s="574" t="s">
        <v>149</v>
      </c>
      <c r="G47" s="574" t="s">
        <v>149</v>
      </c>
      <c r="H47" s="574" t="s">
        <v>149</v>
      </c>
      <c r="I47" s="574" t="s">
        <v>149</v>
      </c>
      <c r="J47" s="574" t="s">
        <v>149</v>
      </c>
      <c r="K47" s="574" t="s">
        <v>149</v>
      </c>
      <c r="L47" s="574" t="s">
        <v>149</v>
      </c>
      <c r="M47" s="574" t="s">
        <v>149</v>
      </c>
      <c r="N47" s="480">
        <v>6.9000000000000006E-2</v>
      </c>
      <c r="O47" s="480">
        <v>0.02</v>
      </c>
      <c r="P47" s="480">
        <v>0</v>
      </c>
      <c r="Q47" s="574" t="s">
        <v>149</v>
      </c>
      <c r="R47" s="574" t="s">
        <v>149</v>
      </c>
      <c r="S47" s="574" t="s">
        <v>149</v>
      </c>
      <c r="T47" s="574" t="s">
        <v>149</v>
      </c>
      <c r="U47" s="574" t="s">
        <v>149</v>
      </c>
      <c r="V47" s="574" t="s">
        <v>149</v>
      </c>
      <c r="W47" s="574" t="s">
        <v>149</v>
      </c>
      <c r="X47" s="574" t="s">
        <v>149</v>
      </c>
      <c r="Y47" s="574">
        <v>6.4000000000000001E-2</v>
      </c>
      <c r="Z47" s="574">
        <v>6.7000000000000004E-2</v>
      </c>
      <c r="AA47" s="574">
        <v>6.0999999999999999E-2</v>
      </c>
      <c r="AB47" s="574">
        <v>7.8E-2</v>
      </c>
      <c r="AC47" s="574">
        <v>8.7599999999999997E-2</v>
      </c>
      <c r="AD47" s="574">
        <v>5.8999999999999997E-2</v>
      </c>
      <c r="AE47" s="574">
        <v>6.0999999999999999E-2</v>
      </c>
      <c r="AF47" s="483"/>
    </row>
    <row r="48" spans="1:32" s="4" customFormat="1" ht="18" x14ac:dyDescent="0.2">
      <c r="A48" s="536" t="s">
        <v>492</v>
      </c>
      <c r="B48" s="557" t="s">
        <v>488</v>
      </c>
      <c r="C48" s="574" t="s">
        <v>149</v>
      </c>
      <c r="D48" s="574" t="s">
        <v>149</v>
      </c>
      <c r="E48" s="574" t="s">
        <v>149</v>
      </c>
      <c r="F48" s="574" t="s">
        <v>149</v>
      </c>
      <c r="G48" s="538">
        <v>42.3</v>
      </c>
      <c r="H48" s="538">
        <v>44.8</v>
      </c>
      <c r="I48" s="538">
        <v>45.4</v>
      </c>
      <c r="J48" s="538">
        <v>47</v>
      </c>
      <c r="K48" s="574" t="s">
        <v>149</v>
      </c>
      <c r="L48" s="559">
        <v>7.6</v>
      </c>
      <c r="M48" s="603">
        <v>4.8</v>
      </c>
      <c r="N48" s="480">
        <v>0.24299999999999999</v>
      </c>
      <c r="O48" s="480">
        <v>0.26800000000000002</v>
      </c>
      <c r="P48" s="480">
        <v>0.2</v>
      </c>
      <c r="Q48" s="574" t="s">
        <v>149</v>
      </c>
      <c r="R48" s="574" t="s">
        <v>149</v>
      </c>
      <c r="S48" s="574" t="s">
        <v>149</v>
      </c>
      <c r="T48" s="574" t="s">
        <v>149</v>
      </c>
      <c r="U48" s="574" t="s">
        <v>149</v>
      </c>
      <c r="V48" s="574" t="s">
        <v>149</v>
      </c>
      <c r="W48" s="574" t="s">
        <v>149</v>
      </c>
      <c r="X48" s="574" t="s">
        <v>149</v>
      </c>
      <c r="Y48" s="574">
        <v>0.19700000000000001</v>
      </c>
      <c r="Z48" s="574">
        <v>0.23799999999999999</v>
      </c>
      <c r="AA48" s="574">
        <v>0.22900000000000001</v>
      </c>
      <c r="AB48" s="574">
        <v>0.216</v>
      </c>
      <c r="AC48" s="574">
        <v>0.313</v>
      </c>
      <c r="AD48" s="574">
        <v>0.29799999999999999</v>
      </c>
      <c r="AE48" s="574">
        <v>0.31900000000000001</v>
      </c>
      <c r="AF48" s="483"/>
    </row>
    <row r="49" spans="1:32" s="604" customFormat="1" ht="15.75" x14ac:dyDescent="0.25">
      <c r="A49" s="543" t="s">
        <v>493</v>
      </c>
      <c r="B49" s="543"/>
      <c r="C49" s="590">
        <f>SUM(C44:C48)</f>
        <v>0</v>
      </c>
      <c r="D49" s="590">
        <f t="shared" ref="D49:X49" si="3">SUM(D44:D48)</f>
        <v>0</v>
      </c>
      <c r="E49" s="590">
        <f t="shared" si="3"/>
        <v>0</v>
      </c>
      <c r="F49" s="590">
        <f t="shared" si="3"/>
        <v>0</v>
      </c>
      <c r="G49" s="590">
        <f t="shared" si="3"/>
        <v>57.699999999999996</v>
      </c>
      <c r="H49" s="590">
        <f t="shared" si="3"/>
        <v>59.599999999999994</v>
      </c>
      <c r="I49" s="590">
        <f t="shared" si="3"/>
        <v>59.9</v>
      </c>
      <c r="J49" s="590">
        <f t="shared" si="3"/>
        <v>61.7</v>
      </c>
      <c r="K49" s="590">
        <f t="shared" si="3"/>
        <v>0</v>
      </c>
      <c r="L49" s="590">
        <f t="shared" si="3"/>
        <v>22</v>
      </c>
      <c r="M49" s="590">
        <f t="shared" si="3"/>
        <v>17.2</v>
      </c>
      <c r="N49" s="590">
        <f t="shared" si="3"/>
        <v>0.50800000000000001</v>
      </c>
      <c r="O49" s="590">
        <f t="shared" si="3"/>
        <v>0.53700000000000003</v>
      </c>
      <c r="P49" s="590">
        <f t="shared" si="3"/>
        <v>0.5</v>
      </c>
      <c r="Q49" s="590">
        <f t="shared" si="3"/>
        <v>0</v>
      </c>
      <c r="R49" s="590">
        <f t="shared" si="3"/>
        <v>0</v>
      </c>
      <c r="S49" s="590">
        <f t="shared" si="3"/>
        <v>0</v>
      </c>
      <c r="T49" s="590">
        <f t="shared" si="3"/>
        <v>0</v>
      </c>
      <c r="U49" s="590">
        <f t="shared" si="3"/>
        <v>0</v>
      </c>
      <c r="V49" s="590">
        <f t="shared" si="3"/>
        <v>0</v>
      </c>
      <c r="W49" s="590">
        <f t="shared" si="3"/>
        <v>0</v>
      </c>
      <c r="X49" s="590">
        <f t="shared" si="3"/>
        <v>0</v>
      </c>
      <c r="Y49" s="590">
        <f t="shared" ref="Y49:AD49" si="4">SUM(Y44:Y48)</f>
        <v>0.40300000000000002</v>
      </c>
      <c r="Z49" s="590">
        <f t="shared" si="4"/>
        <v>0.45299999999999996</v>
      </c>
      <c r="AA49" s="590">
        <f t="shared" si="4"/>
        <v>0.42700000000000005</v>
      </c>
      <c r="AB49" s="590">
        <f t="shared" si="4"/>
        <v>0.43100000000000005</v>
      </c>
      <c r="AC49" s="590">
        <f t="shared" si="4"/>
        <v>0.56359999999999999</v>
      </c>
      <c r="AD49" s="590">
        <f t="shared" si="4"/>
        <v>0.50900000000000001</v>
      </c>
      <c r="AE49" s="590">
        <f t="shared" ref="AE49" si="5">SUM(AE44:AE48)</f>
        <v>0.52900000000000003</v>
      </c>
      <c r="AF49" s="516"/>
    </row>
    <row r="50" spans="1:32" ht="8.25" customHeight="1" x14ac:dyDescent="0.2">
      <c r="A50" s="4"/>
      <c r="B50" s="4"/>
      <c r="C50" s="546"/>
      <c r="D50" s="546"/>
      <c r="E50" s="546"/>
      <c r="F50" s="546"/>
      <c r="G50" s="546"/>
      <c r="H50" s="546"/>
      <c r="I50" s="546"/>
      <c r="J50" s="548"/>
      <c r="K50" s="539"/>
      <c r="L50" s="539"/>
      <c r="M50" s="539"/>
      <c r="N50" s="514"/>
      <c r="O50" s="514"/>
      <c r="P50" s="514"/>
      <c r="Q50" s="431"/>
      <c r="R50" s="431"/>
      <c r="S50" s="431"/>
      <c r="T50" s="431"/>
      <c r="U50" s="431"/>
      <c r="V50" s="431"/>
      <c r="W50" s="431"/>
      <c r="X50" s="431"/>
      <c r="Y50" s="431"/>
      <c r="Z50" s="431"/>
      <c r="AA50" s="431"/>
      <c r="AB50" s="431"/>
      <c r="AC50" s="431"/>
      <c r="AD50" s="431"/>
      <c r="AE50" s="431"/>
      <c r="AF50" s="426"/>
    </row>
    <row r="51" spans="1:32" s="585" customFormat="1" ht="15.75" x14ac:dyDescent="0.25">
      <c r="A51" s="591" t="s">
        <v>494</v>
      </c>
      <c r="B51" s="591"/>
      <c r="C51" s="605">
        <f>C17+C41+C49</f>
        <v>125.627</v>
      </c>
      <c r="D51" s="605">
        <f t="shared" ref="D51:AB51" si="6">D17+D41+D49</f>
        <v>129.089</v>
      </c>
      <c r="E51" s="605">
        <f t="shared" si="6"/>
        <v>130.99200000000002</v>
      </c>
      <c r="F51" s="605">
        <f t="shared" si="6"/>
        <v>125.56599999999997</v>
      </c>
      <c r="G51" s="605">
        <f t="shared" si="6"/>
        <v>151.583</v>
      </c>
      <c r="H51" s="605">
        <f t="shared" si="6"/>
        <v>152.292</v>
      </c>
      <c r="I51" s="605">
        <f t="shared" si="6"/>
        <v>152.80000000000001</v>
      </c>
      <c r="J51" s="605">
        <f t="shared" si="6"/>
        <v>156.26400000000001</v>
      </c>
      <c r="K51" s="605">
        <f t="shared" si="6"/>
        <v>99.257000000000005</v>
      </c>
      <c r="L51" s="605">
        <f t="shared" si="6"/>
        <v>122.56399999999999</v>
      </c>
      <c r="M51" s="605">
        <f t="shared" si="6"/>
        <v>115.64699999999999</v>
      </c>
      <c r="N51" s="605">
        <f t="shared" si="6"/>
        <v>100.318</v>
      </c>
      <c r="O51" s="605">
        <f t="shared" si="6"/>
        <v>97.489000000000004</v>
      </c>
      <c r="P51" s="605">
        <f t="shared" si="6"/>
        <v>99.59</v>
      </c>
      <c r="Q51" s="605">
        <f t="shared" si="6"/>
        <v>104.40199999999999</v>
      </c>
      <c r="R51" s="605">
        <f t="shared" si="6"/>
        <v>111.172</v>
      </c>
      <c r="S51" s="605">
        <f t="shared" si="6"/>
        <v>114.74100000000001</v>
      </c>
      <c r="T51" s="605">
        <f t="shared" si="6"/>
        <v>114.09699999999998</v>
      </c>
      <c r="U51" s="605">
        <f t="shared" si="6"/>
        <v>107.76700000000001</v>
      </c>
      <c r="V51" s="605">
        <f t="shared" si="6"/>
        <v>111.553</v>
      </c>
      <c r="W51" s="605">
        <f t="shared" si="6"/>
        <v>112.765</v>
      </c>
      <c r="X51" s="605">
        <f t="shared" si="6"/>
        <v>110.48699999999999</v>
      </c>
      <c r="Y51" s="605">
        <f t="shared" si="6"/>
        <v>104.33499999999999</v>
      </c>
      <c r="Z51" s="605">
        <f t="shared" si="6"/>
        <v>102.893</v>
      </c>
      <c r="AA51" s="605">
        <f t="shared" si="6"/>
        <v>97.707000000000008</v>
      </c>
      <c r="AB51" s="605">
        <f t="shared" si="6"/>
        <v>89.945999999999998</v>
      </c>
      <c r="AC51" s="605">
        <f t="shared" ref="AC51:AE51" si="7">AC17+AC41+AC49</f>
        <v>90.903599999999997</v>
      </c>
      <c r="AD51" s="605">
        <f t="shared" si="7"/>
        <v>91.409000000000006</v>
      </c>
      <c r="AE51" s="605">
        <f t="shared" si="7"/>
        <v>91.828999999999994</v>
      </c>
    </row>
    <row r="52" spans="1:32" s="32" customFormat="1" ht="18" customHeight="1" x14ac:dyDescent="0.2">
      <c r="A52" s="32" t="s">
        <v>373</v>
      </c>
      <c r="L52" s="606"/>
      <c r="M52" s="606"/>
      <c r="N52" s="606"/>
      <c r="O52" s="606"/>
      <c r="Q52" s="595"/>
      <c r="R52" s="595"/>
      <c r="S52" s="607"/>
      <c r="T52" s="607"/>
      <c r="U52" s="607"/>
    </row>
    <row r="53" spans="1:32" s="32" customFormat="1" ht="16.5" customHeight="1" x14ac:dyDescent="0.2">
      <c r="A53" s="32" t="s">
        <v>497</v>
      </c>
    </row>
    <row r="54" spans="1:32" s="32" customFormat="1" ht="14.25" customHeight="1" x14ac:dyDescent="0.2">
      <c r="A54" s="32" t="s">
        <v>498</v>
      </c>
    </row>
    <row r="55" spans="1:32" s="32" customFormat="1" ht="12.75" x14ac:dyDescent="0.2">
      <c r="A55" s="32" t="s">
        <v>499</v>
      </c>
    </row>
    <row r="56" spans="1:32" s="32" customFormat="1" ht="12.75" x14ac:dyDescent="0.2">
      <c r="A56" s="32" t="s">
        <v>500</v>
      </c>
    </row>
    <row r="57" spans="1:32" x14ac:dyDescent="0.2">
      <c r="A57" s="32" t="s">
        <v>501</v>
      </c>
      <c r="B57" s="32"/>
    </row>
    <row r="58" spans="1:32" x14ac:dyDescent="0.2">
      <c r="A58" s="32" t="s">
        <v>502</v>
      </c>
      <c r="B58" s="32"/>
    </row>
    <row r="59" spans="1:32" x14ac:dyDescent="0.2">
      <c r="A59" s="32" t="s">
        <v>503</v>
      </c>
      <c r="B59" s="32"/>
    </row>
    <row r="60" spans="1:32" x14ac:dyDescent="0.2">
      <c r="A60" s="32" t="s">
        <v>504</v>
      </c>
    </row>
    <row r="61" spans="1:32" x14ac:dyDescent="0.2">
      <c r="A61" s="32" t="s">
        <v>810</v>
      </c>
    </row>
    <row r="62" spans="1:32" x14ac:dyDescent="0.2">
      <c r="A62" s="32" t="s">
        <v>811</v>
      </c>
    </row>
    <row r="63" spans="1:32" x14ac:dyDescent="0.2">
      <c r="A63" s="32" t="s">
        <v>749</v>
      </c>
    </row>
    <row r="64" spans="1:32" x14ac:dyDescent="0.2">
      <c r="A64" s="32" t="s">
        <v>812</v>
      </c>
    </row>
    <row r="65" spans="1:1" x14ac:dyDescent="0.2">
      <c r="A65" s="32" t="s">
        <v>822</v>
      </c>
    </row>
    <row r="66" spans="1:1" x14ac:dyDescent="0.2">
      <c r="A66" s="385" t="s">
        <v>755</v>
      </c>
    </row>
    <row r="67" spans="1:1" x14ac:dyDescent="0.2">
      <c r="A67" s="385" t="s">
        <v>754</v>
      </c>
    </row>
    <row r="68" spans="1:1" x14ac:dyDescent="0.2">
      <c r="A68" s="642" t="s">
        <v>813</v>
      </c>
    </row>
    <row r="69" spans="1:1" x14ac:dyDescent="0.2">
      <c r="A69" s="385" t="s">
        <v>814</v>
      </c>
    </row>
    <row r="70" spans="1:1" x14ac:dyDescent="0.2">
      <c r="A70" s="385" t="s">
        <v>815</v>
      </c>
    </row>
    <row r="71" spans="1:1" x14ac:dyDescent="0.2">
      <c r="A71" s="385" t="s">
        <v>816</v>
      </c>
    </row>
  </sheetData>
  <sortState ref="A20:AB39">
    <sortCondition ref="A20:A39"/>
  </sortState>
  <pageMargins left="0.75" right="0.75" top="1" bottom="1" header="0.5" footer="0.5"/>
  <pageSetup paperSize="9" scale="55" orientation="portrait" horizontalDpi="96" verticalDpi="300" r:id="rId1"/>
  <headerFooter alignWithMargins="0">
    <oddHeader>&amp;R&amp;"Arial,Bold"&amp;16WATER TRANSPORT</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35"/>
  <sheetViews>
    <sheetView zoomScale="82" zoomScaleNormal="82" workbookViewId="0"/>
  </sheetViews>
  <sheetFormatPr defaultRowHeight="15" x14ac:dyDescent="0.2"/>
  <cols>
    <col min="1" max="1" width="40.5703125" style="1" customWidth="1"/>
    <col min="2" max="18" width="12.7109375" style="1" hidden="1" customWidth="1"/>
    <col min="19" max="26" width="12.7109375" style="1" customWidth="1"/>
    <col min="27" max="27" width="10.42578125" style="1" customWidth="1"/>
    <col min="28" max="28" width="10.7109375" style="1" customWidth="1"/>
    <col min="29" max="29" width="10.85546875" style="1" customWidth="1"/>
    <col min="30" max="256" width="9.140625" style="1"/>
    <col min="257" max="257" width="40.5703125" style="1" customWidth="1"/>
    <col min="258" max="270" width="0" style="1" hidden="1" customWidth="1"/>
    <col min="271" max="272" width="15.140625" style="1" bestFit="1" customWidth="1"/>
    <col min="273" max="273" width="14.7109375" style="1" bestFit="1" customWidth="1"/>
    <col min="274" max="276" width="15.140625" style="1" bestFit="1" customWidth="1"/>
    <col min="277" max="277" width="10.85546875" style="1" customWidth="1"/>
    <col min="278" max="278" width="10.28515625" style="1" customWidth="1"/>
    <col min="279" max="280" width="10.7109375" style="1" customWidth="1"/>
    <col min="281" max="281" width="13.7109375" style="1" bestFit="1" customWidth="1"/>
    <col min="282" max="512" width="9.140625" style="1"/>
    <col min="513" max="513" width="40.5703125" style="1" customWidth="1"/>
    <col min="514" max="526" width="0" style="1" hidden="1" customWidth="1"/>
    <col min="527" max="528" width="15.140625" style="1" bestFit="1" customWidth="1"/>
    <col min="529" max="529" width="14.7109375" style="1" bestFit="1" customWidth="1"/>
    <col min="530" max="532" width="15.140625" style="1" bestFit="1" customWidth="1"/>
    <col min="533" max="533" width="10.85546875" style="1" customWidth="1"/>
    <col min="534" max="534" width="10.28515625" style="1" customWidth="1"/>
    <col min="535" max="536" width="10.7109375" style="1" customWidth="1"/>
    <col min="537" max="537" width="13.7109375" style="1" bestFit="1" customWidth="1"/>
    <col min="538" max="768" width="9.140625" style="1"/>
    <col min="769" max="769" width="40.5703125" style="1" customWidth="1"/>
    <col min="770" max="782" width="0" style="1" hidden="1" customWidth="1"/>
    <col min="783" max="784" width="15.140625" style="1" bestFit="1" customWidth="1"/>
    <col min="785" max="785" width="14.7109375" style="1" bestFit="1" customWidth="1"/>
    <col min="786" max="788" width="15.140625" style="1" bestFit="1" customWidth="1"/>
    <col min="789" max="789" width="10.85546875" style="1" customWidth="1"/>
    <col min="790" max="790" width="10.28515625" style="1" customWidth="1"/>
    <col min="791" max="792" width="10.7109375" style="1" customWidth="1"/>
    <col min="793" max="793" width="13.7109375" style="1" bestFit="1" customWidth="1"/>
    <col min="794" max="1024" width="9.140625" style="1"/>
    <col min="1025" max="1025" width="40.5703125" style="1" customWidth="1"/>
    <col min="1026" max="1038" width="0" style="1" hidden="1" customWidth="1"/>
    <col min="1039" max="1040" width="15.140625" style="1" bestFit="1" customWidth="1"/>
    <col min="1041" max="1041" width="14.7109375" style="1" bestFit="1" customWidth="1"/>
    <col min="1042" max="1044" width="15.140625" style="1" bestFit="1" customWidth="1"/>
    <col min="1045" max="1045" width="10.85546875" style="1" customWidth="1"/>
    <col min="1046" max="1046" width="10.28515625" style="1" customWidth="1"/>
    <col min="1047" max="1048" width="10.7109375" style="1" customWidth="1"/>
    <col min="1049" max="1049" width="13.7109375" style="1" bestFit="1" customWidth="1"/>
    <col min="1050" max="1280" width="9.140625" style="1"/>
    <col min="1281" max="1281" width="40.5703125" style="1" customWidth="1"/>
    <col min="1282" max="1294" width="0" style="1" hidden="1" customWidth="1"/>
    <col min="1295" max="1296" width="15.140625" style="1" bestFit="1" customWidth="1"/>
    <col min="1297" max="1297" width="14.7109375" style="1" bestFit="1" customWidth="1"/>
    <col min="1298" max="1300" width="15.140625" style="1" bestFit="1" customWidth="1"/>
    <col min="1301" max="1301" width="10.85546875" style="1" customWidth="1"/>
    <col min="1302" max="1302" width="10.28515625" style="1" customWidth="1"/>
    <col min="1303" max="1304" width="10.7109375" style="1" customWidth="1"/>
    <col min="1305" max="1305" width="13.7109375" style="1" bestFit="1" customWidth="1"/>
    <col min="1306" max="1536" width="9.140625" style="1"/>
    <col min="1537" max="1537" width="40.5703125" style="1" customWidth="1"/>
    <col min="1538" max="1550" width="0" style="1" hidden="1" customWidth="1"/>
    <col min="1551" max="1552" width="15.140625" style="1" bestFit="1" customWidth="1"/>
    <col min="1553" max="1553" width="14.7109375" style="1" bestFit="1" customWidth="1"/>
    <col min="1554" max="1556" width="15.140625" style="1" bestFit="1" customWidth="1"/>
    <col min="1557" max="1557" width="10.85546875" style="1" customWidth="1"/>
    <col min="1558" max="1558" width="10.28515625" style="1" customWidth="1"/>
    <col min="1559" max="1560" width="10.7109375" style="1" customWidth="1"/>
    <col min="1561" max="1561" width="13.7109375" style="1" bestFit="1" customWidth="1"/>
    <col min="1562" max="1792" width="9.140625" style="1"/>
    <col min="1793" max="1793" width="40.5703125" style="1" customWidth="1"/>
    <col min="1794" max="1806" width="0" style="1" hidden="1" customWidth="1"/>
    <col min="1807" max="1808" width="15.140625" style="1" bestFit="1" customWidth="1"/>
    <col min="1809" max="1809" width="14.7109375" style="1" bestFit="1" customWidth="1"/>
    <col min="1810" max="1812" width="15.140625" style="1" bestFit="1" customWidth="1"/>
    <col min="1813" max="1813" width="10.85546875" style="1" customWidth="1"/>
    <col min="1814" max="1814" width="10.28515625" style="1" customWidth="1"/>
    <col min="1815" max="1816" width="10.7109375" style="1" customWidth="1"/>
    <col min="1817" max="1817" width="13.7109375" style="1" bestFit="1" customWidth="1"/>
    <col min="1818" max="2048" width="9.140625" style="1"/>
    <col min="2049" max="2049" width="40.5703125" style="1" customWidth="1"/>
    <col min="2050" max="2062" width="0" style="1" hidden="1" customWidth="1"/>
    <col min="2063" max="2064" width="15.140625" style="1" bestFit="1" customWidth="1"/>
    <col min="2065" max="2065" width="14.7109375" style="1" bestFit="1" customWidth="1"/>
    <col min="2066" max="2068" width="15.140625" style="1" bestFit="1" customWidth="1"/>
    <col min="2069" max="2069" width="10.85546875" style="1" customWidth="1"/>
    <col min="2070" max="2070" width="10.28515625" style="1" customWidth="1"/>
    <col min="2071" max="2072" width="10.7109375" style="1" customWidth="1"/>
    <col min="2073" max="2073" width="13.7109375" style="1" bestFit="1" customWidth="1"/>
    <col min="2074" max="2304" width="9.140625" style="1"/>
    <col min="2305" max="2305" width="40.5703125" style="1" customWidth="1"/>
    <col min="2306" max="2318" width="0" style="1" hidden="1" customWidth="1"/>
    <col min="2319" max="2320" width="15.140625" style="1" bestFit="1" customWidth="1"/>
    <col min="2321" max="2321" width="14.7109375" style="1" bestFit="1" customWidth="1"/>
    <col min="2322" max="2324" width="15.140625" style="1" bestFit="1" customWidth="1"/>
    <col min="2325" max="2325" width="10.85546875" style="1" customWidth="1"/>
    <col min="2326" max="2326" width="10.28515625" style="1" customWidth="1"/>
    <col min="2327" max="2328" width="10.7109375" style="1" customWidth="1"/>
    <col min="2329" max="2329" width="13.7109375" style="1" bestFit="1" customWidth="1"/>
    <col min="2330" max="2560" width="9.140625" style="1"/>
    <col min="2561" max="2561" width="40.5703125" style="1" customWidth="1"/>
    <col min="2562" max="2574" width="0" style="1" hidden="1" customWidth="1"/>
    <col min="2575" max="2576" width="15.140625" style="1" bestFit="1" customWidth="1"/>
    <col min="2577" max="2577" width="14.7109375" style="1" bestFit="1" customWidth="1"/>
    <col min="2578" max="2580" width="15.140625" style="1" bestFit="1" customWidth="1"/>
    <col min="2581" max="2581" width="10.85546875" style="1" customWidth="1"/>
    <col min="2582" max="2582" width="10.28515625" style="1" customWidth="1"/>
    <col min="2583" max="2584" width="10.7109375" style="1" customWidth="1"/>
    <col min="2585" max="2585" width="13.7109375" style="1" bestFit="1" customWidth="1"/>
    <col min="2586" max="2816" width="9.140625" style="1"/>
    <col min="2817" max="2817" width="40.5703125" style="1" customWidth="1"/>
    <col min="2818" max="2830" width="0" style="1" hidden="1" customWidth="1"/>
    <col min="2831" max="2832" width="15.140625" style="1" bestFit="1" customWidth="1"/>
    <col min="2833" max="2833" width="14.7109375" style="1" bestFit="1" customWidth="1"/>
    <col min="2834" max="2836" width="15.140625" style="1" bestFit="1" customWidth="1"/>
    <col min="2837" max="2837" width="10.85546875" style="1" customWidth="1"/>
    <col min="2838" max="2838" width="10.28515625" style="1" customWidth="1"/>
    <col min="2839" max="2840" width="10.7109375" style="1" customWidth="1"/>
    <col min="2841" max="2841" width="13.7109375" style="1" bestFit="1" customWidth="1"/>
    <col min="2842" max="3072" width="9.140625" style="1"/>
    <col min="3073" max="3073" width="40.5703125" style="1" customWidth="1"/>
    <col min="3074" max="3086" width="0" style="1" hidden="1" customWidth="1"/>
    <col min="3087" max="3088" width="15.140625" style="1" bestFit="1" customWidth="1"/>
    <col min="3089" max="3089" width="14.7109375" style="1" bestFit="1" customWidth="1"/>
    <col min="3090" max="3092" width="15.140625" style="1" bestFit="1" customWidth="1"/>
    <col min="3093" max="3093" width="10.85546875" style="1" customWidth="1"/>
    <col min="3094" max="3094" width="10.28515625" style="1" customWidth="1"/>
    <col min="3095" max="3096" width="10.7109375" style="1" customWidth="1"/>
    <col min="3097" max="3097" width="13.7109375" style="1" bestFit="1" customWidth="1"/>
    <col min="3098" max="3328" width="9.140625" style="1"/>
    <col min="3329" max="3329" width="40.5703125" style="1" customWidth="1"/>
    <col min="3330" max="3342" width="0" style="1" hidden="1" customWidth="1"/>
    <col min="3343" max="3344" width="15.140625" style="1" bestFit="1" customWidth="1"/>
    <col min="3345" max="3345" width="14.7109375" style="1" bestFit="1" customWidth="1"/>
    <col min="3346" max="3348" width="15.140625" style="1" bestFit="1" customWidth="1"/>
    <col min="3349" max="3349" width="10.85546875" style="1" customWidth="1"/>
    <col min="3350" max="3350" width="10.28515625" style="1" customWidth="1"/>
    <col min="3351" max="3352" width="10.7109375" style="1" customWidth="1"/>
    <col min="3353" max="3353" width="13.7109375" style="1" bestFit="1" customWidth="1"/>
    <col min="3354" max="3584" width="9.140625" style="1"/>
    <col min="3585" max="3585" width="40.5703125" style="1" customWidth="1"/>
    <col min="3586" max="3598" width="0" style="1" hidden="1" customWidth="1"/>
    <col min="3599" max="3600" width="15.140625" style="1" bestFit="1" customWidth="1"/>
    <col min="3601" max="3601" width="14.7109375" style="1" bestFit="1" customWidth="1"/>
    <col min="3602" max="3604" width="15.140625" style="1" bestFit="1" customWidth="1"/>
    <col min="3605" max="3605" width="10.85546875" style="1" customWidth="1"/>
    <col min="3606" max="3606" width="10.28515625" style="1" customWidth="1"/>
    <col min="3607" max="3608" width="10.7109375" style="1" customWidth="1"/>
    <col min="3609" max="3609" width="13.7109375" style="1" bestFit="1" customWidth="1"/>
    <col min="3610" max="3840" width="9.140625" style="1"/>
    <col min="3841" max="3841" width="40.5703125" style="1" customWidth="1"/>
    <col min="3842" max="3854" width="0" style="1" hidden="1" customWidth="1"/>
    <col min="3855" max="3856" width="15.140625" style="1" bestFit="1" customWidth="1"/>
    <col min="3857" max="3857" width="14.7109375" style="1" bestFit="1" customWidth="1"/>
    <col min="3858" max="3860" width="15.140625" style="1" bestFit="1" customWidth="1"/>
    <col min="3861" max="3861" width="10.85546875" style="1" customWidth="1"/>
    <col min="3862" max="3862" width="10.28515625" style="1" customWidth="1"/>
    <col min="3863" max="3864" width="10.7109375" style="1" customWidth="1"/>
    <col min="3865" max="3865" width="13.7109375" style="1" bestFit="1" customWidth="1"/>
    <col min="3866" max="4096" width="9.140625" style="1"/>
    <col min="4097" max="4097" width="40.5703125" style="1" customWidth="1"/>
    <col min="4098" max="4110" width="0" style="1" hidden="1" customWidth="1"/>
    <col min="4111" max="4112" width="15.140625" style="1" bestFit="1" customWidth="1"/>
    <col min="4113" max="4113" width="14.7109375" style="1" bestFit="1" customWidth="1"/>
    <col min="4114" max="4116" width="15.140625" style="1" bestFit="1" customWidth="1"/>
    <col min="4117" max="4117" width="10.85546875" style="1" customWidth="1"/>
    <col min="4118" max="4118" width="10.28515625" style="1" customWidth="1"/>
    <col min="4119" max="4120" width="10.7109375" style="1" customWidth="1"/>
    <col min="4121" max="4121" width="13.7109375" style="1" bestFit="1" customWidth="1"/>
    <col min="4122" max="4352" width="9.140625" style="1"/>
    <col min="4353" max="4353" width="40.5703125" style="1" customWidth="1"/>
    <col min="4354" max="4366" width="0" style="1" hidden="1" customWidth="1"/>
    <col min="4367" max="4368" width="15.140625" style="1" bestFit="1" customWidth="1"/>
    <col min="4369" max="4369" width="14.7109375" style="1" bestFit="1" customWidth="1"/>
    <col min="4370" max="4372" width="15.140625" style="1" bestFit="1" customWidth="1"/>
    <col min="4373" max="4373" width="10.85546875" style="1" customWidth="1"/>
    <col min="4374" max="4374" width="10.28515625" style="1" customWidth="1"/>
    <col min="4375" max="4376" width="10.7109375" style="1" customWidth="1"/>
    <col min="4377" max="4377" width="13.7109375" style="1" bestFit="1" customWidth="1"/>
    <col min="4378" max="4608" width="9.140625" style="1"/>
    <col min="4609" max="4609" width="40.5703125" style="1" customWidth="1"/>
    <col min="4610" max="4622" width="0" style="1" hidden="1" customWidth="1"/>
    <col min="4623" max="4624" width="15.140625" style="1" bestFit="1" customWidth="1"/>
    <col min="4625" max="4625" width="14.7109375" style="1" bestFit="1" customWidth="1"/>
    <col min="4626" max="4628" width="15.140625" style="1" bestFit="1" customWidth="1"/>
    <col min="4629" max="4629" width="10.85546875" style="1" customWidth="1"/>
    <col min="4630" max="4630" width="10.28515625" style="1" customWidth="1"/>
    <col min="4631" max="4632" width="10.7109375" style="1" customWidth="1"/>
    <col min="4633" max="4633" width="13.7109375" style="1" bestFit="1" customWidth="1"/>
    <col min="4634" max="4864" width="9.140625" style="1"/>
    <col min="4865" max="4865" width="40.5703125" style="1" customWidth="1"/>
    <col min="4866" max="4878" width="0" style="1" hidden="1" customWidth="1"/>
    <col min="4879" max="4880" width="15.140625" style="1" bestFit="1" customWidth="1"/>
    <col min="4881" max="4881" width="14.7109375" style="1" bestFit="1" customWidth="1"/>
    <col min="4882" max="4884" width="15.140625" style="1" bestFit="1" customWidth="1"/>
    <col min="4885" max="4885" width="10.85546875" style="1" customWidth="1"/>
    <col min="4886" max="4886" width="10.28515625" style="1" customWidth="1"/>
    <col min="4887" max="4888" width="10.7109375" style="1" customWidth="1"/>
    <col min="4889" max="4889" width="13.7109375" style="1" bestFit="1" customWidth="1"/>
    <col min="4890" max="5120" width="9.140625" style="1"/>
    <col min="5121" max="5121" width="40.5703125" style="1" customWidth="1"/>
    <col min="5122" max="5134" width="0" style="1" hidden="1" customWidth="1"/>
    <col min="5135" max="5136" width="15.140625" style="1" bestFit="1" customWidth="1"/>
    <col min="5137" max="5137" width="14.7109375" style="1" bestFit="1" customWidth="1"/>
    <col min="5138" max="5140" width="15.140625" style="1" bestFit="1" customWidth="1"/>
    <col min="5141" max="5141" width="10.85546875" style="1" customWidth="1"/>
    <col min="5142" max="5142" width="10.28515625" style="1" customWidth="1"/>
    <col min="5143" max="5144" width="10.7109375" style="1" customWidth="1"/>
    <col min="5145" max="5145" width="13.7109375" style="1" bestFit="1" customWidth="1"/>
    <col min="5146" max="5376" width="9.140625" style="1"/>
    <col min="5377" max="5377" width="40.5703125" style="1" customWidth="1"/>
    <col min="5378" max="5390" width="0" style="1" hidden="1" customWidth="1"/>
    <col min="5391" max="5392" width="15.140625" style="1" bestFit="1" customWidth="1"/>
    <col min="5393" max="5393" width="14.7109375" style="1" bestFit="1" customWidth="1"/>
    <col min="5394" max="5396" width="15.140625" style="1" bestFit="1" customWidth="1"/>
    <col min="5397" max="5397" width="10.85546875" style="1" customWidth="1"/>
    <col min="5398" max="5398" width="10.28515625" style="1" customWidth="1"/>
    <col min="5399" max="5400" width="10.7109375" style="1" customWidth="1"/>
    <col min="5401" max="5401" width="13.7109375" style="1" bestFit="1" customWidth="1"/>
    <col min="5402" max="5632" width="9.140625" style="1"/>
    <col min="5633" max="5633" width="40.5703125" style="1" customWidth="1"/>
    <col min="5634" max="5646" width="0" style="1" hidden="1" customWidth="1"/>
    <col min="5647" max="5648" width="15.140625" style="1" bestFit="1" customWidth="1"/>
    <col min="5649" max="5649" width="14.7109375" style="1" bestFit="1" customWidth="1"/>
    <col min="5650" max="5652" width="15.140625" style="1" bestFit="1" customWidth="1"/>
    <col min="5653" max="5653" width="10.85546875" style="1" customWidth="1"/>
    <col min="5654" max="5654" width="10.28515625" style="1" customWidth="1"/>
    <col min="5655" max="5656" width="10.7109375" style="1" customWidth="1"/>
    <col min="5657" max="5657" width="13.7109375" style="1" bestFit="1" customWidth="1"/>
    <col min="5658" max="5888" width="9.140625" style="1"/>
    <col min="5889" max="5889" width="40.5703125" style="1" customWidth="1"/>
    <col min="5890" max="5902" width="0" style="1" hidden="1" customWidth="1"/>
    <col min="5903" max="5904" width="15.140625" style="1" bestFit="1" customWidth="1"/>
    <col min="5905" max="5905" width="14.7109375" style="1" bestFit="1" customWidth="1"/>
    <col min="5906" max="5908" width="15.140625" style="1" bestFit="1" customWidth="1"/>
    <col min="5909" max="5909" width="10.85546875" style="1" customWidth="1"/>
    <col min="5910" max="5910" width="10.28515625" style="1" customWidth="1"/>
    <col min="5911" max="5912" width="10.7109375" style="1" customWidth="1"/>
    <col min="5913" max="5913" width="13.7109375" style="1" bestFit="1" customWidth="1"/>
    <col min="5914" max="6144" width="9.140625" style="1"/>
    <col min="6145" max="6145" width="40.5703125" style="1" customWidth="1"/>
    <col min="6146" max="6158" width="0" style="1" hidden="1" customWidth="1"/>
    <col min="6159" max="6160" width="15.140625" style="1" bestFit="1" customWidth="1"/>
    <col min="6161" max="6161" width="14.7109375" style="1" bestFit="1" customWidth="1"/>
    <col min="6162" max="6164" width="15.140625" style="1" bestFit="1" customWidth="1"/>
    <col min="6165" max="6165" width="10.85546875" style="1" customWidth="1"/>
    <col min="6166" max="6166" width="10.28515625" style="1" customWidth="1"/>
    <col min="6167" max="6168" width="10.7109375" style="1" customWidth="1"/>
    <col min="6169" max="6169" width="13.7109375" style="1" bestFit="1" customWidth="1"/>
    <col min="6170" max="6400" width="9.140625" style="1"/>
    <col min="6401" max="6401" width="40.5703125" style="1" customWidth="1"/>
    <col min="6402" max="6414" width="0" style="1" hidden="1" customWidth="1"/>
    <col min="6415" max="6416" width="15.140625" style="1" bestFit="1" customWidth="1"/>
    <col min="6417" max="6417" width="14.7109375" style="1" bestFit="1" customWidth="1"/>
    <col min="6418" max="6420" width="15.140625" style="1" bestFit="1" customWidth="1"/>
    <col min="6421" max="6421" width="10.85546875" style="1" customWidth="1"/>
    <col min="6422" max="6422" width="10.28515625" style="1" customWidth="1"/>
    <col min="6423" max="6424" width="10.7109375" style="1" customWidth="1"/>
    <col min="6425" max="6425" width="13.7109375" style="1" bestFit="1" customWidth="1"/>
    <col min="6426" max="6656" width="9.140625" style="1"/>
    <col min="6657" max="6657" width="40.5703125" style="1" customWidth="1"/>
    <col min="6658" max="6670" width="0" style="1" hidden="1" customWidth="1"/>
    <col min="6671" max="6672" width="15.140625" style="1" bestFit="1" customWidth="1"/>
    <col min="6673" max="6673" width="14.7109375" style="1" bestFit="1" customWidth="1"/>
    <col min="6674" max="6676" width="15.140625" style="1" bestFit="1" customWidth="1"/>
    <col min="6677" max="6677" width="10.85546875" style="1" customWidth="1"/>
    <col min="6678" max="6678" width="10.28515625" style="1" customWidth="1"/>
    <col min="6679" max="6680" width="10.7109375" style="1" customWidth="1"/>
    <col min="6681" max="6681" width="13.7109375" style="1" bestFit="1" customWidth="1"/>
    <col min="6682" max="6912" width="9.140625" style="1"/>
    <col min="6913" max="6913" width="40.5703125" style="1" customWidth="1"/>
    <col min="6914" max="6926" width="0" style="1" hidden="1" customWidth="1"/>
    <col min="6927" max="6928" width="15.140625" style="1" bestFit="1" customWidth="1"/>
    <col min="6929" max="6929" width="14.7109375" style="1" bestFit="1" customWidth="1"/>
    <col min="6930" max="6932" width="15.140625" style="1" bestFit="1" customWidth="1"/>
    <col min="6933" max="6933" width="10.85546875" style="1" customWidth="1"/>
    <col min="6934" max="6934" width="10.28515625" style="1" customWidth="1"/>
    <col min="6935" max="6936" width="10.7109375" style="1" customWidth="1"/>
    <col min="6937" max="6937" width="13.7109375" style="1" bestFit="1" customWidth="1"/>
    <col min="6938" max="7168" width="9.140625" style="1"/>
    <col min="7169" max="7169" width="40.5703125" style="1" customWidth="1"/>
    <col min="7170" max="7182" width="0" style="1" hidden="1" customWidth="1"/>
    <col min="7183" max="7184" width="15.140625" style="1" bestFit="1" customWidth="1"/>
    <col min="7185" max="7185" width="14.7109375" style="1" bestFit="1" customWidth="1"/>
    <col min="7186" max="7188" width="15.140625" style="1" bestFit="1" customWidth="1"/>
    <col min="7189" max="7189" width="10.85546875" style="1" customWidth="1"/>
    <col min="7190" max="7190" width="10.28515625" style="1" customWidth="1"/>
    <col min="7191" max="7192" width="10.7109375" style="1" customWidth="1"/>
    <col min="7193" max="7193" width="13.7109375" style="1" bestFit="1" customWidth="1"/>
    <col min="7194" max="7424" width="9.140625" style="1"/>
    <col min="7425" max="7425" width="40.5703125" style="1" customWidth="1"/>
    <col min="7426" max="7438" width="0" style="1" hidden="1" customWidth="1"/>
    <col min="7439" max="7440" width="15.140625" style="1" bestFit="1" customWidth="1"/>
    <col min="7441" max="7441" width="14.7109375" style="1" bestFit="1" customWidth="1"/>
    <col min="7442" max="7444" width="15.140625" style="1" bestFit="1" customWidth="1"/>
    <col min="7445" max="7445" width="10.85546875" style="1" customWidth="1"/>
    <col min="7446" max="7446" width="10.28515625" style="1" customWidth="1"/>
    <col min="7447" max="7448" width="10.7109375" style="1" customWidth="1"/>
    <col min="7449" max="7449" width="13.7109375" style="1" bestFit="1" customWidth="1"/>
    <col min="7450" max="7680" width="9.140625" style="1"/>
    <col min="7681" max="7681" width="40.5703125" style="1" customWidth="1"/>
    <col min="7682" max="7694" width="0" style="1" hidden="1" customWidth="1"/>
    <col min="7695" max="7696" width="15.140625" style="1" bestFit="1" customWidth="1"/>
    <col min="7697" max="7697" width="14.7109375" style="1" bestFit="1" customWidth="1"/>
    <col min="7698" max="7700" width="15.140625" style="1" bestFit="1" customWidth="1"/>
    <col min="7701" max="7701" width="10.85546875" style="1" customWidth="1"/>
    <col min="7702" max="7702" width="10.28515625" style="1" customWidth="1"/>
    <col min="7703" max="7704" width="10.7109375" style="1" customWidth="1"/>
    <col min="7705" max="7705" width="13.7109375" style="1" bestFit="1" customWidth="1"/>
    <col min="7706" max="7936" width="9.140625" style="1"/>
    <col min="7937" max="7937" width="40.5703125" style="1" customWidth="1"/>
    <col min="7938" max="7950" width="0" style="1" hidden="1" customWidth="1"/>
    <col min="7951" max="7952" width="15.140625" style="1" bestFit="1" customWidth="1"/>
    <col min="7953" max="7953" width="14.7109375" style="1" bestFit="1" customWidth="1"/>
    <col min="7954" max="7956" width="15.140625" style="1" bestFit="1" customWidth="1"/>
    <col min="7957" max="7957" width="10.85546875" style="1" customWidth="1"/>
    <col min="7958" max="7958" width="10.28515625" style="1" customWidth="1"/>
    <col min="7959" max="7960" width="10.7109375" style="1" customWidth="1"/>
    <col min="7961" max="7961" width="13.7109375" style="1" bestFit="1" customWidth="1"/>
    <col min="7962" max="8192" width="9.140625" style="1"/>
    <col min="8193" max="8193" width="40.5703125" style="1" customWidth="1"/>
    <col min="8194" max="8206" width="0" style="1" hidden="1" customWidth="1"/>
    <col min="8207" max="8208" width="15.140625" style="1" bestFit="1" customWidth="1"/>
    <col min="8209" max="8209" width="14.7109375" style="1" bestFit="1" customWidth="1"/>
    <col min="8210" max="8212" width="15.140625" style="1" bestFit="1" customWidth="1"/>
    <col min="8213" max="8213" width="10.85546875" style="1" customWidth="1"/>
    <col min="8214" max="8214" width="10.28515625" style="1" customWidth="1"/>
    <col min="8215" max="8216" width="10.7109375" style="1" customWidth="1"/>
    <col min="8217" max="8217" width="13.7109375" style="1" bestFit="1" customWidth="1"/>
    <col min="8218" max="8448" width="9.140625" style="1"/>
    <col min="8449" max="8449" width="40.5703125" style="1" customWidth="1"/>
    <col min="8450" max="8462" width="0" style="1" hidden="1" customWidth="1"/>
    <col min="8463" max="8464" width="15.140625" style="1" bestFit="1" customWidth="1"/>
    <col min="8465" max="8465" width="14.7109375" style="1" bestFit="1" customWidth="1"/>
    <col min="8466" max="8468" width="15.140625" style="1" bestFit="1" customWidth="1"/>
    <col min="8469" max="8469" width="10.85546875" style="1" customWidth="1"/>
    <col min="8470" max="8470" width="10.28515625" style="1" customWidth="1"/>
    <col min="8471" max="8472" width="10.7109375" style="1" customWidth="1"/>
    <col min="8473" max="8473" width="13.7109375" style="1" bestFit="1" customWidth="1"/>
    <col min="8474" max="8704" width="9.140625" style="1"/>
    <col min="8705" max="8705" width="40.5703125" style="1" customWidth="1"/>
    <col min="8706" max="8718" width="0" style="1" hidden="1" customWidth="1"/>
    <col min="8719" max="8720" width="15.140625" style="1" bestFit="1" customWidth="1"/>
    <col min="8721" max="8721" width="14.7109375" style="1" bestFit="1" customWidth="1"/>
    <col min="8722" max="8724" width="15.140625" style="1" bestFit="1" customWidth="1"/>
    <col min="8725" max="8725" width="10.85546875" style="1" customWidth="1"/>
    <col min="8726" max="8726" width="10.28515625" style="1" customWidth="1"/>
    <col min="8727" max="8728" width="10.7109375" style="1" customWidth="1"/>
    <col min="8729" max="8729" width="13.7109375" style="1" bestFit="1" customWidth="1"/>
    <col min="8730" max="8960" width="9.140625" style="1"/>
    <col min="8961" max="8961" width="40.5703125" style="1" customWidth="1"/>
    <col min="8962" max="8974" width="0" style="1" hidden="1" customWidth="1"/>
    <col min="8975" max="8976" width="15.140625" style="1" bestFit="1" customWidth="1"/>
    <col min="8977" max="8977" width="14.7109375" style="1" bestFit="1" customWidth="1"/>
    <col min="8978" max="8980" width="15.140625" style="1" bestFit="1" customWidth="1"/>
    <col min="8981" max="8981" width="10.85546875" style="1" customWidth="1"/>
    <col min="8982" max="8982" width="10.28515625" style="1" customWidth="1"/>
    <col min="8983" max="8984" width="10.7109375" style="1" customWidth="1"/>
    <col min="8985" max="8985" width="13.7109375" style="1" bestFit="1" customWidth="1"/>
    <col min="8986" max="9216" width="9.140625" style="1"/>
    <col min="9217" max="9217" width="40.5703125" style="1" customWidth="1"/>
    <col min="9218" max="9230" width="0" style="1" hidden="1" customWidth="1"/>
    <col min="9231" max="9232" width="15.140625" style="1" bestFit="1" customWidth="1"/>
    <col min="9233" max="9233" width="14.7109375" style="1" bestFit="1" customWidth="1"/>
    <col min="9234" max="9236" width="15.140625" style="1" bestFit="1" customWidth="1"/>
    <col min="9237" max="9237" width="10.85546875" style="1" customWidth="1"/>
    <col min="9238" max="9238" width="10.28515625" style="1" customWidth="1"/>
    <col min="9239" max="9240" width="10.7109375" style="1" customWidth="1"/>
    <col min="9241" max="9241" width="13.7109375" style="1" bestFit="1" customWidth="1"/>
    <col min="9242" max="9472" width="9.140625" style="1"/>
    <col min="9473" max="9473" width="40.5703125" style="1" customWidth="1"/>
    <col min="9474" max="9486" width="0" style="1" hidden="1" customWidth="1"/>
    <col min="9487" max="9488" width="15.140625" style="1" bestFit="1" customWidth="1"/>
    <col min="9489" max="9489" width="14.7109375" style="1" bestFit="1" customWidth="1"/>
    <col min="9490" max="9492" width="15.140625" style="1" bestFit="1" customWidth="1"/>
    <col min="9493" max="9493" width="10.85546875" style="1" customWidth="1"/>
    <col min="9494" max="9494" width="10.28515625" style="1" customWidth="1"/>
    <col min="9495" max="9496" width="10.7109375" style="1" customWidth="1"/>
    <col min="9497" max="9497" width="13.7109375" style="1" bestFit="1" customWidth="1"/>
    <col min="9498" max="9728" width="9.140625" style="1"/>
    <col min="9729" max="9729" width="40.5703125" style="1" customWidth="1"/>
    <col min="9730" max="9742" width="0" style="1" hidden="1" customWidth="1"/>
    <col min="9743" max="9744" width="15.140625" style="1" bestFit="1" customWidth="1"/>
    <col min="9745" max="9745" width="14.7109375" style="1" bestFit="1" customWidth="1"/>
    <col min="9746" max="9748" width="15.140625" style="1" bestFit="1" customWidth="1"/>
    <col min="9749" max="9749" width="10.85546875" style="1" customWidth="1"/>
    <col min="9750" max="9750" width="10.28515625" style="1" customWidth="1"/>
    <col min="9751" max="9752" width="10.7109375" style="1" customWidth="1"/>
    <col min="9753" max="9753" width="13.7109375" style="1" bestFit="1" customWidth="1"/>
    <col min="9754" max="9984" width="9.140625" style="1"/>
    <col min="9985" max="9985" width="40.5703125" style="1" customWidth="1"/>
    <col min="9986" max="9998" width="0" style="1" hidden="1" customWidth="1"/>
    <col min="9999" max="10000" width="15.140625" style="1" bestFit="1" customWidth="1"/>
    <col min="10001" max="10001" width="14.7109375" style="1" bestFit="1" customWidth="1"/>
    <col min="10002" max="10004" width="15.140625" style="1" bestFit="1" customWidth="1"/>
    <col min="10005" max="10005" width="10.85546875" style="1" customWidth="1"/>
    <col min="10006" max="10006" width="10.28515625" style="1" customWidth="1"/>
    <col min="10007" max="10008" width="10.7109375" style="1" customWidth="1"/>
    <col min="10009" max="10009" width="13.7109375" style="1" bestFit="1" customWidth="1"/>
    <col min="10010" max="10240" width="9.140625" style="1"/>
    <col min="10241" max="10241" width="40.5703125" style="1" customWidth="1"/>
    <col min="10242" max="10254" width="0" style="1" hidden="1" customWidth="1"/>
    <col min="10255" max="10256" width="15.140625" style="1" bestFit="1" customWidth="1"/>
    <col min="10257" max="10257" width="14.7109375" style="1" bestFit="1" customWidth="1"/>
    <col min="10258" max="10260" width="15.140625" style="1" bestFit="1" customWidth="1"/>
    <col min="10261" max="10261" width="10.85546875" style="1" customWidth="1"/>
    <col min="10262" max="10262" width="10.28515625" style="1" customWidth="1"/>
    <col min="10263" max="10264" width="10.7109375" style="1" customWidth="1"/>
    <col min="10265" max="10265" width="13.7109375" style="1" bestFit="1" customWidth="1"/>
    <col min="10266" max="10496" width="9.140625" style="1"/>
    <col min="10497" max="10497" width="40.5703125" style="1" customWidth="1"/>
    <col min="10498" max="10510" width="0" style="1" hidden="1" customWidth="1"/>
    <col min="10511" max="10512" width="15.140625" style="1" bestFit="1" customWidth="1"/>
    <col min="10513" max="10513" width="14.7109375" style="1" bestFit="1" customWidth="1"/>
    <col min="10514" max="10516" width="15.140625" style="1" bestFit="1" customWidth="1"/>
    <col min="10517" max="10517" width="10.85546875" style="1" customWidth="1"/>
    <col min="10518" max="10518" width="10.28515625" style="1" customWidth="1"/>
    <col min="10519" max="10520" width="10.7109375" style="1" customWidth="1"/>
    <col min="10521" max="10521" width="13.7109375" style="1" bestFit="1" customWidth="1"/>
    <col min="10522" max="10752" width="9.140625" style="1"/>
    <col min="10753" max="10753" width="40.5703125" style="1" customWidth="1"/>
    <col min="10754" max="10766" width="0" style="1" hidden="1" customWidth="1"/>
    <col min="10767" max="10768" width="15.140625" style="1" bestFit="1" customWidth="1"/>
    <col min="10769" max="10769" width="14.7109375" style="1" bestFit="1" customWidth="1"/>
    <col min="10770" max="10772" width="15.140625" style="1" bestFit="1" customWidth="1"/>
    <col min="10773" max="10773" width="10.85546875" style="1" customWidth="1"/>
    <col min="10774" max="10774" width="10.28515625" style="1" customWidth="1"/>
    <col min="10775" max="10776" width="10.7109375" style="1" customWidth="1"/>
    <col min="10777" max="10777" width="13.7109375" style="1" bestFit="1" customWidth="1"/>
    <col min="10778" max="11008" width="9.140625" style="1"/>
    <col min="11009" max="11009" width="40.5703125" style="1" customWidth="1"/>
    <col min="11010" max="11022" width="0" style="1" hidden="1" customWidth="1"/>
    <col min="11023" max="11024" width="15.140625" style="1" bestFit="1" customWidth="1"/>
    <col min="11025" max="11025" width="14.7109375" style="1" bestFit="1" customWidth="1"/>
    <col min="11026" max="11028" width="15.140625" style="1" bestFit="1" customWidth="1"/>
    <col min="11029" max="11029" width="10.85546875" style="1" customWidth="1"/>
    <col min="11030" max="11030" width="10.28515625" style="1" customWidth="1"/>
    <col min="11031" max="11032" width="10.7109375" style="1" customWidth="1"/>
    <col min="11033" max="11033" width="13.7109375" style="1" bestFit="1" customWidth="1"/>
    <col min="11034" max="11264" width="9.140625" style="1"/>
    <col min="11265" max="11265" width="40.5703125" style="1" customWidth="1"/>
    <col min="11266" max="11278" width="0" style="1" hidden="1" customWidth="1"/>
    <col min="11279" max="11280" width="15.140625" style="1" bestFit="1" customWidth="1"/>
    <col min="11281" max="11281" width="14.7109375" style="1" bestFit="1" customWidth="1"/>
    <col min="11282" max="11284" width="15.140625" style="1" bestFit="1" customWidth="1"/>
    <col min="11285" max="11285" width="10.85546875" style="1" customWidth="1"/>
    <col min="11286" max="11286" width="10.28515625" style="1" customWidth="1"/>
    <col min="11287" max="11288" width="10.7109375" style="1" customWidth="1"/>
    <col min="11289" max="11289" width="13.7109375" style="1" bestFit="1" customWidth="1"/>
    <col min="11290" max="11520" width="9.140625" style="1"/>
    <col min="11521" max="11521" width="40.5703125" style="1" customWidth="1"/>
    <col min="11522" max="11534" width="0" style="1" hidden="1" customWidth="1"/>
    <col min="11535" max="11536" width="15.140625" style="1" bestFit="1" customWidth="1"/>
    <col min="11537" max="11537" width="14.7109375" style="1" bestFit="1" customWidth="1"/>
    <col min="11538" max="11540" width="15.140625" style="1" bestFit="1" customWidth="1"/>
    <col min="11541" max="11541" width="10.85546875" style="1" customWidth="1"/>
    <col min="11542" max="11542" width="10.28515625" style="1" customWidth="1"/>
    <col min="11543" max="11544" width="10.7109375" style="1" customWidth="1"/>
    <col min="11545" max="11545" width="13.7109375" style="1" bestFit="1" customWidth="1"/>
    <col min="11546" max="11776" width="9.140625" style="1"/>
    <col min="11777" max="11777" width="40.5703125" style="1" customWidth="1"/>
    <col min="11778" max="11790" width="0" style="1" hidden="1" customWidth="1"/>
    <col min="11791" max="11792" width="15.140625" style="1" bestFit="1" customWidth="1"/>
    <col min="11793" max="11793" width="14.7109375" style="1" bestFit="1" customWidth="1"/>
    <col min="11794" max="11796" width="15.140625" style="1" bestFit="1" customWidth="1"/>
    <col min="11797" max="11797" width="10.85546875" style="1" customWidth="1"/>
    <col min="11798" max="11798" width="10.28515625" style="1" customWidth="1"/>
    <col min="11799" max="11800" width="10.7109375" style="1" customWidth="1"/>
    <col min="11801" max="11801" width="13.7109375" style="1" bestFit="1" customWidth="1"/>
    <col min="11802" max="12032" width="9.140625" style="1"/>
    <col min="12033" max="12033" width="40.5703125" style="1" customWidth="1"/>
    <col min="12034" max="12046" width="0" style="1" hidden="1" customWidth="1"/>
    <col min="12047" max="12048" width="15.140625" style="1" bestFit="1" customWidth="1"/>
    <col min="12049" max="12049" width="14.7109375" style="1" bestFit="1" customWidth="1"/>
    <col min="12050" max="12052" width="15.140625" style="1" bestFit="1" customWidth="1"/>
    <col min="12053" max="12053" width="10.85546875" style="1" customWidth="1"/>
    <col min="12054" max="12054" width="10.28515625" style="1" customWidth="1"/>
    <col min="12055" max="12056" width="10.7109375" style="1" customWidth="1"/>
    <col min="12057" max="12057" width="13.7109375" style="1" bestFit="1" customWidth="1"/>
    <col min="12058" max="12288" width="9.140625" style="1"/>
    <col min="12289" max="12289" width="40.5703125" style="1" customWidth="1"/>
    <col min="12290" max="12302" width="0" style="1" hidden="1" customWidth="1"/>
    <col min="12303" max="12304" width="15.140625" style="1" bestFit="1" customWidth="1"/>
    <col min="12305" max="12305" width="14.7109375" style="1" bestFit="1" customWidth="1"/>
    <col min="12306" max="12308" width="15.140625" style="1" bestFit="1" customWidth="1"/>
    <col min="12309" max="12309" width="10.85546875" style="1" customWidth="1"/>
    <col min="12310" max="12310" width="10.28515625" style="1" customWidth="1"/>
    <col min="12311" max="12312" width="10.7109375" style="1" customWidth="1"/>
    <col min="12313" max="12313" width="13.7109375" style="1" bestFit="1" customWidth="1"/>
    <col min="12314" max="12544" width="9.140625" style="1"/>
    <col min="12545" max="12545" width="40.5703125" style="1" customWidth="1"/>
    <col min="12546" max="12558" width="0" style="1" hidden="1" customWidth="1"/>
    <col min="12559" max="12560" width="15.140625" style="1" bestFit="1" customWidth="1"/>
    <col min="12561" max="12561" width="14.7109375" style="1" bestFit="1" customWidth="1"/>
    <col min="12562" max="12564" width="15.140625" style="1" bestFit="1" customWidth="1"/>
    <col min="12565" max="12565" width="10.85546875" style="1" customWidth="1"/>
    <col min="12566" max="12566" width="10.28515625" style="1" customWidth="1"/>
    <col min="12567" max="12568" width="10.7109375" style="1" customWidth="1"/>
    <col min="12569" max="12569" width="13.7109375" style="1" bestFit="1" customWidth="1"/>
    <col min="12570" max="12800" width="9.140625" style="1"/>
    <col min="12801" max="12801" width="40.5703125" style="1" customWidth="1"/>
    <col min="12802" max="12814" width="0" style="1" hidden="1" customWidth="1"/>
    <col min="12815" max="12816" width="15.140625" style="1" bestFit="1" customWidth="1"/>
    <col min="12817" max="12817" width="14.7109375" style="1" bestFit="1" customWidth="1"/>
    <col min="12818" max="12820" width="15.140625" style="1" bestFit="1" customWidth="1"/>
    <col min="12821" max="12821" width="10.85546875" style="1" customWidth="1"/>
    <col min="12822" max="12822" width="10.28515625" style="1" customWidth="1"/>
    <col min="12823" max="12824" width="10.7109375" style="1" customWidth="1"/>
    <col min="12825" max="12825" width="13.7109375" style="1" bestFit="1" customWidth="1"/>
    <col min="12826" max="13056" width="9.140625" style="1"/>
    <col min="13057" max="13057" width="40.5703125" style="1" customWidth="1"/>
    <col min="13058" max="13070" width="0" style="1" hidden="1" customWidth="1"/>
    <col min="13071" max="13072" width="15.140625" style="1" bestFit="1" customWidth="1"/>
    <col min="13073" max="13073" width="14.7109375" style="1" bestFit="1" customWidth="1"/>
    <col min="13074" max="13076" width="15.140625" style="1" bestFit="1" customWidth="1"/>
    <col min="13077" max="13077" width="10.85546875" style="1" customWidth="1"/>
    <col min="13078" max="13078" width="10.28515625" style="1" customWidth="1"/>
    <col min="13079" max="13080" width="10.7109375" style="1" customWidth="1"/>
    <col min="13081" max="13081" width="13.7109375" style="1" bestFit="1" customWidth="1"/>
    <col min="13082" max="13312" width="9.140625" style="1"/>
    <col min="13313" max="13313" width="40.5703125" style="1" customWidth="1"/>
    <col min="13314" max="13326" width="0" style="1" hidden="1" customWidth="1"/>
    <col min="13327" max="13328" width="15.140625" style="1" bestFit="1" customWidth="1"/>
    <col min="13329" max="13329" width="14.7109375" style="1" bestFit="1" customWidth="1"/>
    <col min="13330" max="13332" width="15.140625" style="1" bestFit="1" customWidth="1"/>
    <col min="13333" max="13333" width="10.85546875" style="1" customWidth="1"/>
    <col min="13334" max="13334" width="10.28515625" style="1" customWidth="1"/>
    <col min="13335" max="13336" width="10.7109375" style="1" customWidth="1"/>
    <col min="13337" max="13337" width="13.7109375" style="1" bestFit="1" customWidth="1"/>
    <col min="13338" max="13568" width="9.140625" style="1"/>
    <col min="13569" max="13569" width="40.5703125" style="1" customWidth="1"/>
    <col min="13570" max="13582" width="0" style="1" hidden="1" customWidth="1"/>
    <col min="13583" max="13584" width="15.140625" style="1" bestFit="1" customWidth="1"/>
    <col min="13585" max="13585" width="14.7109375" style="1" bestFit="1" customWidth="1"/>
    <col min="13586" max="13588" width="15.140625" style="1" bestFit="1" customWidth="1"/>
    <col min="13589" max="13589" width="10.85546875" style="1" customWidth="1"/>
    <col min="13590" max="13590" width="10.28515625" style="1" customWidth="1"/>
    <col min="13591" max="13592" width="10.7109375" style="1" customWidth="1"/>
    <col min="13593" max="13593" width="13.7109375" style="1" bestFit="1" customWidth="1"/>
    <col min="13594" max="13824" width="9.140625" style="1"/>
    <col min="13825" max="13825" width="40.5703125" style="1" customWidth="1"/>
    <col min="13826" max="13838" width="0" style="1" hidden="1" customWidth="1"/>
    <col min="13839" max="13840" width="15.140625" style="1" bestFit="1" customWidth="1"/>
    <col min="13841" max="13841" width="14.7109375" style="1" bestFit="1" customWidth="1"/>
    <col min="13842" max="13844" width="15.140625" style="1" bestFit="1" customWidth="1"/>
    <col min="13845" max="13845" width="10.85546875" style="1" customWidth="1"/>
    <col min="13846" max="13846" width="10.28515625" style="1" customWidth="1"/>
    <col min="13847" max="13848" width="10.7109375" style="1" customWidth="1"/>
    <col min="13849" max="13849" width="13.7109375" style="1" bestFit="1" customWidth="1"/>
    <col min="13850" max="14080" width="9.140625" style="1"/>
    <col min="14081" max="14081" width="40.5703125" style="1" customWidth="1"/>
    <col min="14082" max="14094" width="0" style="1" hidden="1" customWidth="1"/>
    <col min="14095" max="14096" width="15.140625" style="1" bestFit="1" customWidth="1"/>
    <col min="14097" max="14097" width="14.7109375" style="1" bestFit="1" customWidth="1"/>
    <col min="14098" max="14100" width="15.140625" style="1" bestFit="1" customWidth="1"/>
    <col min="14101" max="14101" width="10.85546875" style="1" customWidth="1"/>
    <col min="14102" max="14102" width="10.28515625" style="1" customWidth="1"/>
    <col min="14103" max="14104" width="10.7109375" style="1" customWidth="1"/>
    <col min="14105" max="14105" width="13.7109375" style="1" bestFit="1" customWidth="1"/>
    <col min="14106" max="14336" width="9.140625" style="1"/>
    <col min="14337" max="14337" width="40.5703125" style="1" customWidth="1"/>
    <col min="14338" max="14350" width="0" style="1" hidden="1" customWidth="1"/>
    <col min="14351" max="14352" width="15.140625" style="1" bestFit="1" customWidth="1"/>
    <col min="14353" max="14353" width="14.7109375" style="1" bestFit="1" customWidth="1"/>
    <col min="14354" max="14356" width="15.140625" style="1" bestFit="1" customWidth="1"/>
    <col min="14357" max="14357" width="10.85546875" style="1" customWidth="1"/>
    <col min="14358" max="14358" width="10.28515625" style="1" customWidth="1"/>
    <col min="14359" max="14360" width="10.7109375" style="1" customWidth="1"/>
    <col min="14361" max="14361" width="13.7109375" style="1" bestFit="1" customWidth="1"/>
    <col min="14362" max="14592" width="9.140625" style="1"/>
    <col min="14593" max="14593" width="40.5703125" style="1" customWidth="1"/>
    <col min="14594" max="14606" width="0" style="1" hidden="1" customWidth="1"/>
    <col min="14607" max="14608" width="15.140625" style="1" bestFit="1" customWidth="1"/>
    <col min="14609" max="14609" width="14.7109375" style="1" bestFit="1" customWidth="1"/>
    <col min="14610" max="14612" width="15.140625" style="1" bestFit="1" customWidth="1"/>
    <col min="14613" max="14613" width="10.85546875" style="1" customWidth="1"/>
    <col min="14614" max="14614" width="10.28515625" style="1" customWidth="1"/>
    <col min="14615" max="14616" width="10.7109375" style="1" customWidth="1"/>
    <col min="14617" max="14617" width="13.7109375" style="1" bestFit="1" customWidth="1"/>
    <col min="14618" max="14848" width="9.140625" style="1"/>
    <col min="14849" max="14849" width="40.5703125" style="1" customWidth="1"/>
    <col min="14850" max="14862" width="0" style="1" hidden="1" customWidth="1"/>
    <col min="14863" max="14864" width="15.140625" style="1" bestFit="1" customWidth="1"/>
    <col min="14865" max="14865" width="14.7109375" style="1" bestFit="1" customWidth="1"/>
    <col min="14866" max="14868" width="15.140625" style="1" bestFit="1" customWidth="1"/>
    <col min="14869" max="14869" width="10.85546875" style="1" customWidth="1"/>
    <col min="14870" max="14870" width="10.28515625" style="1" customWidth="1"/>
    <col min="14871" max="14872" width="10.7109375" style="1" customWidth="1"/>
    <col min="14873" max="14873" width="13.7109375" style="1" bestFit="1" customWidth="1"/>
    <col min="14874" max="15104" width="9.140625" style="1"/>
    <col min="15105" max="15105" width="40.5703125" style="1" customWidth="1"/>
    <col min="15106" max="15118" width="0" style="1" hidden="1" customWidth="1"/>
    <col min="15119" max="15120" width="15.140625" style="1" bestFit="1" customWidth="1"/>
    <col min="15121" max="15121" width="14.7109375" style="1" bestFit="1" customWidth="1"/>
    <col min="15122" max="15124" width="15.140625" style="1" bestFit="1" customWidth="1"/>
    <col min="15125" max="15125" width="10.85546875" style="1" customWidth="1"/>
    <col min="15126" max="15126" width="10.28515625" style="1" customWidth="1"/>
    <col min="15127" max="15128" width="10.7109375" style="1" customWidth="1"/>
    <col min="15129" max="15129" width="13.7109375" style="1" bestFit="1" customWidth="1"/>
    <col min="15130" max="15360" width="9.140625" style="1"/>
    <col min="15361" max="15361" width="40.5703125" style="1" customWidth="1"/>
    <col min="15362" max="15374" width="0" style="1" hidden="1" customWidth="1"/>
    <col min="15375" max="15376" width="15.140625" style="1" bestFit="1" customWidth="1"/>
    <col min="15377" max="15377" width="14.7109375" style="1" bestFit="1" customWidth="1"/>
    <col min="15378" max="15380" width="15.140625" style="1" bestFit="1" customWidth="1"/>
    <col min="15381" max="15381" width="10.85546875" style="1" customWidth="1"/>
    <col min="15382" max="15382" width="10.28515625" style="1" customWidth="1"/>
    <col min="15383" max="15384" width="10.7109375" style="1" customWidth="1"/>
    <col min="15385" max="15385" width="13.7109375" style="1" bestFit="1" customWidth="1"/>
    <col min="15386" max="15616" width="9.140625" style="1"/>
    <col min="15617" max="15617" width="40.5703125" style="1" customWidth="1"/>
    <col min="15618" max="15630" width="0" style="1" hidden="1" customWidth="1"/>
    <col min="15631" max="15632" width="15.140625" style="1" bestFit="1" customWidth="1"/>
    <col min="15633" max="15633" width="14.7109375" style="1" bestFit="1" customWidth="1"/>
    <col min="15634" max="15636" width="15.140625" style="1" bestFit="1" customWidth="1"/>
    <col min="15637" max="15637" width="10.85546875" style="1" customWidth="1"/>
    <col min="15638" max="15638" width="10.28515625" style="1" customWidth="1"/>
    <col min="15639" max="15640" width="10.7109375" style="1" customWidth="1"/>
    <col min="15641" max="15641" width="13.7109375" style="1" bestFit="1" customWidth="1"/>
    <col min="15642" max="15872" width="9.140625" style="1"/>
    <col min="15873" max="15873" width="40.5703125" style="1" customWidth="1"/>
    <col min="15874" max="15886" width="0" style="1" hidden="1" customWidth="1"/>
    <col min="15887" max="15888" width="15.140625" style="1" bestFit="1" customWidth="1"/>
    <col min="15889" max="15889" width="14.7109375" style="1" bestFit="1" customWidth="1"/>
    <col min="15890" max="15892" width="15.140625" style="1" bestFit="1" customWidth="1"/>
    <col min="15893" max="15893" width="10.85546875" style="1" customWidth="1"/>
    <col min="15894" max="15894" width="10.28515625" style="1" customWidth="1"/>
    <col min="15895" max="15896" width="10.7109375" style="1" customWidth="1"/>
    <col min="15897" max="15897" width="13.7109375" style="1" bestFit="1" customWidth="1"/>
    <col min="15898" max="16128" width="9.140625" style="1"/>
    <col min="16129" max="16129" width="40.5703125" style="1" customWidth="1"/>
    <col min="16130" max="16142" width="0" style="1" hidden="1" customWidth="1"/>
    <col min="16143" max="16144" width="15.140625" style="1" bestFit="1" customWidth="1"/>
    <col min="16145" max="16145" width="14.7109375" style="1" bestFit="1" customWidth="1"/>
    <col min="16146" max="16148" width="15.140625" style="1" bestFit="1" customWidth="1"/>
    <col min="16149" max="16149" width="10.85546875" style="1" customWidth="1"/>
    <col min="16150" max="16150" width="10.28515625" style="1" customWidth="1"/>
    <col min="16151" max="16152" width="10.7109375" style="1" customWidth="1"/>
    <col min="16153" max="16153" width="13.7109375" style="1" bestFit="1" customWidth="1"/>
    <col min="16154" max="16384" width="9.140625" style="1"/>
  </cols>
  <sheetData>
    <row r="1" spans="1:29" ht="20.25" x14ac:dyDescent="0.3">
      <c r="A1" s="523" t="s">
        <v>512</v>
      </c>
      <c r="B1" s="4"/>
      <c r="C1" s="4"/>
      <c r="D1" s="4"/>
      <c r="E1" s="4"/>
      <c r="F1" s="4"/>
      <c r="G1" s="4"/>
      <c r="H1" s="4"/>
      <c r="I1" s="4"/>
      <c r="J1" s="4"/>
      <c r="K1" s="4"/>
      <c r="L1" s="4"/>
      <c r="M1" s="4"/>
      <c r="N1" s="4"/>
      <c r="Q1" s="33"/>
    </row>
    <row r="2" spans="1:29" ht="9" customHeight="1" x14ac:dyDescent="0.2">
      <c r="A2" s="4"/>
      <c r="B2" s="4"/>
      <c r="C2" s="4"/>
      <c r="D2" s="4"/>
      <c r="E2" s="4"/>
      <c r="F2" s="4"/>
      <c r="G2" s="4"/>
      <c r="H2" s="4"/>
      <c r="I2" s="4"/>
      <c r="J2" s="4"/>
      <c r="K2" s="4"/>
      <c r="L2" s="502"/>
      <c r="M2" s="502"/>
      <c r="N2" s="502"/>
      <c r="O2" s="502"/>
      <c r="P2" s="502"/>
      <c r="Q2" s="502"/>
      <c r="R2" s="502"/>
      <c r="S2" s="502"/>
      <c r="T2" s="502"/>
      <c r="U2" s="502"/>
      <c r="V2" s="502"/>
      <c r="W2" s="502"/>
      <c r="X2" s="502"/>
      <c r="Y2" s="502"/>
      <c r="Z2" s="502"/>
      <c r="AA2" s="502"/>
      <c r="AB2" s="502"/>
      <c r="AC2" s="502"/>
    </row>
    <row r="3" spans="1:29" ht="24" customHeight="1" x14ac:dyDescent="0.25">
      <c r="A3" s="608" t="s">
        <v>56</v>
      </c>
      <c r="B3" s="608"/>
      <c r="C3" s="608"/>
      <c r="D3" s="608"/>
      <c r="E3" s="608"/>
      <c r="F3" s="608"/>
      <c r="G3" s="608"/>
      <c r="H3" s="608"/>
      <c r="I3" s="608"/>
      <c r="J3" s="608"/>
      <c r="K3" s="608"/>
      <c r="M3" s="733"/>
      <c r="N3" s="733"/>
      <c r="O3" s="733"/>
      <c r="P3" s="733"/>
      <c r="Q3" s="733"/>
      <c r="R3" s="733"/>
      <c r="S3" s="733"/>
      <c r="T3" s="733"/>
      <c r="U3" s="733" t="s">
        <v>421</v>
      </c>
      <c r="V3" s="733"/>
      <c r="W3" s="734"/>
      <c r="X3" s="734"/>
      <c r="Y3" s="734"/>
      <c r="Z3" s="734"/>
      <c r="AA3" s="734"/>
      <c r="AC3" s="734"/>
    </row>
    <row r="4" spans="1:29" ht="19.5" customHeight="1" x14ac:dyDescent="0.2">
      <c r="A4" s="609" t="s">
        <v>465</v>
      </c>
      <c r="B4" s="610">
        <v>1992</v>
      </c>
      <c r="C4" s="610">
        <v>1993</v>
      </c>
      <c r="D4" s="610">
        <v>1994</v>
      </c>
      <c r="E4" s="610">
        <v>1995</v>
      </c>
      <c r="F4" s="610">
        <v>1996</v>
      </c>
      <c r="G4" s="610">
        <v>1997</v>
      </c>
      <c r="H4" s="610">
        <v>1998</v>
      </c>
      <c r="I4" s="610">
        <v>1999</v>
      </c>
      <c r="J4" s="610">
        <v>2000</v>
      </c>
      <c r="K4" s="610">
        <v>2001</v>
      </c>
      <c r="L4" s="610">
        <v>2002</v>
      </c>
      <c r="M4" s="610">
        <v>2003</v>
      </c>
      <c r="N4" s="610">
        <v>2004</v>
      </c>
      <c r="O4" s="610">
        <v>2005</v>
      </c>
      <c r="P4" s="610">
        <v>2006</v>
      </c>
      <c r="Q4" s="610">
        <v>2007</v>
      </c>
      <c r="R4" s="610">
        <v>2008</v>
      </c>
      <c r="S4" s="610">
        <v>2009</v>
      </c>
      <c r="T4" s="610">
        <v>2010</v>
      </c>
      <c r="U4" s="610">
        <v>2011</v>
      </c>
      <c r="V4" s="610">
        <v>2012</v>
      </c>
      <c r="W4" s="610">
        <v>2013</v>
      </c>
      <c r="X4" s="610">
        <v>2014</v>
      </c>
      <c r="Y4" s="610">
        <v>2015</v>
      </c>
      <c r="Z4" s="610">
        <v>2016</v>
      </c>
      <c r="AA4" s="610">
        <v>2017</v>
      </c>
      <c r="AB4" s="610">
        <v>2018</v>
      </c>
      <c r="AC4" s="610">
        <v>2019</v>
      </c>
    </row>
    <row r="5" spans="1:29" ht="15.75" x14ac:dyDescent="0.25">
      <c r="A5" s="611"/>
      <c r="B5" s="28"/>
      <c r="C5" s="28"/>
      <c r="D5" s="28"/>
      <c r="E5" s="28"/>
      <c r="F5" s="28"/>
      <c r="G5" s="28"/>
      <c r="H5" s="28"/>
      <c r="I5" s="28"/>
      <c r="J5" s="612"/>
      <c r="AC5" s="613" t="s">
        <v>351</v>
      </c>
    </row>
    <row r="6" spans="1:29" ht="18.75" x14ac:dyDescent="0.25">
      <c r="A6" s="28" t="s">
        <v>513</v>
      </c>
      <c r="B6" s="614"/>
      <c r="C6" s="614"/>
      <c r="D6" s="614"/>
      <c r="E6" s="614"/>
      <c r="F6" s="614"/>
      <c r="G6" s="614"/>
      <c r="H6" s="614"/>
      <c r="I6" s="32"/>
    </row>
    <row r="7" spans="1:29" x14ac:dyDescent="0.2">
      <c r="A7" s="536" t="s">
        <v>514</v>
      </c>
      <c r="B7" s="614">
        <v>598.29999999999995</v>
      </c>
      <c r="C7" s="614">
        <v>634.20000000000005</v>
      </c>
      <c r="D7" s="614">
        <v>703.8</v>
      </c>
      <c r="E7" s="614">
        <v>751.5</v>
      </c>
      <c r="F7" s="614">
        <v>762.5</v>
      </c>
      <c r="G7" s="614">
        <v>768.3</v>
      </c>
      <c r="H7" s="614">
        <v>786.4</v>
      </c>
      <c r="I7" s="615">
        <v>1062.5999999999999</v>
      </c>
      <c r="J7" s="616">
        <v>1076.5999999999999</v>
      </c>
      <c r="K7" s="616">
        <v>1129.3</v>
      </c>
      <c r="L7" s="506">
        <v>1163.7</v>
      </c>
      <c r="M7" s="617">
        <v>1259.597</v>
      </c>
      <c r="N7" s="617">
        <v>1254.7</v>
      </c>
      <c r="O7" s="617">
        <v>1280.3</v>
      </c>
      <c r="P7" s="617">
        <v>1306.9000000000001</v>
      </c>
      <c r="Q7" s="617">
        <v>1329.4</v>
      </c>
      <c r="R7" s="617">
        <v>1308.5</v>
      </c>
      <c r="S7" s="617">
        <v>1336.2</v>
      </c>
      <c r="T7" s="617">
        <v>1313.8</v>
      </c>
      <c r="U7" s="618">
        <v>1332.7</v>
      </c>
      <c r="V7" s="618">
        <v>1389.3</v>
      </c>
      <c r="W7" s="618">
        <v>1342.7</v>
      </c>
      <c r="X7" s="506">
        <v>1347.2</v>
      </c>
      <c r="Y7" s="506">
        <v>1331.1</v>
      </c>
      <c r="Z7" s="616">
        <v>1341</v>
      </c>
      <c r="AA7" s="616">
        <v>1353.7</v>
      </c>
      <c r="AB7" s="616">
        <v>1372.7</v>
      </c>
      <c r="AC7" s="616">
        <v>1320.1</v>
      </c>
    </row>
    <row r="8" spans="1:29" ht="8.25" customHeight="1" x14ac:dyDescent="0.2">
      <c r="A8" s="4"/>
      <c r="B8" s="614"/>
      <c r="C8" s="614"/>
      <c r="D8" s="614"/>
      <c r="E8" s="614"/>
      <c r="F8" s="614"/>
      <c r="G8" s="614"/>
      <c r="H8" s="614"/>
      <c r="I8" s="614"/>
      <c r="J8" s="616"/>
      <c r="K8" s="616"/>
      <c r="L8" s="506"/>
      <c r="M8" s="617"/>
      <c r="N8" s="617"/>
      <c r="O8" s="617"/>
      <c r="P8" s="617"/>
      <c r="Q8" s="617"/>
      <c r="R8" s="617"/>
      <c r="S8" s="617"/>
      <c r="T8" s="617"/>
      <c r="U8" s="618"/>
      <c r="V8" s="618"/>
    </row>
    <row r="9" spans="1:29" ht="15.75" x14ac:dyDescent="0.25">
      <c r="A9" s="8" t="s">
        <v>362</v>
      </c>
      <c r="B9" s="538"/>
      <c r="C9" s="538"/>
      <c r="D9" s="538"/>
      <c r="E9" s="538"/>
      <c r="F9" s="538"/>
      <c r="G9" s="538"/>
      <c r="H9" s="538"/>
      <c r="I9" s="616"/>
      <c r="J9" s="538"/>
      <c r="K9" s="616"/>
    </row>
    <row r="10" spans="1:29" ht="18" x14ac:dyDescent="0.2">
      <c r="A10" s="558" t="s">
        <v>515</v>
      </c>
      <c r="B10" s="574" t="s">
        <v>149</v>
      </c>
      <c r="C10" s="574" t="s">
        <v>149</v>
      </c>
      <c r="D10" s="574" t="s">
        <v>149</v>
      </c>
      <c r="E10" s="574" t="s">
        <v>149</v>
      </c>
      <c r="F10" s="538">
        <v>22</v>
      </c>
      <c r="G10" s="538">
        <v>23.2</v>
      </c>
      <c r="H10" s="479">
        <v>21</v>
      </c>
      <c r="I10" s="616">
        <v>20.100000000000001</v>
      </c>
      <c r="J10" s="479">
        <v>142.09</v>
      </c>
      <c r="K10" s="479">
        <v>133.6</v>
      </c>
      <c r="L10" s="481">
        <v>132.6</v>
      </c>
      <c r="M10" s="481">
        <v>128.80000000000001</v>
      </c>
      <c r="N10" s="481">
        <v>129.1</v>
      </c>
      <c r="O10" s="481">
        <v>145.1</v>
      </c>
      <c r="P10" s="481">
        <v>149.85</v>
      </c>
      <c r="Q10" s="481">
        <v>149.5</v>
      </c>
      <c r="R10" s="481">
        <v>141.4</v>
      </c>
      <c r="S10" s="481">
        <v>147.80000000000001</v>
      </c>
      <c r="T10" s="514" t="s">
        <v>149</v>
      </c>
      <c r="U10" s="514" t="s">
        <v>149</v>
      </c>
      <c r="V10" s="514" t="s">
        <v>149</v>
      </c>
      <c r="W10" s="514" t="s">
        <v>149</v>
      </c>
      <c r="X10" s="514" t="s">
        <v>149</v>
      </c>
      <c r="Y10" s="514" t="s">
        <v>149</v>
      </c>
      <c r="Z10" s="514" t="s">
        <v>149</v>
      </c>
      <c r="AA10" s="514" t="s">
        <v>149</v>
      </c>
      <c r="AB10" s="792" t="s">
        <v>149</v>
      </c>
      <c r="AC10" s="792" t="s">
        <v>149</v>
      </c>
    </row>
    <row r="11" spans="1:29" ht="18" x14ac:dyDescent="0.2">
      <c r="A11" s="558" t="s">
        <v>516</v>
      </c>
      <c r="B11" s="574" t="s">
        <v>149</v>
      </c>
      <c r="C11" s="574" t="s">
        <v>149</v>
      </c>
      <c r="D11" s="574" t="s">
        <v>149</v>
      </c>
      <c r="E11" s="574" t="s">
        <v>149</v>
      </c>
      <c r="F11" s="538" t="s">
        <v>149</v>
      </c>
      <c r="G11" s="538" t="s">
        <v>149</v>
      </c>
      <c r="H11" s="538" t="s">
        <v>149</v>
      </c>
      <c r="I11" s="538" t="s">
        <v>149</v>
      </c>
      <c r="J11" s="538" t="s">
        <v>149</v>
      </c>
      <c r="K11" s="479">
        <v>74.400000000000006</v>
      </c>
      <c r="L11" s="481">
        <v>72.5</v>
      </c>
      <c r="M11" s="481">
        <v>78.900000000000006</v>
      </c>
      <c r="N11" s="481">
        <v>69.5</v>
      </c>
      <c r="O11" s="481">
        <v>72.8</v>
      </c>
      <c r="P11" s="481">
        <v>74.875</v>
      </c>
      <c r="Q11" s="481">
        <v>71.28</v>
      </c>
      <c r="R11" s="481">
        <v>70</v>
      </c>
      <c r="S11" s="481">
        <v>71.599999999999994</v>
      </c>
      <c r="T11" s="481">
        <v>63.5</v>
      </c>
      <c r="U11" s="481">
        <v>57.7</v>
      </c>
      <c r="V11" s="619">
        <v>52.6</v>
      </c>
      <c r="W11" s="479">
        <v>57</v>
      </c>
      <c r="X11" s="426">
        <v>54.4</v>
      </c>
      <c r="Y11" s="426">
        <v>53.6</v>
      </c>
      <c r="Z11" s="1">
        <v>55.5</v>
      </c>
      <c r="AA11" s="426">
        <v>41.2</v>
      </c>
      <c r="AB11" s="1">
        <v>42.9</v>
      </c>
      <c r="AC11" s="790">
        <v>41.024000000000001</v>
      </c>
    </row>
    <row r="12" spans="1:29" s="582" customFormat="1" ht="15.75" x14ac:dyDescent="0.25">
      <c r="A12" s="543" t="s">
        <v>262</v>
      </c>
      <c r="B12" s="620">
        <f>SUM(B10:B11)</f>
        <v>0</v>
      </c>
      <c r="C12" s="620">
        <f>SUM(C10:C11)</f>
        <v>0</v>
      </c>
      <c r="D12" s="620">
        <f>SUM(D10:D11)</f>
        <v>0</v>
      </c>
      <c r="E12" s="620">
        <f>SUM(E10:E11)</f>
        <v>0</v>
      </c>
      <c r="F12" s="620">
        <f>SUM(F10:F11)</f>
        <v>22</v>
      </c>
      <c r="G12" s="620">
        <f t="shared" ref="G12:AC12" si="0">SUM(G10:G11)</f>
        <v>23.2</v>
      </c>
      <c r="H12" s="620">
        <f t="shared" si="0"/>
        <v>21</v>
      </c>
      <c r="I12" s="620">
        <f t="shared" si="0"/>
        <v>20.100000000000001</v>
      </c>
      <c r="J12" s="620">
        <f t="shared" si="0"/>
        <v>142.09</v>
      </c>
      <c r="K12" s="620">
        <f t="shared" si="0"/>
        <v>208</v>
      </c>
      <c r="L12" s="620">
        <f t="shared" si="0"/>
        <v>205.1</v>
      </c>
      <c r="M12" s="620">
        <f t="shared" si="0"/>
        <v>207.70000000000002</v>
      </c>
      <c r="N12" s="620">
        <f t="shared" si="0"/>
        <v>198.6</v>
      </c>
      <c r="O12" s="620">
        <f t="shared" si="0"/>
        <v>217.89999999999998</v>
      </c>
      <c r="P12" s="620">
        <f t="shared" si="0"/>
        <v>224.72499999999999</v>
      </c>
      <c r="Q12" s="620">
        <f t="shared" si="0"/>
        <v>220.78</v>
      </c>
      <c r="R12" s="620">
        <f t="shared" si="0"/>
        <v>211.4</v>
      </c>
      <c r="S12" s="620">
        <f t="shared" si="0"/>
        <v>219.4</v>
      </c>
      <c r="T12" s="620">
        <f t="shared" si="0"/>
        <v>63.5</v>
      </c>
      <c r="U12" s="620">
        <f t="shared" si="0"/>
        <v>57.7</v>
      </c>
      <c r="V12" s="620">
        <f t="shared" si="0"/>
        <v>52.6</v>
      </c>
      <c r="W12" s="620">
        <f t="shared" si="0"/>
        <v>57</v>
      </c>
      <c r="X12" s="620">
        <f t="shared" si="0"/>
        <v>54.4</v>
      </c>
      <c r="Y12" s="620">
        <f t="shared" si="0"/>
        <v>53.6</v>
      </c>
      <c r="Z12" s="620">
        <f t="shared" si="0"/>
        <v>55.5</v>
      </c>
      <c r="AA12" s="620">
        <f t="shared" si="0"/>
        <v>41.2</v>
      </c>
      <c r="AB12" s="620">
        <f t="shared" si="0"/>
        <v>42.9</v>
      </c>
      <c r="AC12" s="620">
        <f t="shared" si="0"/>
        <v>41.024000000000001</v>
      </c>
    </row>
    <row r="13" spans="1:29" ht="8.25" customHeight="1" x14ac:dyDescent="0.2">
      <c r="A13" s="4"/>
      <c r="B13" s="614"/>
      <c r="C13" s="614"/>
      <c r="D13" s="614"/>
      <c r="E13" s="614"/>
      <c r="F13" s="614"/>
      <c r="G13" s="614"/>
      <c r="H13" s="614"/>
      <c r="I13" s="475"/>
    </row>
    <row r="14" spans="1:29" ht="15.75" x14ac:dyDescent="0.25">
      <c r="A14" s="28" t="s">
        <v>360</v>
      </c>
      <c r="B14" s="538"/>
      <c r="C14" s="538"/>
      <c r="D14" s="538"/>
      <c r="E14" s="538"/>
      <c r="F14" s="538"/>
      <c r="G14" s="538"/>
      <c r="H14" s="538"/>
      <c r="I14" s="475"/>
    </row>
    <row r="15" spans="1:29" ht="18" x14ac:dyDescent="0.2">
      <c r="A15" s="536" t="s">
        <v>517</v>
      </c>
      <c r="B15" s="574" t="s">
        <v>149</v>
      </c>
      <c r="C15" s="574" t="s">
        <v>149</v>
      </c>
      <c r="D15" s="574" t="s">
        <v>149</v>
      </c>
      <c r="E15" s="574" t="s">
        <v>149</v>
      </c>
      <c r="F15" s="538" t="s">
        <v>149</v>
      </c>
      <c r="G15" s="538">
        <v>28.5</v>
      </c>
      <c r="H15" s="538">
        <v>26.2</v>
      </c>
      <c r="I15" s="1">
        <v>28.1</v>
      </c>
      <c r="J15" s="479">
        <v>26.2</v>
      </c>
      <c r="K15" s="479">
        <v>27.527000000000001</v>
      </c>
      <c r="L15" s="481">
        <v>32.5</v>
      </c>
      <c r="M15" s="481">
        <v>43.48</v>
      </c>
      <c r="N15" s="481">
        <v>56.06</v>
      </c>
      <c r="O15" s="481">
        <v>35.700000000000003</v>
      </c>
      <c r="P15" s="481">
        <v>29.5</v>
      </c>
      <c r="Q15" s="481">
        <v>39.1</v>
      </c>
      <c r="R15" s="481">
        <v>40.200000000000003</v>
      </c>
      <c r="S15" s="481">
        <v>39</v>
      </c>
      <c r="T15" s="481">
        <v>38.200000000000003</v>
      </c>
      <c r="U15" s="481">
        <v>33.4</v>
      </c>
      <c r="V15" s="1">
        <v>37.299999999999997</v>
      </c>
      <c r="W15" s="1">
        <v>44.4</v>
      </c>
      <c r="X15" s="426">
        <v>40.200000000000003</v>
      </c>
      <c r="Y15" s="426">
        <v>39.1</v>
      </c>
      <c r="Z15" s="1">
        <v>45.7</v>
      </c>
      <c r="AA15" s="773">
        <v>44</v>
      </c>
      <c r="AB15" s="1">
        <v>41.4</v>
      </c>
      <c r="AC15" s="1">
        <v>40.6</v>
      </c>
    </row>
    <row r="16" spans="1:29" x14ac:dyDescent="0.2">
      <c r="A16" s="536" t="s">
        <v>518</v>
      </c>
      <c r="B16" s="574" t="s">
        <v>149</v>
      </c>
      <c r="C16" s="574" t="s">
        <v>149</v>
      </c>
      <c r="D16" s="574" t="s">
        <v>149</v>
      </c>
      <c r="E16" s="574" t="s">
        <v>149</v>
      </c>
      <c r="F16" s="538">
        <v>55.9</v>
      </c>
      <c r="G16" s="538">
        <v>50</v>
      </c>
      <c r="H16" s="1">
        <v>54.5</v>
      </c>
      <c r="I16" s="538">
        <v>57.1</v>
      </c>
      <c r="J16" s="538">
        <v>58.613999999999997</v>
      </c>
      <c r="K16" s="538">
        <v>63.566000000000003</v>
      </c>
      <c r="L16" s="488">
        <v>62.9</v>
      </c>
      <c r="M16" s="488">
        <v>62.737000000000002</v>
      </c>
      <c r="N16" s="488">
        <v>66.239999999999995</v>
      </c>
      <c r="O16" s="488">
        <v>67.7</v>
      </c>
      <c r="P16" s="481">
        <v>73.3</v>
      </c>
      <c r="Q16" s="481">
        <v>71.599999999999994</v>
      </c>
      <c r="R16" s="481">
        <v>72.400000000000006</v>
      </c>
      <c r="S16" s="481">
        <v>69.099999999999994</v>
      </c>
      <c r="T16" s="481">
        <v>65.8</v>
      </c>
      <c r="U16" s="481">
        <v>71.3</v>
      </c>
      <c r="V16" s="1">
        <v>70.2</v>
      </c>
      <c r="W16" s="1">
        <v>62.8</v>
      </c>
      <c r="X16" s="426">
        <v>67.7</v>
      </c>
      <c r="Y16" s="426">
        <v>68.099999999999994</v>
      </c>
      <c r="Z16" s="479">
        <v>68</v>
      </c>
      <c r="AA16" s="426">
        <v>72.3</v>
      </c>
      <c r="AB16" s="1">
        <v>69.599999999999994</v>
      </c>
      <c r="AC16" s="1">
        <v>70.7</v>
      </c>
    </row>
    <row r="17" spans="1:29" ht="18" x14ac:dyDescent="0.2">
      <c r="A17" s="536" t="s">
        <v>519</v>
      </c>
      <c r="B17" s="574" t="s">
        <v>149</v>
      </c>
      <c r="C17" s="574" t="s">
        <v>149</v>
      </c>
      <c r="D17" s="574" t="s">
        <v>149</v>
      </c>
      <c r="E17" s="574" t="s">
        <v>149</v>
      </c>
      <c r="F17" s="538" t="s">
        <v>149</v>
      </c>
      <c r="G17" s="538" t="s">
        <v>149</v>
      </c>
      <c r="H17" s="538" t="s">
        <v>149</v>
      </c>
      <c r="I17" s="538" t="s">
        <v>149</v>
      </c>
      <c r="J17" s="538">
        <v>13</v>
      </c>
      <c r="K17" s="538">
        <v>12.685</v>
      </c>
      <c r="L17" s="488">
        <v>9.1999999999999993</v>
      </c>
      <c r="M17" s="488">
        <v>20.170000000000002</v>
      </c>
      <c r="N17" s="488">
        <v>17.741</v>
      </c>
      <c r="O17" s="488">
        <v>23.4</v>
      </c>
      <c r="P17" s="481">
        <v>21.3</v>
      </c>
      <c r="Q17" s="481">
        <v>15.2</v>
      </c>
      <c r="R17" s="481">
        <v>14.6</v>
      </c>
      <c r="S17" s="481">
        <v>13.9</v>
      </c>
      <c r="T17" s="481">
        <v>16.3</v>
      </c>
      <c r="U17" s="481">
        <v>16</v>
      </c>
      <c r="V17" s="1">
        <v>17.7</v>
      </c>
      <c r="W17" s="1">
        <v>16.100000000000001</v>
      </c>
      <c r="X17" s="426">
        <v>14.4</v>
      </c>
      <c r="Y17" s="426">
        <v>17.100000000000001</v>
      </c>
      <c r="Z17" s="1">
        <v>21.3</v>
      </c>
      <c r="AA17" s="426">
        <v>15.3</v>
      </c>
      <c r="AB17" s="1">
        <v>16.100000000000001</v>
      </c>
      <c r="AC17" s="1">
        <v>17.600000000000001</v>
      </c>
    </row>
    <row r="18" spans="1:29" ht="18" x14ac:dyDescent="0.2">
      <c r="A18" s="536" t="s">
        <v>520</v>
      </c>
      <c r="B18" s="574" t="s">
        <v>149</v>
      </c>
      <c r="C18" s="574" t="s">
        <v>149</v>
      </c>
      <c r="D18" s="574" t="s">
        <v>149</v>
      </c>
      <c r="E18" s="574" t="s">
        <v>149</v>
      </c>
      <c r="F18" s="538" t="s">
        <v>149</v>
      </c>
      <c r="G18" s="538" t="s">
        <v>149</v>
      </c>
      <c r="H18" s="538" t="s">
        <v>149</v>
      </c>
      <c r="I18" s="538" t="s">
        <v>149</v>
      </c>
      <c r="J18" s="538">
        <v>19.053000000000001</v>
      </c>
      <c r="K18" s="538">
        <v>22.247</v>
      </c>
      <c r="L18" s="488">
        <v>17.3</v>
      </c>
      <c r="M18" s="488">
        <v>18.172000000000001</v>
      </c>
      <c r="N18" s="488">
        <v>12.175000000000001</v>
      </c>
      <c r="O18" s="488">
        <v>13.4</v>
      </c>
      <c r="P18" s="481">
        <v>14.3</v>
      </c>
      <c r="Q18" s="481">
        <v>12.7</v>
      </c>
      <c r="R18" s="481">
        <v>14.4</v>
      </c>
      <c r="S18" s="481">
        <v>16</v>
      </c>
      <c r="T18" s="481">
        <v>15</v>
      </c>
      <c r="U18" s="481">
        <v>13.1</v>
      </c>
      <c r="V18" s="1">
        <v>14.4</v>
      </c>
      <c r="W18" s="1">
        <v>15.1</v>
      </c>
      <c r="X18" s="426">
        <v>15.9</v>
      </c>
      <c r="Y18" s="426">
        <v>16.899999999999999</v>
      </c>
      <c r="Z18" s="1">
        <v>14.5</v>
      </c>
      <c r="AA18" s="426">
        <v>12.6</v>
      </c>
      <c r="AB18" s="1">
        <v>11.8</v>
      </c>
      <c r="AC18" s="1">
        <v>12.2</v>
      </c>
    </row>
    <row r="19" spans="1:29" s="582" customFormat="1" ht="15.75" x14ac:dyDescent="0.25">
      <c r="A19" s="543" t="s">
        <v>262</v>
      </c>
      <c r="B19" s="552">
        <f t="shared" ref="B19:U19" si="1">SUM(B15:B18)</f>
        <v>0</v>
      </c>
      <c r="C19" s="552">
        <f t="shared" si="1"/>
        <v>0</v>
      </c>
      <c r="D19" s="552">
        <f t="shared" si="1"/>
        <v>0</v>
      </c>
      <c r="E19" s="552">
        <f t="shared" si="1"/>
        <v>0</v>
      </c>
      <c r="F19" s="552">
        <f t="shared" si="1"/>
        <v>55.9</v>
      </c>
      <c r="G19" s="552">
        <f t="shared" si="1"/>
        <v>78.5</v>
      </c>
      <c r="H19" s="552">
        <f t="shared" si="1"/>
        <v>80.7</v>
      </c>
      <c r="I19" s="552">
        <f t="shared" si="1"/>
        <v>85.2</v>
      </c>
      <c r="J19" s="552">
        <f t="shared" si="1"/>
        <v>116.86699999999999</v>
      </c>
      <c r="K19" s="552">
        <f t="shared" si="1"/>
        <v>126.02500000000001</v>
      </c>
      <c r="L19" s="552">
        <f t="shared" si="1"/>
        <v>121.9</v>
      </c>
      <c r="M19" s="552">
        <f t="shared" si="1"/>
        <v>144.559</v>
      </c>
      <c r="N19" s="552">
        <f t="shared" si="1"/>
        <v>152.21600000000001</v>
      </c>
      <c r="O19" s="552">
        <f t="shared" si="1"/>
        <v>140.20000000000002</v>
      </c>
      <c r="P19" s="552">
        <f t="shared" si="1"/>
        <v>138.4</v>
      </c>
      <c r="Q19" s="552">
        <f t="shared" si="1"/>
        <v>138.6</v>
      </c>
      <c r="R19" s="552">
        <f t="shared" si="1"/>
        <v>141.6</v>
      </c>
      <c r="S19" s="552">
        <f t="shared" si="1"/>
        <v>138</v>
      </c>
      <c r="T19" s="552">
        <f t="shared" si="1"/>
        <v>135.30000000000001</v>
      </c>
      <c r="U19" s="552">
        <f t="shared" si="1"/>
        <v>133.79999999999998</v>
      </c>
      <c r="V19" s="552">
        <f t="shared" ref="V19:AC19" si="2">SUM(V15:V18)</f>
        <v>139.6</v>
      </c>
      <c r="W19" s="552">
        <f t="shared" si="2"/>
        <v>138.39999999999998</v>
      </c>
      <c r="X19" s="552">
        <f t="shared" si="2"/>
        <v>138.20000000000002</v>
      </c>
      <c r="Y19" s="552">
        <f t="shared" si="2"/>
        <v>141.19999999999999</v>
      </c>
      <c r="Z19" s="552">
        <f t="shared" si="2"/>
        <v>149.5</v>
      </c>
      <c r="AA19" s="552">
        <f t="shared" si="2"/>
        <v>144.19999999999999</v>
      </c>
      <c r="AB19" s="552">
        <f t="shared" si="2"/>
        <v>138.9</v>
      </c>
      <c r="AC19" s="552">
        <f t="shared" si="2"/>
        <v>141.1</v>
      </c>
    </row>
    <row r="20" spans="1:29" ht="8.25" customHeight="1" x14ac:dyDescent="0.2">
      <c r="A20" s="4"/>
      <c r="B20" s="614"/>
      <c r="C20" s="614"/>
      <c r="D20" s="614"/>
      <c r="E20" s="614"/>
      <c r="F20" s="614"/>
      <c r="G20" s="614"/>
      <c r="H20" s="614"/>
      <c r="I20" s="475"/>
    </row>
    <row r="21" spans="1:29" ht="15.75" x14ac:dyDescent="0.25">
      <c r="A21" s="28" t="s">
        <v>372</v>
      </c>
      <c r="B21" s="621"/>
      <c r="C21" s="621"/>
      <c r="D21" s="621"/>
      <c r="E21" s="621"/>
      <c r="F21" s="621"/>
      <c r="G21" s="621"/>
      <c r="H21" s="621"/>
      <c r="I21" s="475"/>
    </row>
    <row r="22" spans="1:29" x14ac:dyDescent="0.2">
      <c r="A22" s="536" t="s">
        <v>521</v>
      </c>
      <c r="B22" s="475"/>
      <c r="C22" s="475"/>
      <c r="D22" s="475"/>
      <c r="E22" s="475"/>
      <c r="F22" s="475"/>
      <c r="G22" s="475"/>
      <c r="H22" s="475"/>
      <c r="I22" s="475"/>
    </row>
    <row r="23" spans="1:29" ht="18" x14ac:dyDescent="0.2">
      <c r="A23" s="536" t="s">
        <v>522</v>
      </c>
      <c r="B23" s="574" t="s">
        <v>149</v>
      </c>
      <c r="C23" s="574" t="s">
        <v>149</v>
      </c>
      <c r="D23" s="574" t="s">
        <v>149</v>
      </c>
      <c r="E23" s="574" t="s">
        <v>149</v>
      </c>
      <c r="F23" s="574" t="s">
        <v>149</v>
      </c>
      <c r="G23" s="574" t="s">
        <v>149</v>
      </c>
      <c r="H23" s="574" t="s">
        <v>149</v>
      </c>
      <c r="I23" s="574" t="s">
        <v>149</v>
      </c>
      <c r="J23" s="574" t="s">
        <v>149</v>
      </c>
      <c r="K23" s="574" t="s">
        <v>149</v>
      </c>
      <c r="L23" s="574" t="s">
        <v>149</v>
      </c>
      <c r="M23" s="574" t="s">
        <v>149</v>
      </c>
      <c r="N23" s="574" t="s">
        <v>149</v>
      </c>
      <c r="O23" s="574" t="s">
        <v>149</v>
      </c>
      <c r="P23" s="574" t="s">
        <v>149</v>
      </c>
      <c r="Q23" s="574" t="s">
        <v>149</v>
      </c>
      <c r="R23" s="574" t="s">
        <v>149</v>
      </c>
      <c r="S23" s="574" t="s">
        <v>149</v>
      </c>
      <c r="T23" s="574" t="s">
        <v>149</v>
      </c>
      <c r="U23" s="574" t="s">
        <v>149</v>
      </c>
      <c r="V23" s="574" t="s">
        <v>149</v>
      </c>
      <c r="W23" s="1">
        <v>560</v>
      </c>
      <c r="X23" s="426">
        <v>566</v>
      </c>
      <c r="Y23" s="426">
        <v>557</v>
      </c>
      <c r="Z23" s="1">
        <v>572</v>
      </c>
      <c r="AA23" s="426">
        <v>580</v>
      </c>
      <c r="AB23" s="1">
        <v>590</v>
      </c>
      <c r="AC23" s="1">
        <v>598</v>
      </c>
    </row>
    <row r="24" spans="1:29" ht="18" x14ac:dyDescent="0.2">
      <c r="A24" s="558" t="s">
        <v>523</v>
      </c>
      <c r="B24" s="574" t="s">
        <v>149</v>
      </c>
      <c r="C24" s="574" t="s">
        <v>149</v>
      </c>
      <c r="D24" s="488">
        <v>13.246</v>
      </c>
      <c r="E24" s="488">
        <v>13.923</v>
      </c>
      <c r="F24" s="488">
        <v>14.500999999999999</v>
      </c>
      <c r="G24" s="488">
        <v>13.337</v>
      </c>
      <c r="H24" s="488">
        <v>11.06</v>
      </c>
      <c r="I24" s="479">
        <v>13.882999999999999</v>
      </c>
      <c r="J24" s="479">
        <v>8.9030000000000005</v>
      </c>
      <c r="K24" s="479">
        <v>8.1180000000000003</v>
      </c>
      <c r="L24" s="481">
        <v>7.5309999999999997</v>
      </c>
      <c r="M24" s="481">
        <v>5.8</v>
      </c>
      <c r="N24" s="481">
        <v>5.95</v>
      </c>
      <c r="O24" s="481">
        <v>5.6</v>
      </c>
      <c r="P24" s="481">
        <v>7</v>
      </c>
      <c r="Q24" s="481">
        <v>16.7</v>
      </c>
      <c r="R24" s="488">
        <v>1.03</v>
      </c>
      <c r="S24" s="488">
        <v>3.9</v>
      </c>
      <c r="T24" s="488">
        <v>4.4000000000000004</v>
      </c>
      <c r="U24" s="488">
        <v>3</v>
      </c>
      <c r="V24" s="1">
        <v>5.0999999999999996</v>
      </c>
      <c r="W24" s="1">
        <v>10.3</v>
      </c>
      <c r="X24" s="481">
        <v>10</v>
      </c>
      <c r="Y24" s="426">
        <v>11.2</v>
      </c>
      <c r="Z24" s="1">
        <v>8.9</v>
      </c>
      <c r="AA24" s="426">
        <v>8.4</v>
      </c>
      <c r="AB24" s="1">
        <v>8.3000000000000007</v>
      </c>
      <c r="AC24" s="1">
        <v>8.1</v>
      </c>
    </row>
    <row r="25" spans="1:29" s="582" customFormat="1" ht="18.75" x14ac:dyDescent="0.25">
      <c r="A25" s="622" t="s">
        <v>524</v>
      </c>
      <c r="B25" s="623" t="str">
        <f>B24</f>
        <v>..</v>
      </c>
      <c r="C25" s="623" t="str">
        <f>C24</f>
        <v>..</v>
      </c>
      <c r="D25" s="623">
        <f>D24</f>
        <v>13.246</v>
      </c>
      <c r="E25" s="623">
        <f t="shared" ref="E25:AC25" si="3">E24</f>
        <v>13.923</v>
      </c>
      <c r="F25" s="623">
        <f t="shared" si="3"/>
        <v>14.500999999999999</v>
      </c>
      <c r="G25" s="623">
        <f t="shared" si="3"/>
        <v>13.337</v>
      </c>
      <c r="H25" s="623">
        <f t="shared" si="3"/>
        <v>11.06</v>
      </c>
      <c r="I25" s="623">
        <f t="shared" si="3"/>
        <v>13.882999999999999</v>
      </c>
      <c r="J25" s="623">
        <f t="shared" si="3"/>
        <v>8.9030000000000005</v>
      </c>
      <c r="K25" s="623">
        <f t="shared" si="3"/>
        <v>8.1180000000000003</v>
      </c>
      <c r="L25" s="623">
        <f t="shared" si="3"/>
        <v>7.5309999999999997</v>
      </c>
      <c r="M25" s="552">
        <f t="shared" si="3"/>
        <v>5.8</v>
      </c>
      <c r="N25" s="552">
        <f t="shared" si="3"/>
        <v>5.95</v>
      </c>
      <c r="O25" s="552">
        <f t="shared" si="3"/>
        <v>5.6</v>
      </c>
      <c r="P25" s="552">
        <f t="shared" si="3"/>
        <v>7</v>
      </c>
      <c r="Q25" s="552">
        <f t="shared" si="3"/>
        <v>16.7</v>
      </c>
      <c r="R25" s="552">
        <f t="shared" si="3"/>
        <v>1.03</v>
      </c>
      <c r="S25" s="552">
        <f t="shared" si="3"/>
        <v>3.9</v>
      </c>
      <c r="T25" s="552">
        <f t="shared" si="3"/>
        <v>4.4000000000000004</v>
      </c>
      <c r="U25" s="552">
        <f t="shared" si="3"/>
        <v>3</v>
      </c>
      <c r="V25" s="552">
        <f t="shared" si="3"/>
        <v>5.0999999999999996</v>
      </c>
      <c r="W25" s="552">
        <f t="shared" si="3"/>
        <v>10.3</v>
      </c>
      <c r="X25" s="552">
        <f t="shared" si="3"/>
        <v>10</v>
      </c>
      <c r="Y25" s="552">
        <f t="shared" si="3"/>
        <v>11.2</v>
      </c>
      <c r="Z25" s="552">
        <f t="shared" si="3"/>
        <v>8.9</v>
      </c>
      <c r="AA25" s="552">
        <f t="shared" si="3"/>
        <v>8.4</v>
      </c>
      <c r="AB25" s="552">
        <f t="shared" si="3"/>
        <v>8.3000000000000007</v>
      </c>
      <c r="AC25" s="552">
        <f t="shared" si="3"/>
        <v>8.1</v>
      </c>
    </row>
    <row r="26" spans="1:29" ht="8.25" customHeight="1" x14ac:dyDescent="0.2">
      <c r="B26" s="624"/>
      <c r="C26" s="624"/>
      <c r="D26" s="624"/>
      <c r="E26" s="624"/>
      <c r="F26" s="624"/>
      <c r="G26" s="624"/>
      <c r="H26" s="624"/>
      <c r="I26" s="475"/>
      <c r="J26" s="479"/>
      <c r="K26" s="479"/>
      <c r="L26" s="514"/>
      <c r="M26" s="514"/>
      <c r="N26" s="514"/>
      <c r="O26" s="514"/>
      <c r="P26" s="514"/>
      <c r="Q26" s="514"/>
      <c r="R26" s="514"/>
      <c r="S26" s="514"/>
      <c r="T26" s="514"/>
      <c r="U26" s="514"/>
    </row>
    <row r="27" spans="1:29" ht="18.75" x14ac:dyDescent="0.25">
      <c r="A27" s="8" t="s">
        <v>525</v>
      </c>
      <c r="B27" s="475"/>
      <c r="C27" s="475"/>
      <c r="D27" s="475"/>
      <c r="E27" s="475"/>
      <c r="F27" s="475"/>
      <c r="G27" s="475"/>
      <c r="H27" s="475"/>
      <c r="I27" s="475"/>
      <c r="K27" s="481"/>
      <c r="L27" s="481"/>
      <c r="M27" s="481"/>
      <c r="N27" s="514"/>
      <c r="O27" s="514"/>
      <c r="P27" s="514"/>
      <c r="Q27" s="514"/>
      <c r="R27" s="514"/>
      <c r="S27" s="514"/>
      <c r="T27" s="514"/>
      <c r="U27" s="514"/>
    </row>
    <row r="28" spans="1:29" ht="14.25" customHeight="1" x14ac:dyDescent="0.2">
      <c r="A28" s="625" t="s">
        <v>526</v>
      </c>
      <c r="B28" s="574" t="s">
        <v>149</v>
      </c>
      <c r="C28" s="574" t="s">
        <v>149</v>
      </c>
      <c r="D28" s="574" t="s">
        <v>149</v>
      </c>
      <c r="E28" s="616">
        <v>96.3035</v>
      </c>
      <c r="F28" s="616">
        <v>137.94300000000001</v>
      </c>
      <c r="G28" s="616">
        <v>145.672</v>
      </c>
      <c r="H28" s="616">
        <v>125.68600000000001</v>
      </c>
      <c r="I28" s="1">
        <v>120.4</v>
      </c>
      <c r="J28" s="574" t="s">
        <v>149</v>
      </c>
      <c r="K28" s="574" t="s">
        <v>149</v>
      </c>
      <c r="L28" s="574" t="s">
        <v>149</v>
      </c>
      <c r="M28" s="574" t="s">
        <v>149</v>
      </c>
      <c r="N28" s="481">
        <v>2.6539999999999999</v>
      </c>
      <c r="O28" s="574" t="s">
        <v>149</v>
      </c>
      <c r="P28" s="574" t="s">
        <v>149</v>
      </c>
      <c r="Q28" s="574" t="s">
        <v>149</v>
      </c>
      <c r="R28" s="574" t="s">
        <v>149</v>
      </c>
      <c r="S28" s="574" t="s">
        <v>149</v>
      </c>
      <c r="T28" s="574" t="s">
        <v>149</v>
      </c>
      <c r="U28" s="574" t="s">
        <v>149</v>
      </c>
      <c r="V28" s="574" t="s">
        <v>149</v>
      </c>
      <c r="W28" s="574" t="s">
        <v>149</v>
      </c>
      <c r="X28" s="574" t="s">
        <v>149</v>
      </c>
      <c r="Y28" s="574" t="s">
        <v>149</v>
      </c>
      <c r="Z28" s="574" t="s">
        <v>149</v>
      </c>
      <c r="AA28" s="574" t="s">
        <v>149</v>
      </c>
    </row>
    <row r="29" spans="1:29" ht="8.25" customHeight="1" x14ac:dyDescent="0.2">
      <c r="B29" s="488"/>
      <c r="C29" s="488"/>
      <c r="D29" s="488"/>
      <c r="E29" s="488"/>
      <c r="F29" s="488"/>
      <c r="G29" s="488"/>
      <c r="H29" s="488"/>
      <c r="I29" s="479"/>
      <c r="J29" s="479"/>
      <c r="K29" s="479"/>
      <c r="L29" s="479"/>
      <c r="M29" s="479"/>
      <c r="N29" s="479"/>
      <c r="O29" s="479"/>
      <c r="P29" s="479"/>
      <c r="Q29" s="479"/>
      <c r="R29" s="479"/>
      <c r="S29" s="479"/>
      <c r="T29" s="479"/>
      <c r="U29" s="479"/>
    </row>
    <row r="30" spans="1:29" ht="18.75" x14ac:dyDescent="0.25">
      <c r="A30" s="8" t="s">
        <v>527</v>
      </c>
      <c r="B30" s="488"/>
      <c r="C30" s="488"/>
      <c r="D30" s="488"/>
      <c r="E30" s="488"/>
      <c r="F30" s="488"/>
      <c r="G30" s="488"/>
      <c r="H30" s="488"/>
      <c r="I30" s="479"/>
      <c r="J30" s="479"/>
      <c r="K30" s="479"/>
      <c r="L30" s="479"/>
      <c r="M30" s="479"/>
      <c r="N30" s="479"/>
      <c r="O30" s="479"/>
      <c r="P30" s="479"/>
      <c r="Q30" s="479"/>
      <c r="R30" s="479"/>
      <c r="S30" s="479"/>
      <c r="T30" s="479"/>
      <c r="U30" s="479"/>
    </row>
    <row r="31" spans="1:29" x14ac:dyDescent="0.2">
      <c r="A31" s="558" t="s">
        <v>528</v>
      </c>
      <c r="B31" s="574" t="s">
        <v>149</v>
      </c>
      <c r="C31" s="574" t="s">
        <v>149</v>
      </c>
      <c r="D31" s="574" t="s">
        <v>149</v>
      </c>
      <c r="E31" s="574" t="s">
        <v>149</v>
      </c>
      <c r="F31" s="574" t="s">
        <v>149</v>
      </c>
      <c r="G31" s="574" t="s">
        <v>149</v>
      </c>
      <c r="H31" s="574" t="s">
        <v>149</v>
      </c>
      <c r="I31" s="574" t="s">
        <v>149</v>
      </c>
      <c r="J31" s="574" t="s">
        <v>149</v>
      </c>
      <c r="K31" s="479">
        <v>2.2570000000000001</v>
      </c>
      <c r="L31" s="481">
        <v>2.1</v>
      </c>
      <c r="M31" s="481">
        <v>2.4</v>
      </c>
      <c r="N31" s="481">
        <v>2.536</v>
      </c>
      <c r="O31" s="481">
        <v>2.96</v>
      </c>
      <c r="P31" s="481">
        <v>3.3519999999999999</v>
      </c>
      <c r="Q31" s="481">
        <v>2.62</v>
      </c>
      <c r="R31" s="481">
        <v>4.9000000000000004</v>
      </c>
      <c r="S31" s="481">
        <v>3.3</v>
      </c>
      <c r="T31" s="481">
        <v>2.996</v>
      </c>
      <c r="U31" s="481">
        <v>4.9000000000000004</v>
      </c>
      <c r="V31" s="481">
        <v>4.6399999999999997</v>
      </c>
      <c r="W31" s="40">
        <v>0</v>
      </c>
      <c r="X31" s="40">
        <v>0</v>
      </c>
      <c r="Y31" s="40">
        <v>0</v>
      </c>
      <c r="Z31" s="40">
        <v>0</v>
      </c>
      <c r="AA31" s="40">
        <v>0</v>
      </c>
      <c r="AB31" s="40">
        <v>0</v>
      </c>
      <c r="AC31" s="40">
        <v>0</v>
      </c>
    </row>
    <row r="32" spans="1:29" ht="8.25" customHeight="1" x14ac:dyDescent="0.2">
      <c r="B32" s="538"/>
      <c r="C32" s="538"/>
      <c r="D32" s="538"/>
      <c r="E32" s="538"/>
      <c r="F32" s="538"/>
      <c r="G32" s="538"/>
      <c r="H32" s="538"/>
    </row>
    <row r="33" spans="1:29" ht="15" customHeight="1" x14ac:dyDescent="0.25">
      <c r="A33" s="28" t="s">
        <v>529</v>
      </c>
      <c r="B33" s="626"/>
      <c r="C33" s="626"/>
      <c r="D33" s="626"/>
      <c r="E33" s="626"/>
      <c r="F33" s="626"/>
      <c r="G33" s="626"/>
      <c r="H33" s="626"/>
      <c r="I33" s="626"/>
    </row>
    <row r="34" spans="1:29" x14ac:dyDescent="0.2">
      <c r="A34" s="536" t="s">
        <v>530</v>
      </c>
      <c r="B34" s="614">
        <v>58.338000000000001</v>
      </c>
      <c r="C34" s="614">
        <v>53.841999999999999</v>
      </c>
      <c r="D34" s="614">
        <v>59.889000000000003</v>
      </c>
      <c r="E34" s="614">
        <v>63.843000000000004</v>
      </c>
      <c r="F34" s="614">
        <v>67.341999999999999</v>
      </c>
      <c r="G34" s="614">
        <v>68.417000000000002</v>
      </c>
      <c r="H34" s="614">
        <v>66.5</v>
      </c>
      <c r="I34" s="387">
        <v>65.599999999999994</v>
      </c>
      <c r="J34" s="616">
        <v>63.2</v>
      </c>
      <c r="K34" s="616">
        <v>64.7</v>
      </c>
      <c r="L34" s="506">
        <v>63.6</v>
      </c>
      <c r="M34" s="506">
        <v>71.135999999999996</v>
      </c>
      <c r="N34" s="506">
        <v>77.7</v>
      </c>
      <c r="O34" s="506">
        <v>75.363</v>
      </c>
      <c r="P34" s="506">
        <v>74.8</v>
      </c>
      <c r="Q34" s="506">
        <v>74.2</v>
      </c>
      <c r="R34" s="506">
        <v>76.2</v>
      </c>
      <c r="S34" s="506">
        <v>75.98</v>
      </c>
      <c r="T34" s="506">
        <v>78.75</v>
      </c>
      <c r="U34" s="506">
        <v>81.650000000000006</v>
      </c>
      <c r="V34" s="1">
        <v>77.099999999999994</v>
      </c>
      <c r="W34" s="1">
        <v>79.3</v>
      </c>
      <c r="X34" s="426">
        <v>77.5</v>
      </c>
      <c r="Y34" s="426">
        <v>77.7</v>
      </c>
      <c r="Z34" s="1">
        <v>81.599999999999994</v>
      </c>
      <c r="AA34" s="771">
        <v>84.1</v>
      </c>
      <c r="AB34" s="1">
        <v>79.099999999999994</v>
      </c>
      <c r="AC34" s="1">
        <v>81.599999999999994</v>
      </c>
    </row>
    <row r="35" spans="1:29" x14ac:dyDescent="0.2">
      <c r="A35" s="536" t="s">
        <v>531</v>
      </c>
      <c r="B35" s="614">
        <v>47.302999999999997</v>
      </c>
      <c r="C35" s="614">
        <v>50.76</v>
      </c>
      <c r="D35" s="614">
        <v>53.953000000000003</v>
      </c>
      <c r="E35" s="614">
        <v>58.219000000000001</v>
      </c>
      <c r="F35" s="614">
        <v>59.165999999999997</v>
      </c>
      <c r="G35" s="614">
        <v>56.554000000000002</v>
      </c>
      <c r="H35" s="614">
        <v>56.1</v>
      </c>
      <c r="I35" s="387">
        <v>56.4</v>
      </c>
      <c r="J35" s="616">
        <v>55.1</v>
      </c>
      <c r="K35" s="616">
        <v>54</v>
      </c>
      <c r="L35" s="506">
        <v>54.2</v>
      </c>
      <c r="M35" s="506">
        <v>60.287999999999997</v>
      </c>
      <c r="N35" s="506">
        <v>61.7</v>
      </c>
      <c r="O35" s="506">
        <v>58.7</v>
      </c>
      <c r="P35" s="506">
        <v>58.6</v>
      </c>
      <c r="Q35" s="506">
        <v>60.5</v>
      </c>
      <c r="R35" s="506">
        <v>55</v>
      </c>
      <c r="S35" s="506">
        <v>60.552</v>
      </c>
      <c r="T35" s="506">
        <v>58.8</v>
      </c>
      <c r="U35" s="506">
        <v>58.39</v>
      </c>
      <c r="V35" s="1">
        <v>56.3</v>
      </c>
      <c r="W35" s="1">
        <v>58.8</v>
      </c>
      <c r="X35" s="426">
        <v>54.8</v>
      </c>
      <c r="Y35" s="481">
        <v>55</v>
      </c>
      <c r="Z35" s="1">
        <v>53.6</v>
      </c>
      <c r="AA35" s="771">
        <v>57.5</v>
      </c>
      <c r="AB35" s="1">
        <v>60.3</v>
      </c>
      <c r="AC35" s="1">
        <v>58.1</v>
      </c>
    </row>
    <row r="36" spans="1:29" x14ac:dyDescent="0.2">
      <c r="A36" s="536" t="s">
        <v>532</v>
      </c>
      <c r="B36" s="614">
        <v>44.351999999999997</v>
      </c>
      <c r="C36" s="614">
        <v>46.249000000000002</v>
      </c>
      <c r="D36" s="614">
        <v>50.465000000000003</v>
      </c>
      <c r="E36" s="614">
        <v>57.368000000000002</v>
      </c>
      <c r="F36" s="614">
        <v>58.142000000000003</v>
      </c>
      <c r="G36" s="614">
        <v>55.975000000000001</v>
      </c>
      <c r="H36" s="614">
        <v>56</v>
      </c>
      <c r="I36" s="387">
        <v>57.8</v>
      </c>
      <c r="J36" s="616">
        <v>57</v>
      </c>
      <c r="K36" s="616">
        <v>61.7</v>
      </c>
      <c r="L36" s="506">
        <v>60.9</v>
      </c>
      <c r="M36" s="506">
        <v>64.313999999999993</v>
      </c>
      <c r="N36" s="506">
        <v>64.3</v>
      </c>
      <c r="O36" s="506">
        <v>63.761000000000003</v>
      </c>
      <c r="P36" s="506">
        <v>64</v>
      </c>
      <c r="Q36" s="506">
        <v>65</v>
      </c>
      <c r="R36" s="506">
        <v>65.2</v>
      </c>
      <c r="S36" s="506">
        <v>69.903999999999996</v>
      </c>
      <c r="T36" s="506">
        <v>64.2</v>
      </c>
      <c r="U36" s="506">
        <v>66.97</v>
      </c>
      <c r="V36" s="1">
        <v>68.7</v>
      </c>
      <c r="W36" s="1">
        <v>65</v>
      </c>
      <c r="X36" s="426">
        <v>64.900000000000006</v>
      </c>
      <c r="Y36" s="426">
        <v>58.7</v>
      </c>
      <c r="Z36" s="1">
        <v>62.7</v>
      </c>
      <c r="AA36" s="771">
        <v>61.2</v>
      </c>
      <c r="AB36" s="1">
        <v>65.7</v>
      </c>
      <c r="AC36" s="1">
        <v>62.8</v>
      </c>
    </row>
    <row r="37" spans="1:29" x14ac:dyDescent="0.2">
      <c r="A37" s="536" t="s">
        <v>533</v>
      </c>
      <c r="B37" s="614">
        <v>34.381</v>
      </c>
      <c r="C37" s="614">
        <v>67.171000000000006</v>
      </c>
      <c r="D37" s="614">
        <v>75.832999999999998</v>
      </c>
      <c r="E37" s="614">
        <v>78.536000000000001</v>
      </c>
      <c r="F37" s="614">
        <v>78.709999999999994</v>
      </c>
      <c r="G37" s="614">
        <v>82.355999999999995</v>
      </c>
      <c r="H37" s="614">
        <v>80.2</v>
      </c>
      <c r="I37" s="387">
        <v>84.9</v>
      </c>
      <c r="J37" s="616">
        <v>86</v>
      </c>
      <c r="K37" s="616">
        <v>87.5</v>
      </c>
      <c r="L37" s="506">
        <v>94.4</v>
      </c>
      <c r="M37" s="506">
        <v>96.236999999999995</v>
      </c>
      <c r="N37" s="506">
        <v>97.6</v>
      </c>
      <c r="O37" s="506">
        <v>96.653000000000006</v>
      </c>
      <c r="P37" s="506">
        <v>101.6</v>
      </c>
      <c r="Q37" s="506">
        <v>98.3</v>
      </c>
      <c r="R37" s="506">
        <v>102.1</v>
      </c>
      <c r="S37" s="506">
        <v>102.035</v>
      </c>
      <c r="T37" s="506">
        <v>105.8</v>
      </c>
      <c r="U37" s="506">
        <v>104.6</v>
      </c>
      <c r="V37" s="1">
        <v>108.6</v>
      </c>
      <c r="W37" s="1">
        <v>99.3</v>
      </c>
      <c r="X37" s="426">
        <v>96.6</v>
      </c>
      <c r="Y37" s="426">
        <v>97.4</v>
      </c>
      <c r="Z37" s="1">
        <v>103.5</v>
      </c>
      <c r="AA37" s="771">
        <v>101.7</v>
      </c>
      <c r="AB37" s="1">
        <v>104.7</v>
      </c>
      <c r="AC37" s="1">
        <v>103.6</v>
      </c>
    </row>
    <row r="38" spans="1:29" x14ac:dyDescent="0.2">
      <c r="A38" s="536" t="s">
        <v>534</v>
      </c>
      <c r="B38" s="574" t="s">
        <v>149</v>
      </c>
      <c r="C38" s="574" t="s">
        <v>149</v>
      </c>
      <c r="D38" s="574" t="s">
        <v>149</v>
      </c>
      <c r="E38" s="574" t="s">
        <v>149</v>
      </c>
      <c r="F38" s="574" t="s">
        <v>149</v>
      </c>
      <c r="G38" s="574" t="s">
        <v>149</v>
      </c>
      <c r="H38" s="574" t="s">
        <v>149</v>
      </c>
      <c r="I38" s="387">
        <v>16.8</v>
      </c>
      <c r="J38" s="616">
        <v>16.5</v>
      </c>
      <c r="K38" s="616">
        <v>16.8</v>
      </c>
      <c r="L38" s="506">
        <v>17.5</v>
      </c>
      <c r="M38" s="506">
        <v>18.276</v>
      </c>
      <c r="N38" s="506">
        <v>20.399999999999999</v>
      </c>
      <c r="O38" s="506">
        <v>18.152000000000001</v>
      </c>
      <c r="P38" s="506">
        <v>18.899999999999999</v>
      </c>
      <c r="Q38" s="506">
        <v>18.399999999999999</v>
      </c>
      <c r="R38" s="506">
        <v>20.5</v>
      </c>
      <c r="S38" s="506">
        <v>21.062999999999999</v>
      </c>
      <c r="T38" s="506">
        <v>23.1</v>
      </c>
      <c r="U38" s="506">
        <v>26.15</v>
      </c>
      <c r="V38" s="1">
        <v>24.9</v>
      </c>
      <c r="W38" s="1">
        <v>26</v>
      </c>
      <c r="X38" s="426">
        <v>26.5</v>
      </c>
      <c r="Y38" s="426">
        <v>26.4</v>
      </c>
      <c r="Z38" s="1">
        <v>27.8</v>
      </c>
      <c r="AA38" s="771">
        <v>26.9</v>
      </c>
      <c r="AB38" s="1">
        <v>29.1</v>
      </c>
      <c r="AC38" s="1">
        <v>29.5</v>
      </c>
    </row>
    <row r="39" spans="1:29" s="582" customFormat="1" ht="15.75" x14ac:dyDescent="0.25">
      <c r="A39" s="543" t="s">
        <v>262</v>
      </c>
      <c r="B39" s="552">
        <f t="shared" ref="B39:AC39" si="4">SUM(B34:B38)</f>
        <v>184.374</v>
      </c>
      <c r="C39" s="552">
        <f t="shared" si="4"/>
        <v>218.02199999999999</v>
      </c>
      <c r="D39" s="552">
        <f t="shared" si="4"/>
        <v>240.14000000000001</v>
      </c>
      <c r="E39" s="552">
        <f t="shared" si="4"/>
        <v>257.96600000000001</v>
      </c>
      <c r="F39" s="552">
        <f t="shared" si="4"/>
        <v>263.36</v>
      </c>
      <c r="G39" s="552">
        <f t="shared" si="4"/>
        <v>263.30200000000002</v>
      </c>
      <c r="H39" s="552">
        <f t="shared" si="4"/>
        <v>258.8</v>
      </c>
      <c r="I39" s="552">
        <f t="shared" si="4"/>
        <v>281.50000000000006</v>
      </c>
      <c r="J39" s="552">
        <f t="shared" si="4"/>
        <v>277.8</v>
      </c>
      <c r="K39" s="552">
        <f t="shared" si="4"/>
        <v>284.7</v>
      </c>
      <c r="L39" s="552">
        <f t="shared" si="4"/>
        <v>290.60000000000002</v>
      </c>
      <c r="M39" s="552">
        <f t="shared" si="4"/>
        <v>310.25099999999998</v>
      </c>
      <c r="N39" s="552">
        <f t="shared" si="4"/>
        <v>321.69999999999993</v>
      </c>
      <c r="O39" s="552">
        <f t="shared" si="4"/>
        <v>312.62899999999996</v>
      </c>
      <c r="P39" s="552">
        <f t="shared" si="4"/>
        <v>317.89999999999998</v>
      </c>
      <c r="Q39" s="552">
        <f t="shared" si="4"/>
        <v>316.39999999999998</v>
      </c>
      <c r="R39" s="552">
        <f t="shared" si="4"/>
        <v>319</v>
      </c>
      <c r="S39" s="552">
        <f t="shared" si="4"/>
        <v>329.53399999999999</v>
      </c>
      <c r="T39" s="552">
        <f t="shared" si="4"/>
        <v>330.65000000000003</v>
      </c>
      <c r="U39" s="552">
        <f t="shared" si="4"/>
        <v>337.76</v>
      </c>
      <c r="V39" s="552">
        <f t="shared" si="4"/>
        <v>335.59999999999991</v>
      </c>
      <c r="W39" s="552">
        <f t="shared" si="4"/>
        <v>328.4</v>
      </c>
      <c r="X39" s="552">
        <f t="shared" si="4"/>
        <v>320.3</v>
      </c>
      <c r="Y39" s="552">
        <f t="shared" si="4"/>
        <v>315.19999999999993</v>
      </c>
      <c r="Z39" s="552">
        <f t="shared" si="4"/>
        <v>329.2</v>
      </c>
      <c r="AA39" s="552">
        <f t="shared" si="4"/>
        <v>331.4</v>
      </c>
      <c r="AB39" s="552">
        <f t="shared" si="4"/>
        <v>338.9</v>
      </c>
      <c r="AC39" s="552">
        <f t="shared" si="4"/>
        <v>335.6</v>
      </c>
    </row>
    <row r="40" spans="1:29" ht="8.25" customHeight="1" x14ac:dyDescent="0.2">
      <c r="A40" s="536"/>
      <c r="B40" s="614"/>
      <c r="C40" s="614"/>
      <c r="D40" s="614"/>
      <c r="E40" s="614"/>
      <c r="F40" s="614"/>
      <c r="G40" s="614"/>
      <c r="H40" s="614"/>
      <c r="I40" s="32"/>
      <c r="M40" s="616"/>
      <c r="N40" s="616"/>
      <c r="O40" s="616"/>
      <c r="P40" s="616"/>
      <c r="Q40" s="616"/>
      <c r="R40" s="616"/>
      <c r="S40" s="616"/>
      <c r="T40" s="616"/>
      <c r="U40" s="616"/>
    </row>
    <row r="41" spans="1:29" ht="15" hidden="1" customHeight="1" x14ac:dyDescent="0.25">
      <c r="A41" s="544" t="s">
        <v>535</v>
      </c>
      <c r="B41" s="614"/>
      <c r="C41" s="614"/>
      <c r="D41" s="614"/>
      <c r="E41" s="614"/>
      <c r="F41" s="614"/>
      <c r="G41" s="614"/>
      <c r="H41" s="614"/>
      <c r="I41" s="32"/>
      <c r="M41" s="616"/>
      <c r="N41" s="616"/>
      <c r="O41" s="616"/>
      <c r="P41" s="616"/>
      <c r="Q41" s="616"/>
      <c r="R41" s="616"/>
      <c r="S41" s="616"/>
      <c r="T41" s="616"/>
      <c r="U41" s="616"/>
      <c r="V41" s="616"/>
    </row>
    <row r="42" spans="1:29" s="426" customFormat="1" ht="1.5" customHeight="1" x14ac:dyDescent="0.2">
      <c r="A42" s="627" t="s">
        <v>536</v>
      </c>
      <c r="B42" s="486">
        <v>1.8</v>
      </c>
      <c r="C42" s="486">
        <v>2.2999999999999998</v>
      </c>
      <c r="D42" s="486">
        <v>2.7</v>
      </c>
      <c r="E42" s="486">
        <v>2.1</v>
      </c>
      <c r="F42" s="486">
        <v>1.6</v>
      </c>
      <c r="G42" s="486">
        <v>1.6</v>
      </c>
      <c r="H42" s="486">
        <v>1.9</v>
      </c>
      <c r="I42" s="486">
        <v>1.6</v>
      </c>
      <c r="J42" s="426">
        <v>1.3</v>
      </c>
      <c r="K42" s="481">
        <v>0.25</v>
      </c>
      <c r="L42" s="574" t="s">
        <v>149</v>
      </c>
      <c r="M42" s="574" t="s">
        <v>149</v>
      </c>
      <c r="N42" s="574" t="s">
        <v>149</v>
      </c>
      <c r="O42" s="574" t="s">
        <v>149</v>
      </c>
      <c r="P42" s="574" t="s">
        <v>149</v>
      </c>
      <c r="Q42" s="574" t="s">
        <v>149</v>
      </c>
      <c r="R42" s="574" t="s">
        <v>149</v>
      </c>
      <c r="S42" s="574" t="s">
        <v>149</v>
      </c>
      <c r="T42" s="574" t="s">
        <v>149</v>
      </c>
      <c r="U42" s="574" t="s">
        <v>149</v>
      </c>
      <c r="V42" s="574" t="s">
        <v>149</v>
      </c>
      <c r="W42" s="574" t="s">
        <v>149</v>
      </c>
    </row>
    <row r="43" spans="1:29" ht="2.25" customHeight="1" x14ac:dyDescent="0.2">
      <c r="A43" s="536"/>
      <c r="B43" s="614"/>
      <c r="C43" s="614"/>
      <c r="D43" s="614"/>
      <c r="E43" s="614"/>
      <c r="F43" s="614"/>
      <c r="G43" s="614"/>
      <c r="H43" s="614"/>
      <c r="I43" s="32"/>
    </row>
    <row r="44" spans="1:29" ht="18.75" x14ac:dyDescent="0.25">
      <c r="A44" s="28" t="s">
        <v>537</v>
      </c>
    </row>
    <row r="45" spans="1:29" x14ac:dyDescent="0.2">
      <c r="A45" s="558" t="s">
        <v>538</v>
      </c>
      <c r="B45" s="574" t="s">
        <v>149</v>
      </c>
      <c r="C45" s="574" t="s">
        <v>149</v>
      </c>
      <c r="D45" s="574" t="s">
        <v>149</v>
      </c>
      <c r="E45" s="616">
        <v>183.66900000000001</v>
      </c>
      <c r="F45" s="616">
        <v>211.65199999999999</v>
      </c>
      <c r="G45" s="616">
        <v>227.71299999999999</v>
      </c>
      <c r="H45" s="616">
        <v>206.316</v>
      </c>
      <c r="I45" s="1">
        <v>204.6</v>
      </c>
      <c r="J45" s="628">
        <v>136.845</v>
      </c>
      <c r="K45" s="628">
        <v>138.1</v>
      </c>
      <c r="L45" s="629">
        <v>146.19999999999999</v>
      </c>
      <c r="M45" s="629">
        <v>141.19999999999999</v>
      </c>
      <c r="N45" s="629">
        <v>154.1</v>
      </c>
      <c r="O45" s="629">
        <v>146.30000000000001</v>
      </c>
      <c r="P45" s="629">
        <v>169.238</v>
      </c>
      <c r="Q45" s="629">
        <v>177.495</v>
      </c>
      <c r="R45" s="629">
        <v>170.94399999999999</v>
      </c>
      <c r="S45" s="629">
        <v>166.2</v>
      </c>
      <c r="T45" s="629">
        <v>164</v>
      </c>
      <c r="U45" s="629">
        <v>169</v>
      </c>
      <c r="V45" s="1">
        <v>173.1</v>
      </c>
      <c r="W45" s="479">
        <v>166.054</v>
      </c>
      <c r="X45" s="426">
        <v>165.8</v>
      </c>
      <c r="Y45" s="481">
        <v>163.44499999999999</v>
      </c>
      <c r="Z45" s="1">
        <v>169.8</v>
      </c>
      <c r="AA45" s="426">
        <v>162.6</v>
      </c>
      <c r="AB45" s="773">
        <v>160.98699999999999</v>
      </c>
      <c r="AC45" s="773">
        <v>164.464</v>
      </c>
    </row>
    <row r="46" spans="1:29" x14ac:dyDescent="0.2">
      <c r="A46" s="558" t="s">
        <v>539</v>
      </c>
      <c r="B46" s="574" t="s">
        <v>149</v>
      </c>
      <c r="C46" s="574" t="s">
        <v>149</v>
      </c>
      <c r="D46" s="574" t="s">
        <v>149</v>
      </c>
      <c r="E46" s="616">
        <v>79.013999999999996</v>
      </c>
      <c r="F46" s="616">
        <v>109.524</v>
      </c>
      <c r="G46" s="616">
        <v>126.054</v>
      </c>
      <c r="H46" s="616">
        <v>113.54600000000001</v>
      </c>
      <c r="I46" s="1">
        <v>109.3</v>
      </c>
      <c r="J46" s="628">
        <v>211.011</v>
      </c>
      <c r="K46" s="628">
        <v>216.1</v>
      </c>
      <c r="L46" s="629">
        <v>229.7</v>
      </c>
      <c r="M46" s="629">
        <v>221.9</v>
      </c>
      <c r="N46" s="629">
        <v>232.1</v>
      </c>
      <c r="O46" s="629">
        <v>238.8</v>
      </c>
      <c r="P46" s="629">
        <v>244.97499999999999</v>
      </c>
      <c r="Q46" s="629">
        <v>256</v>
      </c>
      <c r="R46" s="629">
        <v>248.756</v>
      </c>
      <c r="S46" s="629">
        <v>264.39999999999998</v>
      </c>
      <c r="T46" s="629">
        <v>272</v>
      </c>
      <c r="U46" s="629">
        <v>254</v>
      </c>
      <c r="V46" s="1">
        <v>269.3</v>
      </c>
      <c r="W46" s="479">
        <v>280.86599999999999</v>
      </c>
      <c r="X46" s="481">
        <v>270</v>
      </c>
      <c r="Y46" s="481">
        <v>261.07</v>
      </c>
      <c r="Z46" s="1">
        <v>273.2</v>
      </c>
      <c r="AA46" s="426">
        <v>273.10000000000002</v>
      </c>
      <c r="AB46" s="773">
        <v>265.43299999999999</v>
      </c>
      <c r="AC46" s="773">
        <v>268.67200000000003</v>
      </c>
    </row>
    <row r="47" spans="1:29" ht="18" x14ac:dyDescent="0.2">
      <c r="A47" s="558" t="s">
        <v>719</v>
      </c>
      <c r="B47" s="574" t="s">
        <v>149</v>
      </c>
      <c r="C47" s="574" t="s">
        <v>149</v>
      </c>
      <c r="D47" s="574" t="s">
        <v>149</v>
      </c>
      <c r="E47" s="616">
        <v>155.11099999999999</v>
      </c>
      <c r="F47" s="616">
        <v>211.30449999999999</v>
      </c>
      <c r="G47" s="616">
        <v>213.53649999999999</v>
      </c>
      <c r="H47" s="616">
        <v>189.178</v>
      </c>
      <c r="I47" s="1">
        <v>205.3</v>
      </c>
      <c r="J47" s="628">
        <v>112.946</v>
      </c>
      <c r="K47" s="628">
        <v>113.5</v>
      </c>
      <c r="L47" s="629">
        <v>126.3</v>
      </c>
      <c r="M47" s="629">
        <v>110.2</v>
      </c>
      <c r="N47" s="629">
        <v>122.7</v>
      </c>
      <c r="O47" s="629">
        <v>108.4</v>
      </c>
      <c r="P47" s="629">
        <v>117.913</v>
      </c>
      <c r="Q47" s="629">
        <v>131.77600000000001</v>
      </c>
      <c r="R47" s="430" t="s">
        <v>149</v>
      </c>
      <c r="S47" s="430" t="s">
        <v>149</v>
      </c>
      <c r="T47" s="430" t="s">
        <v>149</v>
      </c>
      <c r="U47" s="430" t="s">
        <v>149</v>
      </c>
      <c r="V47" s="1">
        <v>172.1</v>
      </c>
      <c r="W47" s="479">
        <v>159.303</v>
      </c>
      <c r="X47" s="426">
        <v>152.69999999999999</v>
      </c>
      <c r="Y47" s="481">
        <v>137.83600000000001</v>
      </c>
      <c r="Z47" s="1">
        <v>146.94</v>
      </c>
      <c r="AA47" s="426">
        <v>151.69999999999999</v>
      </c>
      <c r="AB47" s="773">
        <v>147.74199999999999</v>
      </c>
      <c r="AC47" s="773">
        <v>145.07599999999999</v>
      </c>
    </row>
    <row r="48" spans="1:29" ht="18" x14ac:dyDescent="0.2">
      <c r="A48" s="558" t="s">
        <v>541</v>
      </c>
      <c r="B48" s="574" t="s">
        <v>149</v>
      </c>
      <c r="C48" s="574" t="s">
        <v>149</v>
      </c>
      <c r="D48" s="574" t="s">
        <v>149</v>
      </c>
      <c r="E48" s="538">
        <v>14.3</v>
      </c>
      <c r="F48" s="538">
        <v>18.600000000000001</v>
      </c>
      <c r="G48" s="538">
        <v>21.5</v>
      </c>
      <c r="H48" s="538">
        <v>19.100000000000001</v>
      </c>
      <c r="I48" s="616">
        <v>20.6</v>
      </c>
      <c r="J48" s="628">
        <v>185.816</v>
      </c>
      <c r="K48" s="628">
        <v>180.7</v>
      </c>
      <c r="L48" s="629">
        <v>206.3</v>
      </c>
      <c r="M48" s="629">
        <v>194.5</v>
      </c>
      <c r="N48" s="629">
        <v>213</v>
      </c>
      <c r="O48" s="629">
        <v>196.8</v>
      </c>
      <c r="P48" s="629">
        <v>207.874</v>
      </c>
      <c r="Q48" s="629">
        <v>206.84</v>
      </c>
      <c r="R48" s="629">
        <v>214.43199999999999</v>
      </c>
      <c r="S48" s="629">
        <v>205.9</v>
      </c>
      <c r="T48" s="629">
        <v>189</v>
      </c>
      <c r="U48" s="629">
        <v>192</v>
      </c>
      <c r="V48" s="1">
        <v>196.8</v>
      </c>
      <c r="W48" s="479">
        <v>170.89599999999999</v>
      </c>
      <c r="X48" s="481">
        <v>173</v>
      </c>
      <c r="Y48" s="481">
        <v>170.666</v>
      </c>
      <c r="Z48" s="1">
        <v>176.3</v>
      </c>
      <c r="AA48" s="426">
        <v>181</v>
      </c>
      <c r="AB48" s="773">
        <v>181.37299999999999</v>
      </c>
      <c r="AC48" s="773">
        <v>190.83</v>
      </c>
    </row>
    <row r="49" spans="1:29" ht="18" x14ac:dyDescent="0.2">
      <c r="A49" s="558" t="s">
        <v>542</v>
      </c>
      <c r="B49" s="574" t="s">
        <v>149</v>
      </c>
      <c r="C49" s="574" t="s">
        <v>149</v>
      </c>
      <c r="D49" s="574" t="s">
        <v>149</v>
      </c>
      <c r="E49" s="538" t="s">
        <v>149</v>
      </c>
      <c r="F49" s="538" t="s">
        <v>149</v>
      </c>
      <c r="G49" s="538" t="s">
        <v>149</v>
      </c>
      <c r="H49" s="616">
        <v>148.4</v>
      </c>
      <c r="I49" s="616">
        <v>147.9</v>
      </c>
      <c r="J49" s="628">
        <v>20.390999999999998</v>
      </c>
      <c r="K49" s="628">
        <v>20.2</v>
      </c>
      <c r="L49" s="629">
        <v>23.5</v>
      </c>
      <c r="M49" s="629">
        <v>19.3</v>
      </c>
      <c r="N49" s="629">
        <v>23.4</v>
      </c>
      <c r="O49" s="629">
        <v>18.399999999999999</v>
      </c>
      <c r="P49" s="629">
        <v>20.539000000000001</v>
      </c>
      <c r="Q49" s="629">
        <v>23.475000000000001</v>
      </c>
      <c r="R49" s="430" t="s">
        <v>149</v>
      </c>
      <c r="S49" s="430" t="s">
        <v>149</v>
      </c>
      <c r="T49" s="430" t="s">
        <v>149</v>
      </c>
      <c r="U49" s="430" t="s">
        <v>149</v>
      </c>
      <c r="V49" s="430" t="s">
        <v>149</v>
      </c>
      <c r="W49" s="430" t="s">
        <v>149</v>
      </c>
      <c r="X49" s="430" t="s">
        <v>149</v>
      </c>
      <c r="Y49" s="430" t="s">
        <v>149</v>
      </c>
      <c r="Z49" s="430" t="s">
        <v>149</v>
      </c>
      <c r="AA49" s="430" t="s">
        <v>149</v>
      </c>
      <c r="AB49" s="514" t="s">
        <v>149</v>
      </c>
      <c r="AC49" s="514" t="s">
        <v>149</v>
      </c>
    </row>
    <row r="50" spans="1:29" x14ac:dyDescent="0.2">
      <c r="A50" s="558" t="s">
        <v>543</v>
      </c>
      <c r="B50" s="574"/>
      <c r="C50" s="574"/>
      <c r="D50" s="574"/>
      <c r="E50" s="538"/>
      <c r="F50" s="538"/>
      <c r="G50" s="538"/>
      <c r="H50" s="616"/>
      <c r="I50" s="616"/>
      <c r="J50" s="628"/>
      <c r="K50" s="628"/>
      <c r="L50" s="629"/>
      <c r="M50" s="629"/>
      <c r="N50" s="629"/>
      <c r="O50" s="629" t="s">
        <v>149</v>
      </c>
      <c r="P50" s="629" t="s">
        <v>149</v>
      </c>
      <c r="Q50" s="629" t="s">
        <v>149</v>
      </c>
      <c r="R50" s="430" t="s">
        <v>149</v>
      </c>
      <c r="S50" s="430" t="s">
        <v>149</v>
      </c>
      <c r="T50" s="430" t="s">
        <v>149</v>
      </c>
      <c r="U50" s="430" t="s">
        <v>149</v>
      </c>
      <c r="V50" s="430" t="s">
        <v>149</v>
      </c>
      <c r="W50" s="430" t="s">
        <v>149</v>
      </c>
      <c r="X50" s="430" t="s">
        <v>149</v>
      </c>
      <c r="Y50" s="514">
        <v>5.5019999999999998</v>
      </c>
      <c r="Z50" s="1">
        <v>5.15</v>
      </c>
      <c r="AA50" s="426">
        <v>4.5</v>
      </c>
      <c r="AB50" s="773">
        <v>4.3899999999999997</v>
      </c>
      <c r="AC50" s="773">
        <v>4.2350000000000003</v>
      </c>
    </row>
    <row r="51" spans="1:29" x14ac:dyDescent="0.2">
      <c r="A51" s="558" t="s">
        <v>544</v>
      </c>
      <c r="B51" s="574"/>
      <c r="C51" s="574"/>
      <c r="D51" s="574"/>
      <c r="E51" s="538"/>
      <c r="F51" s="538"/>
      <c r="G51" s="538"/>
      <c r="H51" s="616"/>
      <c r="I51" s="616"/>
      <c r="J51" s="628"/>
      <c r="K51" s="628"/>
      <c r="L51" s="629"/>
      <c r="M51" s="629"/>
      <c r="N51" s="629"/>
      <c r="O51" s="629" t="s">
        <v>149</v>
      </c>
      <c r="P51" s="629" t="s">
        <v>149</v>
      </c>
      <c r="Q51" s="629" t="s">
        <v>149</v>
      </c>
      <c r="R51" s="430" t="s">
        <v>149</v>
      </c>
      <c r="S51" s="430" t="s">
        <v>149</v>
      </c>
      <c r="T51" s="430" t="s">
        <v>149</v>
      </c>
      <c r="U51" s="430" t="s">
        <v>149</v>
      </c>
      <c r="V51" s="430" t="s">
        <v>149</v>
      </c>
      <c r="W51" s="430" t="s">
        <v>149</v>
      </c>
      <c r="X51" s="430" t="s">
        <v>149</v>
      </c>
      <c r="Y51" s="514">
        <v>2.9550000000000001</v>
      </c>
      <c r="Z51" s="1">
        <v>2.81</v>
      </c>
      <c r="AA51" s="426">
        <v>2.6</v>
      </c>
      <c r="AB51" s="773">
        <v>2.6549999999999998</v>
      </c>
      <c r="AC51" s="773">
        <v>3.0009999999999999</v>
      </c>
    </row>
    <row r="52" spans="1:29" x14ac:dyDescent="0.2">
      <c r="A52" s="558" t="s">
        <v>545</v>
      </c>
      <c r="B52" s="574"/>
      <c r="C52" s="574"/>
      <c r="D52" s="574"/>
      <c r="E52" s="538"/>
      <c r="F52" s="538"/>
      <c r="G52" s="538"/>
      <c r="H52" s="616"/>
      <c r="I52" s="616"/>
      <c r="J52" s="628"/>
      <c r="K52" s="628"/>
      <c r="L52" s="629"/>
      <c r="M52" s="629"/>
      <c r="N52" s="629"/>
      <c r="O52" s="629" t="s">
        <v>149</v>
      </c>
      <c r="P52" s="629" t="s">
        <v>149</v>
      </c>
      <c r="Q52" s="629" t="s">
        <v>149</v>
      </c>
      <c r="R52" s="430" t="s">
        <v>149</v>
      </c>
      <c r="S52" s="430" t="s">
        <v>149</v>
      </c>
      <c r="T52" s="430" t="s">
        <v>149</v>
      </c>
      <c r="U52" s="430" t="s">
        <v>149</v>
      </c>
      <c r="V52" s="430" t="s">
        <v>149</v>
      </c>
      <c r="W52" s="430" t="s">
        <v>149</v>
      </c>
      <c r="X52" s="430" t="s">
        <v>149</v>
      </c>
      <c r="Y52" s="514">
        <v>0.52</v>
      </c>
      <c r="Z52" s="1">
        <v>0.71</v>
      </c>
      <c r="AA52" s="426">
        <v>0.64</v>
      </c>
      <c r="AB52" s="773">
        <v>1.359</v>
      </c>
      <c r="AC52" s="773">
        <v>0.47399999999999998</v>
      </c>
    </row>
    <row r="53" spans="1:29" s="582" customFormat="1" ht="15.75" x14ac:dyDescent="0.25">
      <c r="A53" s="543" t="s">
        <v>262</v>
      </c>
      <c r="B53" s="552">
        <f t="shared" ref="B53:X53" si="5">SUM(B45:B49)</f>
        <v>0</v>
      </c>
      <c r="C53" s="552">
        <f t="shared" si="5"/>
        <v>0</v>
      </c>
      <c r="D53" s="552">
        <f t="shared" si="5"/>
        <v>0</v>
      </c>
      <c r="E53" s="552">
        <f t="shared" si="5"/>
        <v>432.09399999999999</v>
      </c>
      <c r="F53" s="552">
        <f t="shared" si="5"/>
        <v>551.08050000000003</v>
      </c>
      <c r="G53" s="552">
        <f t="shared" si="5"/>
        <v>588.80349999999999</v>
      </c>
      <c r="H53" s="552">
        <f t="shared" si="5"/>
        <v>676.54</v>
      </c>
      <c r="I53" s="552">
        <f t="shared" si="5"/>
        <v>687.7</v>
      </c>
      <c r="J53" s="552">
        <f t="shared" si="5"/>
        <v>667.00900000000001</v>
      </c>
      <c r="K53" s="552">
        <f t="shared" si="5"/>
        <v>668.6</v>
      </c>
      <c r="L53" s="552">
        <f t="shared" si="5"/>
        <v>732</v>
      </c>
      <c r="M53" s="552">
        <f t="shared" si="5"/>
        <v>687.09999999999991</v>
      </c>
      <c r="N53" s="552">
        <f t="shared" si="5"/>
        <v>745.3</v>
      </c>
      <c r="O53" s="552">
        <f t="shared" si="5"/>
        <v>708.69999999999993</v>
      </c>
      <c r="P53" s="552">
        <f t="shared" si="5"/>
        <v>760.53899999999999</v>
      </c>
      <c r="Q53" s="552">
        <f t="shared" si="5"/>
        <v>795.58600000000001</v>
      </c>
      <c r="R53" s="552">
        <f t="shared" si="5"/>
        <v>634.13199999999995</v>
      </c>
      <c r="S53" s="552">
        <f t="shared" si="5"/>
        <v>636.5</v>
      </c>
      <c r="T53" s="552">
        <f t="shared" si="5"/>
        <v>625</v>
      </c>
      <c r="U53" s="552">
        <f t="shared" si="5"/>
        <v>615</v>
      </c>
      <c r="V53" s="552">
        <f t="shared" si="5"/>
        <v>811.3</v>
      </c>
      <c r="W53" s="552">
        <f t="shared" si="5"/>
        <v>777.11899999999991</v>
      </c>
      <c r="X53" s="552">
        <f t="shared" si="5"/>
        <v>761.5</v>
      </c>
      <c r="Y53" s="552">
        <f>SUM(Y45:Y52)</f>
        <v>741.99400000000003</v>
      </c>
      <c r="Z53" s="552">
        <f>SUM(Z45:Z52)</f>
        <v>774.91</v>
      </c>
      <c r="AA53" s="552">
        <f>SUM(AA45:AA52)</f>
        <v>776.1400000000001</v>
      </c>
      <c r="AB53" s="552">
        <f>SUM(AB45:AB52)</f>
        <v>763.93899999999985</v>
      </c>
      <c r="AC53" s="552">
        <f>SUM(AC45:AC52)</f>
        <v>776.75200000000007</v>
      </c>
    </row>
    <row r="54" spans="1:29" ht="8.25" customHeight="1" x14ac:dyDescent="0.2"/>
    <row r="55" spans="1:29" ht="15.75" x14ac:dyDescent="0.25">
      <c r="A55" s="8" t="s">
        <v>365</v>
      </c>
      <c r="B55" s="538"/>
      <c r="C55" s="538"/>
      <c r="D55" s="538"/>
      <c r="E55" s="538"/>
      <c r="F55" s="538"/>
      <c r="G55" s="538"/>
      <c r="H55" s="538"/>
    </row>
    <row r="56" spans="1:29" x14ac:dyDescent="0.2">
      <c r="A56" s="558" t="s">
        <v>546</v>
      </c>
      <c r="B56" s="574" t="s">
        <v>149</v>
      </c>
      <c r="C56" s="574" t="s">
        <v>149</v>
      </c>
      <c r="D56" s="574" t="s">
        <v>149</v>
      </c>
      <c r="E56" s="574" t="s">
        <v>149</v>
      </c>
      <c r="F56" s="574" t="s">
        <v>149</v>
      </c>
      <c r="G56" s="574" t="s">
        <v>149</v>
      </c>
      <c r="H56" s="488">
        <v>22.119</v>
      </c>
      <c r="I56" s="488">
        <v>24.178999999999998</v>
      </c>
      <c r="J56" s="479">
        <v>12.616</v>
      </c>
      <c r="K56" s="479">
        <v>10.3</v>
      </c>
      <c r="L56" s="514">
        <v>13.4</v>
      </c>
      <c r="M56" s="514">
        <v>12.8</v>
      </c>
      <c r="N56" s="514">
        <v>9.6289999999999996</v>
      </c>
      <c r="O56" s="574" t="s">
        <v>149</v>
      </c>
      <c r="P56" s="574" t="s">
        <v>149</v>
      </c>
      <c r="Q56" s="574" t="s">
        <v>149</v>
      </c>
      <c r="R56" s="574" t="s">
        <v>149</v>
      </c>
      <c r="S56" s="574" t="s">
        <v>149</v>
      </c>
      <c r="T56" s="574" t="s">
        <v>149</v>
      </c>
      <c r="U56" s="574" t="s">
        <v>149</v>
      </c>
      <c r="V56" s="574" t="s">
        <v>149</v>
      </c>
      <c r="W56" s="574" t="s">
        <v>149</v>
      </c>
      <c r="X56" s="574" t="s">
        <v>149</v>
      </c>
      <c r="Y56" s="574" t="s">
        <v>149</v>
      </c>
      <c r="Z56" s="574" t="s">
        <v>149</v>
      </c>
      <c r="AA56" s="574" t="s">
        <v>149</v>
      </c>
      <c r="AB56" s="574" t="s">
        <v>149</v>
      </c>
      <c r="AC56" s="574" t="s">
        <v>149</v>
      </c>
    </row>
    <row r="57" spans="1:29" ht="9" customHeight="1" x14ac:dyDescent="0.25">
      <c r="A57" s="28"/>
      <c r="B57" s="630"/>
      <c r="C57" s="630"/>
      <c r="D57" s="630"/>
      <c r="E57" s="630"/>
      <c r="F57" s="631"/>
      <c r="G57" s="631"/>
      <c r="H57" s="631"/>
      <c r="I57" s="631"/>
      <c r="J57" s="631"/>
      <c r="K57" s="631"/>
      <c r="L57" s="631"/>
      <c r="M57" s="631"/>
      <c r="N57" s="631"/>
      <c r="O57" s="631"/>
      <c r="P57" s="631"/>
      <c r="Q57" s="631"/>
      <c r="R57" s="631"/>
      <c r="S57" s="631"/>
      <c r="T57" s="631"/>
      <c r="U57" s="631"/>
      <c r="V57" s="631"/>
    </row>
    <row r="58" spans="1:29" ht="15.75" x14ac:dyDescent="0.25">
      <c r="A58" s="632" t="s">
        <v>547</v>
      </c>
      <c r="B58" s="633">
        <f t="shared" ref="B58:W58" si="6">SUM(B7,B12,B19,B25,B28,B31,B39,B42,B53,B56)</f>
        <v>784.47399999999993</v>
      </c>
      <c r="C58" s="633">
        <f t="shared" si="6"/>
        <v>854.52199999999993</v>
      </c>
      <c r="D58" s="633">
        <f t="shared" si="6"/>
        <v>959.88599999999997</v>
      </c>
      <c r="E58" s="633">
        <f t="shared" si="6"/>
        <v>1553.8865000000001</v>
      </c>
      <c r="F58" s="633">
        <f t="shared" si="6"/>
        <v>1808.8844999999999</v>
      </c>
      <c r="G58" s="633">
        <f t="shared" si="6"/>
        <v>1882.7145</v>
      </c>
      <c r="H58" s="633">
        <f t="shared" si="6"/>
        <v>1984.2049999999999</v>
      </c>
      <c r="I58" s="633">
        <f t="shared" si="6"/>
        <v>2297.1620000000003</v>
      </c>
      <c r="J58" s="633">
        <f t="shared" si="6"/>
        <v>2303.1849999999995</v>
      </c>
      <c r="K58" s="633">
        <f t="shared" si="6"/>
        <v>2437.5500000000002</v>
      </c>
      <c r="L58" s="633">
        <f t="shared" si="6"/>
        <v>2536.3310000000001</v>
      </c>
      <c r="M58" s="633">
        <f t="shared" si="6"/>
        <v>2630.2070000000003</v>
      </c>
      <c r="N58" s="633">
        <f t="shared" si="6"/>
        <v>2693.2849999999999</v>
      </c>
      <c r="O58" s="633">
        <f t="shared" si="6"/>
        <v>2668.2889999999998</v>
      </c>
      <c r="P58" s="633">
        <f t="shared" si="6"/>
        <v>2758.8159999999998</v>
      </c>
      <c r="Q58" s="633">
        <f t="shared" si="6"/>
        <v>2820.0860000000002</v>
      </c>
      <c r="R58" s="633">
        <f t="shared" si="6"/>
        <v>2620.5619999999999</v>
      </c>
      <c r="S58" s="633">
        <f t="shared" si="6"/>
        <v>2666.8340000000003</v>
      </c>
      <c r="T58" s="633">
        <f t="shared" si="6"/>
        <v>2475.6460000000002</v>
      </c>
      <c r="U58" s="633">
        <f t="shared" si="6"/>
        <v>2484.86</v>
      </c>
      <c r="V58" s="633">
        <f t="shared" si="6"/>
        <v>2738.1399999999994</v>
      </c>
      <c r="W58" s="633">
        <f t="shared" si="6"/>
        <v>2653.9189999999999</v>
      </c>
      <c r="X58" s="633">
        <f t="shared" ref="X58:AC58" si="7">SUM(X7,X12,X19,X25,X28,X31,X39,X42,X53,X56)</f>
        <v>2631.6000000000004</v>
      </c>
      <c r="Y58" s="633">
        <f t="shared" si="7"/>
        <v>2594.2939999999999</v>
      </c>
      <c r="Z58" s="633">
        <f t="shared" si="7"/>
        <v>2659.01</v>
      </c>
      <c r="AA58" s="633">
        <f t="shared" si="7"/>
        <v>2655.04</v>
      </c>
      <c r="AB58" s="633">
        <f t="shared" si="7"/>
        <v>2665.6390000000001</v>
      </c>
      <c r="AC58" s="633">
        <f t="shared" si="7"/>
        <v>2622.6759999999995</v>
      </c>
    </row>
    <row r="59" spans="1:29" ht="22.5" customHeight="1" x14ac:dyDescent="0.25">
      <c r="A59" s="634"/>
      <c r="B59" s="635"/>
      <c r="C59" s="635"/>
      <c r="D59" s="635"/>
      <c r="E59" s="635"/>
      <c r="F59" s="635"/>
      <c r="G59" s="635"/>
      <c r="H59" s="635"/>
      <c r="I59" s="635"/>
      <c r="J59" s="635"/>
      <c r="K59" s="635"/>
      <c r="L59" s="738"/>
      <c r="M59" s="635"/>
      <c r="N59" s="635"/>
      <c r="O59" s="635"/>
      <c r="P59" s="635"/>
      <c r="Q59" s="635"/>
      <c r="R59" s="635"/>
      <c r="S59" s="635"/>
      <c r="T59" s="635"/>
      <c r="U59" s="635"/>
      <c r="V59" s="635"/>
      <c r="W59" s="502"/>
      <c r="X59" s="467"/>
      <c r="Y59" s="467"/>
      <c r="AB59" s="771"/>
    </row>
    <row r="60" spans="1:29" ht="21" customHeight="1" x14ac:dyDescent="0.25">
      <c r="A60" s="608" t="s">
        <v>56</v>
      </c>
      <c r="B60" s="608"/>
      <c r="C60" s="608"/>
      <c r="D60" s="608"/>
      <c r="E60" s="608"/>
      <c r="F60" s="608"/>
      <c r="G60" s="608"/>
      <c r="H60" s="608"/>
      <c r="I60" s="608"/>
      <c r="J60" s="608"/>
      <c r="K60" s="608"/>
      <c r="M60" s="735"/>
      <c r="N60" s="735"/>
      <c r="O60" s="735"/>
      <c r="P60" s="735"/>
      <c r="Q60" s="735"/>
      <c r="R60" s="735"/>
      <c r="S60" s="735"/>
      <c r="T60" s="735"/>
      <c r="U60" s="735" t="s">
        <v>548</v>
      </c>
      <c r="V60" s="735"/>
      <c r="W60" s="736"/>
      <c r="X60" s="736"/>
      <c r="Y60" s="736"/>
      <c r="Z60" s="736"/>
      <c r="AA60" s="736"/>
      <c r="AB60" s="736"/>
      <c r="AC60" s="736"/>
    </row>
    <row r="61" spans="1:29" ht="19.5" customHeight="1" x14ac:dyDescent="0.2">
      <c r="A61" s="609" t="s">
        <v>465</v>
      </c>
      <c r="B61" s="610">
        <v>1992</v>
      </c>
      <c r="C61" s="610">
        <v>1993</v>
      </c>
      <c r="D61" s="610">
        <v>1994</v>
      </c>
      <c r="E61" s="610">
        <v>1995</v>
      </c>
      <c r="F61" s="610">
        <v>1996</v>
      </c>
      <c r="G61" s="610">
        <v>1997</v>
      </c>
      <c r="H61" s="610">
        <v>1998</v>
      </c>
      <c r="I61" s="610">
        <v>1999</v>
      </c>
      <c r="J61" s="610">
        <v>2000</v>
      </c>
      <c r="K61" s="610">
        <v>2001</v>
      </c>
      <c r="L61" s="610">
        <v>2002</v>
      </c>
      <c r="M61" s="610">
        <v>2003</v>
      </c>
      <c r="N61" s="610">
        <v>2004</v>
      </c>
      <c r="O61" s="610">
        <v>2005</v>
      </c>
      <c r="P61" s="610">
        <v>2006</v>
      </c>
      <c r="Q61" s="610">
        <v>2007</v>
      </c>
      <c r="R61" s="610">
        <v>2008</v>
      </c>
      <c r="S61" s="610">
        <v>2009</v>
      </c>
      <c r="T61" s="610">
        <v>2010</v>
      </c>
      <c r="U61" s="610">
        <v>2011</v>
      </c>
      <c r="V61" s="610">
        <v>2012</v>
      </c>
      <c r="W61" s="610">
        <v>2013</v>
      </c>
      <c r="X61" s="610">
        <v>2014</v>
      </c>
      <c r="Y61" s="610">
        <v>2015</v>
      </c>
      <c r="Z61" s="610">
        <v>2016</v>
      </c>
      <c r="AA61" s="610">
        <v>2017</v>
      </c>
      <c r="AB61" s="610">
        <v>2018</v>
      </c>
      <c r="AC61" s="610">
        <v>2019</v>
      </c>
    </row>
    <row r="62" spans="1:29" ht="15.75" customHeight="1" x14ac:dyDescent="0.2">
      <c r="A62" s="636"/>
      <c r="B62" s="636"/>
      <c r="C62" s="636"/>
      <c r="D62" s="636"/>
      <c r="E62" s="636"/>
      <c r="F62" s="636"/>
      <c r="G62" s="636"/>
      <c r="H62" s="636"/>
      <c r="I62" s="636"/>
      <c r="M62" s="535"/>
      <c r="N62" s="535"/>
      <c r="O62" s="535"/>
      <c r="Q62" s="533"/>
      <c r="R62" s="533"/>
      <c r="S62" s="533"/>
      <c r="T62" s="533"/>
      <c r="AC62" s="533" t="s">
        <v>351</v>
      </c>
    </row>
    <row r="63" spans="1:29" ht="15.75" x14ac:dyDescent="0.25">
      <c r="A63" s="28" t="s">
        <v>363</v>
      </c>
      <c r="B63" s="538"/>
      <c r="C63" s="538"/>
      <c r="D63" s="538"/>
      <c r="E63" s="538"/>
      <c r="F63" s="538"/>
      <c r="G63" s="538"/>
      <c r="H63" s="538"/>
      <c r="I63" s="32"/>
    </row>
    <row r="64" spans="1:29" x14ac:dyDescent="0.2">
      <c r="A64" s="536" t="s">
        <v>514</v>
      </c>
      <c r="B64" s="538">
        <v>346.6</v>
      </c>
      <c r="C64" s="538">
        <v>358.1</v>
      </c>
      <c r="D64" s="538">
        <v>387.5</v>
      </c>
      <c r="E64" s="538">
        <v>415</v>
      </c>
      <c r="F64" s="538">
        <v>422.2</v>
      </c>
      <c r="G64" s="538">
        <v>408.8</v>
      </c>
      <c r="H64" s="538">
        <v>419.5</v>
      </c>
      <c r="I64" s="1">
        <v>438.1</v>
      </c>
      <c r="J64" s="1">
        <v>451.1</v>
      </c>
      <c r="K64" s="1">
        <v>482.1</v>
      </c>
      <c r="L64" s="426">
        <v>504.1</v>
      </c>
      <c r="M64" s="481">
        <v>549.16399999999999</v>
      </c>
      <c r="N64" s="481">
        <v>553.4</v>
      </c>
      <c r="O64" s="481">
        <v>571.5</v>
      </c>
      <c r="P64" s="481">
        <v>577.79999999999995</v>
      </c>
      <c r="Q64" s="481">
        <v>602</v>
      </c>
      <c r="R64" s="481">
        <v>588</v>
      </c>
      <c r="S64" s="481">
        <v>584</v>
      </c>
      <c r="T64" s="481">
        <v>564.20000000000005</v>
      </c>
      <c r="U64" s="1">
        <v>577.9</v>
      </c>
      <c r="V64" s="1">
        <v>605.5</v>
      </c>
      <c r="W64" s="1">
        <v>578.5</v>
      </c>
      <c r="X64" s="481">
        <v>590</v>
      </c>
      <c r="Y64" s="481">
        <v>599.6</v>
      </c>
      <c r="Z64" s="479">
        <v>608</v>
      </c>
      <c r="AA64" s="479">
        <v>621.79999999999995</v>
      </c>
      <c r="AB64" s="1">
        <v>634.29999999999995</v>
      </c>
      <c r="AC64" s="1">
        <v>632.70000000000005</v>
      </c>
    </row>
    <row r="65" spans="1:29" ht="9" customHeight="1" x14ac:dyDescent="0.2">
      <c r="A65" s="4"/>
      <c r="B65" s="538"/>
      <c r="C65" s="538"/>
      <c r="D65" s="538"/>
      <c r="E65" s="538"/>
      <c r="F65" s="538"/>
      <c r="G65" s="538"/>
      <c r="H65" s="538"/>
      <c r="L65" s="426"/>
      <c r="M65" s="481"/>
      <c r="N65" s="481"/>
      <c r="O65" s="481"/>
      <c r="P65" s="481"/>
      <c r="Q65" s="481"/>
      <c r="R65" s="481"/>
      <c r="S65" s="481"/>
      <c r="T65" s="481"/>
    </row>
    <row r="66" spans="1:29" ht="15.75" x14ac:dyDescent="0.25">
      <c r="A66" s="28" t="s">
        <v>360</v>
      </c>
      <c r="B66" s="538"/>
      <c r="C66" s="538"/>
      <c r="D66" s="538"/>
      <c r="E66" s="538"/>
      <c r="F66" s="538"/>
      <c r="G66" s="538"/>
      <c r="H66" s="475"/>
      <c r="I66" s="475"/>
    </row>
    <row r="67" spans="1:29" x14ac:dyDescent="0.2">
      <c r="A67" s="536" t="s">
        <v>518</v>
      </c>
      <c r="B67" s="574" t="s">
        <v>149</v>
      </c>
      <c r="C67" s="574" t="s">
        <v>149</v>
      </c>
      <c r="D67" s="574" t="s">
        <v>149</v>
      </c>
      <c r="E67" s="574" t="s">
        <v>149</v>
      </c>
      <c r="F67" s="538">
        <v>18.600000000000001</v>
      </c>
      <c r="G67" s="538">
        <v>17.600000000000001</v>
      </c>
      <c r="H67" s="538">
        <v>20.100000000000001</v>
      </c>
      <c r="I67" s="538">
        <v>19.3</v>
      </c>
      <c r="J67" s="538">
        <v>19.7</v>
      </c>
      <c r="K67" s="538">
        <v>20.893999999999998</v>
      </c>
      <c r="L67" s="488">
        <v>21.2</v>
      </c>
      <c r="M67" s="488">
        <v>21.032</v>
      </c>
      <c r="N67" s="488">
        <v>21.937999999999999</v>
      </c>
      <c r="O67" s="488">
        <v>23.8</v>
      </c>
      <c r="P67" s="488">
        <v>23.9</v>
      </c>
      <c r="Q67" s="488">
        <v>24</v>
      </c>
      <c r="R67" s="488">
        <v>23.9</v>
      </c>
      <c r="S67" s="488">
        <v>26.5</v>
      </c>
      <c r="T67" s="488">
        <v>23.9</v>
      </c>
      <c r="U67" s="488">
        <v>22.8</v>
      </c>
      <c r="V67" s="1">
        <v>22.5</v>
      </c>
      <c r="W67" s="1">
        <v>22.2</v>
      </c>
      <c r="X67" s="426">
        <v>23.7</v>
      </c>
      <c r="Y67" s="426">
        <v>23.5</v>
      </c>
      <c r="Z67" s="1">
        <v>25.9</v>
      </c>
      <c r="AA67" s="426">
        <v>27.3</v>
      </c>
      <c r="AB67" s="1">
        <v>26.7</v>
      </c>
      <c r="AC67" s="1">
        <v>27.3</v>
      </c>
    </row>
    <row r="68" spans="1:29" ht="18" x14ac:dyDescent="0.2">
      <c r="A68" s="536" t="s">
        <v>549</v>
      </c>
      <c r="B68" s="574" t="s">
        <v>149</v>
      </c>
      <c r="C68" s="574" t="s">
        <v>149</v>
      </c>
      <c r="D68" s="574" t="s">
        <v>149</v>
      </c>
      <c r="E68" s="574" t="s">
        <v>149</v>
      </c>
      <c r="F68" s="574" t="s">
        <v>149</v>
      </c>
      <c r="G68" s="574" t="s">
        <v>149</v>
      </c>
      <c r="H68" s="574" t="s">
        <v>149</v>
      </c>
      <c r="I68" s="574" t="s">
        <v>149</v>
      </c>
      <c r="J68" s="538">
        <v>25</v>
      </c>
      <c r="K68" s="538">
        <v>21</v>
      </c>
      <c r="L68" s="488">
        <v>9.1999999999999993</v>
      </c>
      <c r="M68" s="488">
        <v>14.337</v>
      </c>
      <c r="N68" s="488">
        <v>8.7810000000000006</v>
      </c>
      <c r="O68" s="488">
        <v>16.3</v>
      </c>
      <c r="P68" s="488">
        <v>10.9</v>
      </c>
      <c r="Q68" s="488">
        <v>7.6</v>
      </c>
      <c r="R68" s="488">
        <v>7.7</v>
      </c>
      <c r="S68" s="488">
        <v>7.2</v>
      </c>
      <c r="T68" s="488">
        <v>7</v>
      </c>
      <c r="U68" s="488">
        <v>7.1</v>
      </c>
      <c r="V68" s="1">
        <v>7.2</v>
      </c>
      <c r="W68" s="1">
        <v>5.8</v>
      </c>
      <c r="X68" s="426">
        <v>5.6</v>
      </c>
      <c r="Y68" s="426">
        <v>7.4</v>
      </c>
      <c r="Z68" s="1">
        <v>11.3</v>
      </c>
      <c r="AA68" s="426">
        <v>8.3000000000000007</v>
      </c>
      <c r="AB68" s="1">
        <v>8.6</v>
      </c>
      <c r="AC68" s="1">
        <v>9.4</v>
      </c>
    </row>
    <row r="69" spans="1:29" s="582" customFormat="1" ht="15.75" x14ac:dyDescent="0.25">
      <c r="A69" s="543" t="s">
        <v>262</v>
      </c>
      <c r="B69" s="623" t="s">
        <v>149</v>
      </c>
      <c r="C69" s="623" t="s">
        <v>149</v>
      </c>
      <c r="D69" s="623" t="s">
        <v>149</v>
      </c>
      <c r="E69" s="623" t="s">
        <v>149</v>
      </c>
      <c r="F69" s="623">
        <f t="shared" ref="F69:AC69" si="8">SUM(F67:F68)</f>
        <v>18.600000000000001</v>
      </c>
      <c r="G69" s="623">
        <f t="shared" si="8"/>
        <v>17.600000000000001</v>
      </c>
      <c r="H69" s="623">
        <f t="shared" si="8"/>
        <v>20.100000000000001</v>
      </c>
      <c r="I69" s="623">
        <f t="shared" si="8"/>
        <v>19.3</v>
      </c>
      <c r="J69" s="623">
        <f t="shared" si="8"/>
        <v>44.7</v>
      </c>
      <c r="K69" s="623">
        <f t="shared" si="8"/>
        <v>41.893999999999998</v>
      </c>
      <c r="L69" s="637">
        <f t="shared" si="8"/>
        <v>30.4</v>
      </c>
      <c r="M69" s="638">
        <f t="shared" si="8"/>
        <v>35.369</v>
      </c>
      <c r="N69" s="638">
        <f t="shared" si="8"/>
        <v>30.719000000000001</v>
      </c>
      <c r="O69" s="638">
        <f t="shared" si="8"/>
        <v>40.1</v>
      </c>
      <c r="P69" s="638">
        <f t="shared" si="8"/>
        <v>34.799999999999997</v>
      </c>
      <c r="Q69" s="638">
        <f t="shared" si="8"/>
        <v>31.6</v>
      </c>
      <c r="R69" s="638">
        <f t="shared" si="8"/>
        <v>31.599999999999998</v>
      </c>
      <c r="S69" s="638">
        <f t="shared" si="8"/>
        <v>33.700000000000003</v>
      </c>
      <c r="T69" s="638">
        <f t="shared" si="8"/>
        <v>30.9</v>
      </c>
      <c r="U69" s="638">
        <f t="shared" si="8"/>
        <v>29.9</v>
      </c>
      <c r="V69" s="638">
        <f t="shared" si="8"/>
        <v>29.7</v>
      </c>
      <c r="W69" s="638">
        <f t="shared" si="8"/>
        <v>28</v>
      </c>
      <c r="X69" s="638">
        <f t="shared" si="8"/>
        <v>29.299999999999997</v>
      </c>
      <c r="Y69" s="638">
        <f t="shared" si="8"/>
        <v>30.9</v>
      </c>
      <c r="Z69" s="638">
        <f t="shared" si="8"/>
        <v>37.200000000000003</v>
      </c>
      <c r="AA69" s="638">
        <f t="shared" si="8"/>
        <v>35.6</v>
      </c>
      <c r="AB69" s="638">
        <f t="shared" si="8"/>
        <v>35.299999999999997</v>
      </c>
      <c r="AC69" s="638">
        <f t="shared" si="8"/>
        <v>36.700000000000003</v>
      </c>
    </row>
    <row r="70" spans="1:29" ht="8.25" customHeight="1" x14ac:dyDescent="0.2">
      <c r="A70" s="4"/>
      <c r="B70" s="538"/>
      <c r="C70" s="538"/>
      <c r="D70" s="538"/>
      <c r="E70" s="538"/>
      <c r="F70" s="538"/>
      <c r="G70" s="538"/>
      <c r="H70" s="538"/>
      <c r="I70" s="475"/>
    </row>
    <row r="71" spans="1:29" ht="15.75" x14ac:dyDescent="0.25">
      <c r="A71" s="28" t="s">
        <v>372</v>
      </c>
      <c r="B71" s="621"/>
      <c r="C71" s="621"/>
      <c r="D71" s="621"/>
      <c r="E71" s="621"/>
      <c r="F71" s="621"/>
      <c r="G71" s="621"/>
      <c r="H71" s="621"/>
      <c r="I71" s="475"/>
    </row>
    <row r="72" spans="1:29" x14ac:dyDescent="0.2">
      <c r="A72" s="536" t="s">
        <v>521</v>
      </c>
      <c r="B72" s="475"/>
      <c r="C72" s="475"/>
      <c r="D72" s="475"/>
      <c r="E72" s="475"/>
      <c r="F72" s="475"/>
      <c r="G72" s="475"/>
      <c r="H72" s="475"/>
      <c r="I72" s="475"/>
    </row>
    <row r="73" spans="1:29" x14ac:dyDescent="0.2">
      <c r="A73" s="536" t="s">
        <v>550</v>
      </c>
      <c r="B73" s="538">
        <v>179</v>
      </c>
      <c r="C73" s="538">
        <v>198.8</v>
      </c>
      <c r="D73" s="538">
        <v>199.2</v>
      </c>
      <c r="E73" s="538">
        <v>211.9</v>
      </c>
      <c r="F73" s="538">
        <v>223.1</v>
      </c>
      <c r="G73" s="538">
        <v>222.6</v>
      </c>
      <c r="H73" s="538">
        <v>219.5</v>
      </c>
      <c r="I73" s="1">
        <v>215.5</v>
      </c>
      <c r="J73" s="1">
        <v>211.2</v>
      </c>
      <c r="K73" s="1">
        <v>212.8</v>
      </c>
      <c r="L73" s="481">
        <v>235.404</v>
      </c>
      <c r="M73" s="481">
        <v>247.5</v>
      </c>
      <c r="N73" s="514">
        <v>254.93199999999999</v>
      </c>
      <c r="O73" s="514">
        <v>247.6</v>
      </c>
      <c r="P73" s="514">
        <v>234.2</v>
      </c>
      <c r="Q73" s="514">
        <v>252.4</v>
      </c>
      <c r="R73" s="488">
        <v>245</v>
      </c>
      <c r="S73" s="488">
        <v>249.4</v>
      </c>
      <c r="T73" s="488">
        <v>221.4</v>
      </c>
      <c r="U73" s="488">
        <v>241.95</v>
      </c>
      <c r="V73" s="1">
        <v>238.5</v>
      </c>
      <c r="W73" s="1">
        <v>234.7</v>
      </c>
      <c r="X73" s="426">
        <v>247.4</v>
      </c>
      <c r="Y73" s="426">
        <v>247.2</v>
      </c>
      <c r="Z73" s="479">
        <v>251</v>
      </c>
      <c r="AA73" s="426">
        <v>257.5</v>
      </c>
      <c r="AB73" s="1">
        <v>261.10000000000002</v>
      </c>
      <c r="AC73" s="790">
        <v>265.84899999999999</v>
      </c>
    </row>
    <row r="74" spans="1:29" ht="8.25" customHeight="1" x14ac:dyDescent="0.2">
      <c r="A74" s="4"/>
      <c r="B74" s="538"/>
      <c r="C74" s="538"/>
      <c r="D74" s="538"/>
      <c r="E74" s="538"/>
      <c r="F74" s="538"/>
      <c r="G74" s="538"/>
      <c r="H74" s="538"/>
      <c r="I74" s="475"/>
    </row>
    <row r="75" spans="1:29" ht="15.75" customHeight="1" x14ac:dyDescent="0.25">
      <c r="A75" s="28" t="s">
        <v>551</v>
      </c>
      <c r="B75" s="28"/>
      <c r="C75" s="28"/>
      <c r="D75" s="28"/>
      <c r="E75" s="28"/>
      <c r="F75" s="28"/>
      <c r="G75" s="28"/>
      <c r="H75" s="28"/>
      <c r="I75" s="28"/>
      <c r="J75" s="535"/>
    </row>
    <row r="76" spans="1:29" x14ac:dyDescent="0.2">
      <c r="A76" s="536" t="s">
        <v>530</v>
      </c>
      <c r="B76" s="538">
        <v>10.6</v>
      </c>
      <c r="C76" s="538">
        <v>10.8</v>
      </c>
      <c r="D76" s="538">
        <v>13.6</v>
      </c>
      <c r="E76" s="538">
        <v>16</v>
      </c>
      <c r="F76" s="538">
        <v>15.7</v>
      </c>
      <c r="G76" s="538">
        <v>17.3</v>
      </c>
      <c r="H76" s="538">
        <v>18.3</v>
      </c>
      <c r="I76" s="1">
        <v>18.399999999999999</v>
      </c>
      <c r="J76" s="616">
        <v>18.2</v>
      </c>
      <c r="K76" s="616">
        <v>18.8</v>
      </c>
      <c r="L76" s="506">
        <v>19</v>
      </c>
      <c r="M76" s="506">
        <v>21</v>
      </c>
      <c r="N76" s="506">
        <v>21.4</v>
      </c>
      <c r="O76" s="506">
        <v>20.704000000000001</v>
      </c>
      <c r="P76" s="506">
        <v>21</v>
      </c>
      <c r="Q76" s="506">
        <v>20.6</v>
      </c>
      <c r="R76" s="506">
        <v>18.2</v>
      </c>
      <c r="S76" s="506">
        <v>19.321999999999999</v>
      </c>
      <c r="T76" s="506">
        <v>19</v>
      </c>
      <c r="U76" s="506">
        <v>17.82</v>
      </c>
      <c r="V76" s="1">
        <v>15.9</v>
      </c>
      <c r="W76" s="1">
        <v>15.6</v>
      </c>
      <c r="X76" s="426">
        <v>14.8</v>
      </c>
      <c r="Y76" s="426">
        <v>15.4</v>
      </c>
      <c r="Z76" s="1">
        <v>16.2</v>
      </c>
      <c r="AA76" s="426">
        <v>17.600000000000001</v>
      </c>
      <c r="AB76" s="1">
        <v>17.399999999999999</v>
      </c>
      <c r="AC76" s="1">
        <v>20.3</v>
      </c>
    </row>
    <row r="77" spans="1:29" x14ac:dyDescent="0.2">
      <c r="A77" s="536" t="s">
        <v>531</v>
      </c>
      <c r="B77" s="548">
        <v>7.4</v>
      </c>
      <c r="C77" s="548">
        <v>8.5</v>
      </c>
      <c r="D77" s="548">
        <v>9.1</v>
      </c>
      <c r="E77" s="548">
        <v>10.199999999999999</v>
      </c>
      <c r="F77" s="548">
        <v>10.6</v>
      </c>
      <c r="G77" s="548">
        <v>9.6999999999999993</v>
      </c>
      <c r="H77" s="548">
        <v>9.1</v>
      </c>
      <c r="I77" s="1">
        <v>10.9</v>
      </c>
      <c r="J77" s="616">
        <v>9.5</v>
      </c>
      <c r="K77" s="616">
        <v>10.7</v>
      </c>
      <c r="L77" s="506">
        <v>9.9</v>
      </c>
      <c r="M77" s="506">
        <v>10.1</v>
      </c>
      <c r="N77" s="506">
        <v>10.199999999999999</v>
      </c>
      <c r="O77" s="506">
        <v>10.406000000000001</v>
      </c>
      <c r="P77" s="506">
        <v>10</v>
      </c>
      <c r="Q77" s="506">
        <v>9.6999999999999993</v>
      </c>
      <c r="R77" s="506">
        <v>9.1999999999999993</v>
      </c>
      <c r="S77" s="506">
        <v>9.8439999999999994</v>
      </c>
      <c r="T77" s="506">
        <v>10.199999999999999</v>
      </c>
      <c r="U77" s="506">
        <v>9.09</v>
      </c>
      <c r="V77" s="1">
        <v>10.4</v>
      </c>
      <c r="W77" s="1">
        <v>9.4</v>
      </c>
      <c r="X77" s="426">
        <v>10.7</v>
      </c>
      <c r="Y77" s="426">
        <v>10.199999999999999</v>
      </c>
      <c r="Z77" s="1">
        <v>8.8000000000000007</v>
      </c>
      <c r="AA77" s="426">
        <v>9.43</v>
      </c>
      <c r="AB77" s="1">
        <v>10.6</v>
      </c>
      <c r="AC77" s="1">
        <v>10.5</v>
      </c>
    </row>
    <row r="78" spans="1:29" x14ac:dyDescent="0.2">
      <c r="A78" s="536" t="s">
        <v>532</v>
      </c>
      <c r="B78" s="538">
        <v>3.1</v>
      </c>
      <c r="C78" s="538">
        <v>4</v>
      </c>
      <c r="D78" s="538">
        <v>4.8</v>
      </c>
      <c r="E78" s="538">
        <v>5</v>
      </c>
      <c r="F78" s="538">
        <v>5</v>
      </c>
      <c r="G78" s="538">
        <v>5.3</v>
      </c>
      <c r="H78" s="538">
        <v>6.2</v>
      </c>
      <c r="I78" s="1">
        <v>7.6</v>
      </c>
      <c r="J78" s="616">
        <v>7.4</v>
      </c>
      <c r="K78" s="616">
        <v>7.5</v>
      </c>
      <c r="L78" s="506">
        <v>7.7</v>
      </c>
      <c r="M78" s="506">
        <v>7.4</v>
      </c>
      <c r="N78" s="506">
        <v>7.5</v>
      </c>
      <c r="O78" s="506">
        <v>7.4349999999999996</v>
      </c>
      <c r="P78" s="506">
        <v>7.9</v>
      </c>
      <c r="Q78" s="506">
        <v>8</v>
      </c>
      <c r="R78" s="506">
        <v>8</v>
      </c>
      <c r="S78" s="506">
        <v>7.7709999999999999</v>
      </c>
      <c r="T78" s="506">
        <v>7.5</v>
      </c>
      <c r="U78" s="506">
        <v>7.24</v>
      </c>
      <c r="V78" s="1">
        <v>8</v>
      </c>
      <c r="W78" s="1">
        <v>7.8</v>
      </c>
      <c r="X78" s="426">
        <v>8.1</v>
      </c>
      <c r="Y78" s="481">
        <v>8</v>
      </c>
      <c r="Z78" s="1">
        <v>7.9</v>
      </c>
      <c r="AA78" s="426">
        <v>8.1999999999999993</v>
      </c>
      <c r="AB78" s="1">
        <v>8.5</v>
      </c>
      <c r="AC78" s="1">
        <v>8.8000000000000007</v>
      </c>
    </row>
    <row r="79" spans="1:29" x14ac:dyDescent="0.2">
      <c r="A79" s="536" t="s">
        <v>533</v>
      </c>
      <c r="B79" s="574">
        <v>0</v>
      </c>
      <c r="C79" s="538">
        <v>9.4</v>
      </c>
      <c r="D79" s="538">
        <v>12.6</v>
      </c>
      <c r="E79" s="538">
        <v>13.2</v>
      </c>
      <c r="F79" s="538">
        <v>14.2</v>
      </c>
      <c r="G79" s="538">
        <v>15.4</v>
      </c>
      <c r="H79" s="538">
        <v>16.100000000000001</v>
      </c>
      <c r="I79" s="1">
        <v>16.399999999999999</v>
      </c>
      <c r="J79" s="616">
        <v>16.3</v>
      </c>
      <c r="K79" s="616">
        <v>17.399999999999999</v>
      </c>
      <c r="L79" s="506">
        <v>19.7</v>
      </c>
      <c r="M79" s="506">
        <v>21.1</v>
      </c>
      <c r="N79" s="506">
        <v>21.2</v>
      </c>
      <c r="O79" s="506">
        <v>21.100999999999999</v>
      </c>
      <c r="P79" s="506">
        <v>21</v>
      </c>
      <c r="Q79" s="506">
        <v>20.100000000000001</v>
      </c>
      <c r="R79" s="506">
        <v>20.9</v>
      </c>
      <c r="S79" s="506">
        <v>21.084</v>
      </c>
      <c r="T79" s="506">
        <v>21.4</v>
      </c>
      <c r="U79" s="506">
        <v>21.33</v>
      </c>
      <c r="V79" s="1">
        <v>20.8</v>
      </c>
      <c r="W79" s="1">
        <v>19.5</v>
      </c>
      <c r="X79" s="426">
        <v>20.399999999999999</v>
      </c>
      <c r="Y79" s="426">
        <v>21.1</v>
      </c>
      <c r="Z79" s="1">
        <v>22.7</v>
      </c>
      <c r="AA79" s="426">
        <v>22.5</v>
      </c>
      <c r="AB79" s="1">
        <v>22.9</v>
      </c>
      <c r="AC79" s="1">
        <v>23.4</v>
      </c>
    </row>
    <row r="80" spans="1:29" s="582" customFormat="1" ht="15.75" x14ac:dyDescent="0.25">
      <c r="A80" s="543" t="s">
        <v>262</v>
      </c>
      <c r="B80" s="623">
        <f t="shared" ref="B80:AC80" si="9">SUM(B76:B79)</f>
        <v>21.1</v>
      </c>
      <c r="C80" s="623">
        <f t="shared" si="9"/>
        <v>32.700000000000003</v>
      </c>
      <c r="D80" s="623">
        <f t="shared" si="9"/>
        <v>40.1</v>
      </c>
      <c r="E80" s="623">
        <f t="shared" si="9"/>
        <v>44.4</v>
      </c>
      <c r="F80" s="623">
        <f t="shared" si="9"/>
        <v>45.5</v>
      </c>
      <c r="G80" s="623">
        <f t="shared" si="9"/>
        <v>47.699999999999996</v>
      </c>
      <c r="H80" s="623">
        <f t="shared" si="9"/>
        <v>49.7</v>
      </c>
      <c r="I80" s="623">
        <f t="shared" si="9"/>
        <v>53.3</v>
      </c>
      <c r="J80" s="623">
        <f t="shared" si="9"/>
        <v>51.400000000000006</v>
      </c>
      <c r="K80" s="623">
        <f t="shared" si="9"/>
        <v>54.4</v>
      </c>
      <c r="L80" s="637">
        <f t="shared" si="9"/>
        <v>56.3</v>
      </c>
      <c r="M80" s="638">
        <f t="shared" si="9"/>
        <v>59.6</v>
      </c>
      <c r="N80" s="638">
        <f t="shared" si="9"/>
        <v>60.3</v>
      </c>
      <c r="O80" s="638">
        <f t="shared" si="9"/>
        <v>59.646000000000001</v>
      </c>
      <c r="P80" s="638">
        <f t="shared" si="9"/>
        <v>59.9</v>
      </c>
      <c r="Q80" s="638">
        <f t="shared" si="9"/>
        <v>58.4</v>
      </c>
      <c r="R80" s="638">
        <f t="shared" si="9"/>
        <v>56.3</v>
      </c>
      <c r="S80" s="638">
        <f t="shared" si="9"/>
        <v>58.021000000000001</v>
      </c>
      <c r="T80" s="638">
        <f t="shared" si="9"/>
        <v>58.1</v>
      </c>
      <c r="U80" s="638">
        <f t="shared" si="9"/>
        <v>55.48</v>
      </c>
      <c r="V80" s="638">
        <f t="shared" si="9"/>
        <v>55.099999999999994</v>
      </c>
      <c r="W80" s="638">
        <f t="shared" si="9"/>
        <v>52.3</v>
      </c>
      <c r="X80" s="638">
        <f t="shared" si="9"/>
        <v>54</v>
      </c>
      <c r="Y80" s="638">
        <f t="shared" si="9"/>
        <v>54.7</v>
      </c>
      <c r="Z80" s="638">
        <f t="shared" si="9"/>
        <v>55.599999999999994</v>
      </c>
      <c r="AA80" s="638">
        <f t="shared" si="9"/>
        <v>57.730000000000004</v>
      </c>
      <c r="AB80" s="638">
        <f t="shared" si="9"/>
        <v>59.4</v>
      </c>
      <c r="AC80" s="638">
        <f t="shared" si="9"/>
        <v>63</v>
      </c>
    </row>
    <row r="81" spans="1:29" ht="8.25" customHeight="1" x14ac:dyDescent="0.2">
      <c r="A81" s="536"/>
      <c r="B81" s="538"/>
      <c r="C81" s="538"/>
      <c r="D81" s="538"/>
      <c r="E81" s="538"/>
      <c r="F81" s="538"/>
      <c r="G81" s="538"/>
      <c r="H81" s="538"/>
      <c r="I81" s="32"/>
    </row>
    <row r="82" spans="1:29" s="426" customFormat="1" ht="15" hidden="1" customHeight="1" x14ac:dyDescent="0.25">
      <c r="A82" s="639" t="s">
        <v>535</v>
      </c>
      <c r="B82" s="488"/>
      <c r="C82" s="488"/>
      <c r="D82" s="488"/>
      <c r="E82" s="488"/>
      <c r="F82" s="488"/>
      <c r="G82" s="488"/>
      <c r="H82" s="488"/>
      <c r="I82" s="385"/>
    </row>
    <row r="83" spans="1:29" s="426" customFormat="1" ht="15" hidden="1" customHeight="1" x14ac:dyDescent="0.2">
      <c r="A83" s="547" t="s">
        <v>552</v>
      </c>
      <c r="B83" s="488">
        <v>1</v>
      </c>
      <c r="C83" s="488">
        <v>1.5</v>
      </c>
      <c r="D83" s="488">
        <v>1.5</v>
      </c>
      <c r="E83" s="488">
        <v>1.3</v>
      </c>
      <c r="F83" s="488">
        <v>1.1000000000000001</v>
      </c>
      <c r="G83" s="488">
        <v>1.1000000000000001</v>
      </c>
      <c r="H83" s="488">
        <v>1.2</v>
      </c>
      <c r="I83" s="488">
        <v>1.1000000000000001</v>
      </c>
      <c r="J83" s="426">
        <v>0.9</v>
      </c>
      <c r="K83" s="426">
        <v>0.2</v>
      </c>
      <c r="L83" s="574" t="s">
        <v>149</v>
      </c>
      <c r="M83" s="574" t="s">
        <v>149</v>
      </c>
      <c r="N83" s="574" t="s">
        <v>149</v>
      </c>
      <c r="O83" s="574" t="s">
        <v>149</v>
      </c>
      <c r="P83" s="574" t="s">
        <v>149</v>
      </c>
      <c r="Q83" s="574" t="s">
        <v>149</v>
      </c>
      <c r="R83" s="574" t="s">
        <v>149</v>
      </c>
      <c r="S83" s="574" t="s">
        <v>149</v>
      </c>
      <c r="T83" s="574" t="s">
        <v>149</v>
      </c>
      <c r="U83" s="574" t="s">
        <v>149</v>
      </c>
      <c r="V83" s="574" t="s">
        <v>149</v>
      </c>
    </row>
    <row r="84" spans="1:29" ht="8.25" hidden="1" customHeight="1" x14ac:dyDescent="0.2">
      <c r="A84" s="536"/>
      <c r="B84" s="538"/>
      <c r="C84" s="538"/>
      <c r="D84" s="538"/>
      <c r="E84" s="538"/>
      <c r="F84" s="538"/>
      <c r="G84" s="538"/>
      <c r="H84" s="538"/>
      <c r="I84" s="32"/>
    </row>
    <row r="85" spans="1:29" ht="18.75" x14ac:dyDescent="0.25">
      <c r="A85" s="28" t="s">
        <v>553</v>
      </c>
      <c r="B85" s="538"/>
      <c r="C85" s="538"/>
      <c r="D85" s="538"/>
      <c r="E85" s="538"/>
      <c r="F85" s="538"/>
      <c r="G85" s="538"/>
      <c r="H85" s="538"/>
      <c r="I85" s="475"/>
    </row>
    <row r="86" spans="1:29" x14ac:dyDescent="0.2">
      <c r="A86" s="558" t="s">
        <v>538</v>
      </c>
      <c r="B86" s="574" t="s">
        <v>149</v>
      </c>
      <c r="C86" s="574" t="s">
        <v>149</v>
      </c>
      <c r="D86" s="574" t="s">
        <v>149</v>
      </c>
      <c r="E86" s="616">
        <v>36.756999999999998</v>
      </c>
      <c r="F86" s="616">
        <v>56.357999999999997</v>
      </c>
      <c r="G86" s="616">
        <v>57.512999999999998</v>
      </c>
      <c r="H86" s="616">
        <v>52.331000000000003</v>
      </c>
      <c r="I86" s="1">
        <v>49.1</v>
      </c>
      <c r="J86" s="628">
        <v>55.93</v>
      </c>
      <c r="K86" s="628">
        <v>58.5</v>
      </c>
      <c r="L86" s="629">
        <v>61.9</v>
      </c>
      <c r="M86" s="629">
        <v>62.6</v>
      </c>
      <c r="N86" s="629">
        <v>68.400000000000006</v>
      </c>
      <c r="O86" s="629">
        <v>63.2</v>
      </c>
      <c r="P86" s="629">
        <v>73.207999999999998</v>
      </c>
      <c r="Q86" s="629">
        <v>76.363</v>
      </c>
      <c r="R86" s="629">
        <v>73.334999999999994</v>
      </c>
      <c r="S86" s="629">
        <v>74.3</v>
      </c>
      <c r="T86" s="629">
        <v>72.2</v>
      </c>
      <c r="U86" s="629">
        <v>78</v>
      </c>
      <c r="V86" s="1">
        <v>77.900000000000006</v>
      </c>
      <c r="W86" s="479">
        <v>77.8</v>
      </c>
      <c r="X86" s="426">
        <v>75.599999999999994</v>
      </c>
      <c r="Y86" s="426">
        <v>78.7</v>
      </c>
      <c r="Z86" s="479">
        <v>81.88</v>
      </c>
      <c r="AA86" s="481">
        <v>81.900000000000006</v>
      </c>
      <c r="AB86" s="774">
        <v>76.046999999999997</v>
      </c>
      <c r="AC86" s="774">
        <v>79.331999999999994</v>
      </c>
    </row>
    <row r="87" spans="1:29" x14ac:dyDescent="0.2">
      <c r="A87" s="558" t="s">
        <v>539</v>
      </c>
      <c r="B87" s="574" t="s">
        <v>149</v>
      </c>
      <c r="C87" s="574" t="s">
        <v>149</v>
      </c>
      <c r="D87" s="574" t="s">
        <v>149</v>
      </c>
      <c r="E87" s="616">
        <v>80.710999999999999</v>
      </c>
      <c r="F87" s="616">
        <v>94.73</v>
      </c>
      <c r="G87" s="616">
        <v>101.901</v>
      </c>
      <c r="H87" s="616">
        <v>90.471999999999994</v>
      </c>
      <c r="I87" s="1">
        <v>88.4</v>
      </c>
      <c r="J87" s="628">
        <v>94.287999999999997</v>
      </c>
      <c r="K87" s="628">
        <v>99.4</v>
      </c>
      <c r="L87" s="629">
        <v>106.5</v>
      </c>
      <c r="M87" s="629">
        <v>104.1</v>
      </c>
      <c r="N87" s="629">
        <v>107.7</v>
      </c>
      <c r="O87" s="629">
        <v>112.9</v>
      </c>
      <c r="P87" s="629">
        <v>115.386</v>
      </c>
      <c r="Q87" s="629">
        <v>119.643</v>
      </c>
      <c r="R87" s="629">
        <v>116.706</v>
      </c>
      <c r="S87" s="629">
        <v>123.8</v>
      </c>
      <c r="T87" s="629">
        <v>129.19999999999999</v>
      </c>
      <c r="U87" s="629">
        <v>134</v>
      </c>
      <c r="V87" s="1">
        <v>130.6</v>
      </c>
      <c r="W87" s="479">
        <v>138.05099999999999</v>
      </c>
      <c r="X87" s="426">
        <v>126.9</v>
      </c>
      <c r="Y87" s="481">
        <v>139.565</v>
      </c>
      <c r="Z87" s="479">
        <v>147.28</v>
      </c>
      <c r="AA87" s="481">
        <v>150.56</v>
      </c>
      <c r="AB87" s="774">
        <v>136.36699999999999</v>
      </c>
      <c r="AC87" s="774">
        <v>139.358</v>
      </c>
    </row>
    <row r="88" spans="1:29" ht="18" x14ac:dyDescent="0.2">
      <c r="A88" s="558" t="s">
        <v>719</v>
      </c>
      <c r="B88" s="574" t="s">
        <v>149</v>
      </c>
      <c r="C88" s="574" t="s">
        <v>149</v>
      </c>
      <c r="D88" s="574" t="s">
        <v>149</v>
      </c>
      <c r="E88" s="616">
        <v>31.332000000000001</v>
      </c>
      <c r="F88" s="616">
        <v>45.402999999999999</v>
      </c>
      <c r="G88" s="616">
        <v>53.216000000000001</v>
      </c>
      <c r="H88" s="616">
        <v>46.811999999999998</v>
      </c>
      <c r="I88" s="1">
        <v>45.4</v>
      </c>
      <c r="J88" s="628">
        <v>48.573</v>
      </c>
      <c r="K88" s="628">
        <v>52.3</v>
      </c>
      <c r="L88" s="629">
        <v>58.3</v>
      </c>
      <c r="M88" s="629">
        <v>53</v>
      </c>
      <c r="N88" s="629">
        <v>59.4</v>
      </c>
      <c r="O88" s="629">
        <v>50.7</v>
      </c>
      <c r="P88" s="629">
        <v>56.353000000000002</v>
      </c>
      <c r="Q88" s="629">
        <v>65.837000000000003</v>
      </c>
      <c r="R88" s="574" t="s">
        <v>149</v>
      </c>
      <c r="S88" s="574" t="s">
        <v>149</v>
      </c>
      <c r="T88" s="574" t="s">
        <v>149</v>
      </c>
      <c r="U88" s="574" t="s">
        <v>149</v>
      </c>
      <c r="V88" s="1">
        <v>88.8</v>
      </c>
      <c r="W88" s="479">
        <v>78.33</v>
      </c>
      <c r="X88" s="426">
        <v>73.900000000000006</v>
      </c>
      <c r="Y88" s="481">
        <v>78.185000000000002</v>
      </c>
      <c r="Z88" s="479">
        <v>84.47</v>
      </c>
      <c r="AA88" s="481">
        <v>85.26</v>
      </c>
      <c r="AB88" s="774">
        <v>77.837000000000003</v>
      </c>
      <c r="AC88" s="774">
        <v>75.096000000000004</v>
      </c>
    </row>
    <row r="89" spans="1:29" x14ac:dyDescent="0.2">
      <c r="A89" s="558" t="s">
        <v>554</v>
      </c>
      <c r="B89" s="574" t="s">
        <v>149</v>
      </c>
      <c r="C89" s="574" t="s">
        <v>149</v>
      </c>
      <c r="D89" s="574" t="s">
        <v>149</v>
      </c>
      <c r="E89" s="616">
        <v>43.634999999999998</v>
      </c>
      <c r="F89" s="616">
        <v>59.750999999999998</v>
      </c>
      <c r="G89" s="616">
        <v>60.524000000000001</v>
      </c>
      <c r="H89" s="616">
        <v>53.286000000000001</v>
      </c>
      <c r="I89" s="1">
        <v>58.6</v>
      </c>
      <c r="J89" s="628">
        <v>55.064999999999998</v>
      </c>
      <c r="K89" s="628">
        <v>54.3</v>
      </c>
      <c r="L89" s="629">
        <v>65</v>
      </c>
      <c r="M89" s="629">
        <v>64.900000000000006</v>
      </c>
      <c r="N89" s="629">
        <v>65.8</v>
      </c>
      <c r="O89" s="629">
        <v>62.5</v>
      </c>
      <c r="P89" s="629">
        <v>65.516000000000005</v>
      </c>
      <c r="Q89" s="629">
        <v>69.623000000000005</v>
      </c>
      <c r="R89" s="629">
        <v>67.861000000000004</v>
      </c>
      <c r="S89" s="629">
        <v>67.5</v>
      </c>
      <c r="T89" s="629">
        <v>66.400000000000006</v>
      </c>
      <c r="U89" s="629">
        <v>70</v>
      </c>
      <c r="V89" s="1">
        <v>66.5</v>
      </c>
      <c r="W89" s="479">
        <v>65.19</v>
      </c>
      <c r="X89" s="426">
        <v>64.599999999999994</v>
      </c>
      <c r="Y89" s="481">
        <v>65.926000000000002</v>
      </c>
      <c r="Z89" s="479">
        <v>69.52</v>
      </c>
      <c r="AA89" s="481">
        <v>71.150000000000006</v>
      </c>
      <c r="AB89" s="774">
        <v>63.421999999999997</v>
      </c>
      <c r="AC89" s="774">
        <v>68.040999999999997</v>
      </c>
    </row>
    <row r="90" spans="1:29" ht="18" x14ac:dyDescent="0.2">
      <c r="A90" s="558" t="s">
        <v>555</v>
      </c>
      <c r="B90" s="574" t="s">
        <v>149</v>
      </c>
      <c r="C90" s="574" t="s">
        <v>149</v>
      </c>
      <c r="D90" s="574" t="s">
        <v>149</v>
      </c>
      <c r="E90" s="538">
        <v>5.6</v>
      </c>
      <c r="F90" s="538">
        <v>7.5</v>
      </c>
      <c r="G90" s="538">
        <v>9</v>
      </c>
      <c r="H90" s="538">
        <v>8.1</v>
      </c>
      <c r="I90" s="538">
        <v>8.3000000000000007</v>
      </c>
      <c r="J90" s="628">
        <v>8.6859999999999999</v>
      </c>
      <c r="K90" s="628">
        <v>8.6999999999999993</v>
      </c>
      <c r="L90" s="629">
        <v>10.199999999999999</v>
      </c>
      <c r="M90" s="629">
        <v>8.8000000000000007</v>
      </c>
      <c r="N90" s="629">
        <v>11.2</v>
      </c>
      <c r="O90" s="629">
        <v>8.1</v>
      </c>
      <c r="P90" s="629">
        <v>9.8989999999999991</v>
      </c>
      <c r="Q90" s="629">
        <v>11.417999999999999</v>
      </c>
      <c r="R90" s="574" t="s">
        <v>149</v>
      </c>
      <c r="S90" s="574" t="s">
        <v>149</v>
      </c>
      <c r="T90" s="574" t="s">
        <v>149</v>
      </c>
      <c r="U90" s="574" t="s">
        <v>149</v>
      </c>
      <c r="V90" s="574" t="s">
        <v>149</v>
      </c>
      <c r="W90" s="574" t="s">
        <v>149</v>
      </c>
      <c r="X90" s="574" t="s">
        <v>149</v>
      </c>
      <c r="Y90" s="574" t="s">
        <v>149</v>
      </c>
      <c r="Z90" s="514" t="s">
        <v>149</v>
      </c>
      <c r="AA90" s="514"/>
      <c r="AB90" s="774"/>
      <c r="AC90" s="774"/>
    </row>
    <row r="91" spans="1:29" x14ac:dyDescent="0.2">
      <c r="A91" s="558" t="s">
        <v>543</v>
      </c>
      <c r="B91" s="574"/>
      <c r="C91" s="574"/>
      <c r="D91" s="574"/>
      <c r="E91" s="538"/>
      <c r="F91" s="538"/>
      <c r="G91" s="538"/>
      <c r="H91" s="538"/>
      <c r="I91" s="538"/>
      <c r="J91" s="628"/>
      <c r="K91" s="628"/>
      <c r="L91" s="629"/>
      <c r="M91" s="629"/>
      <c r="N91" s="629"/>
      <c r="O91" s="574" t="s">
        <v>149</v>
      </c>
      <c r="P91" s="574" t="s">
        <v>149</v>
      </c>
      <c r="Q91" s="574" t="s">
        <v>149</v>
      </c>
      <c r="R91" s="574" t="s">
        <v>149</v>
      </c>
      <c r="S91" s="574" t="s">
        <v>149</v>
      </c>
      <c r="T91" s="574" t="s">
        <v>149</v>
      </c>
      <c r="U91" s="574" t="s">
        <v>149</v>
      </c>
      <c r="V91" s="574" t="s">
        <v>149</v>
      </c>
      <c r="W91" s="574" t="s">
        <v>149</v>
      </c>
      <c r="X91" s="574" t="s">
        <v>149</v>
      </c>
      <c r="Y91" s="574">
        <v>2.7269999999999999</v>
      </c>
      <c r="Z91" s="479">
        <v>2.54</v>
      </c>
      <c r="AA91" s="481">
        <v>2.3199999999999998</v>
      </c>
      <c r="AB91" s="774">
        <v>2.0009999999999999</v>
      </c>
      <c r="AC91" s="774">
        <v>1.8340000000000001</v>
      </c>
    </row>
    <row r="92" spans="1:29" x14ac:dyDescent="0.2">
      <c r="A92" s="558" t="s">
        <v>544</v>
      </c>
      <c r="B92" s="574"/>
      <c r="C92" s="574"/>
      <c r="D92" s="574"/>
      <c r="E92" s="538"/>
      <c r="F92" s="538"/>
      <c r="G92" s="538"/>
      <c r="H92" s="538"/>
      <c r="I92" s="538"/>
      <c r="J92" s="628"/>
      <c r="K92" s="628"/>
      <c r="L92" s="629"/>
      <c r="M92" s="629"/>
      <c r="N92" s="629"/>
      <c r="O92" s="574" t="s">
        <v>149</v>
      </c>
      <c r="P92" s="574" t="s">
        <v>149</v>
      </c>
      <c r="Q92" s="574" t="s">
        <v>149</v>
      </c>
      <c r="R92" s="574" t="s">
        <v>149</v>
      </c>
      <c r="S92" s="574" t="s">
        <v>149</v>
      </c>
      <c r="T92" s="574" t="s">
        <v>149</v>
      </c>
      <c r="U92" s="574" t="s">
        <v>149</v>
      </c>
      <c r="V92" s="574" t="s">
        <v>149</v>
      </c>
      <c r="W92" s="574" t="s">
        <v>149</v>
      </c>
      <c r="X92" s="574" t="s">
        <v>149</v>
      </c>
      <c r="Y92" s="574">
        <v>1.337</v>
      </c>
      <c r="Z92" s="479">
        <v>1.26</v>
      </c>
      <c r="AA92" s="481">
        <v>1.1399999999999999</v>
      </c>
      <c r="AB92" s="774">
        <v>1.167</v>
      </c>
      <c r="AC92" s="774">
        <v>1.244</v>
      </c>
    </row>
    <row r="93" spans="1:29" x14ac:dyDescent="0.2">
      <c r="A93" s="558" t="s">
        <v>545</v>
      </c>
      <c r="B93" s="574"/>
      <c r="C93" s="574"/>
      <c r="D93" s="574"/>
      <c r="E93" s="538"/>
      <c r="F93" s="538"/>
      <c r="G93" s="538"/>
      <c r="H93" s="538"/>
      <c r="I93" s="538"/>
      <c r="J93" s="628"/>
      <c r="K93" s="628"/>
      <c r="L93" s="629"/>
      <c r="M93" s="629"/>
      <c r="N93" s="629"/>
      <c r="O93" s="574" t="s">
        <v>149</v>
      </c>
      <c r="P93" s="574" t="s">
        <v>149</v>
      </c>
      <c r="Q93" s="574" t="s">
        <v>149</v>
      </c>
      <c r="R93" s="574" t="s">
        <v>149</v>
      </c>
      <c r="S93" s="574" t="s">
        <v>149</v>
      </c>
      <c r="T93" s="574" t="s">
        <v>149</v>
      </c>
      <c r="U93" s="574" t="s">
        <v>149</v>
      </c>
      <c r="V93" s="574" t="s">
        <v>149</v>
      </c>
      <c r="W93" s="574" t="s">
        <v>149</v>
      </c>
      <c r="X93" s="574" t="s">
        <v>149</v>
      </c>
      <c r="Y93" s="574">
        <v>0.16800000000000001</v>
      </c>
      <c r="Z93" s="479">
        <v>0.19</v>
      </c>
      <c r="AA93" s="481">
        <v>9.1999999999999998E-2</v>
      </c>
      <c r="AB93" s="774">
        <v>5.8000000000000003E-2</v>
      </c>
      <c r="AC93" s="774">
        <v>6.3E-2</v>
      </c>
    </row>
    <row r="94" spans="1:29" s="582" customFormat="1" ht="15.75" x14ac:dyDescent="0.25">
      <c r="A94" s="543" t="s">
        <v>262</v>
      </c>
      <c r="B94" s="574" t="s">
        <v>149</v>
      </c>
      <c r="C94" s="574" t="s">
        <v>149</v>
      </c>
      <c r="D94" s="574" t="s">
        <v>149</v>
      </c>
      <c r="E94" s="623">
        <f t="shared" ref="E94:X94" si="10">SUM(E86:E90)</f>
        <v>198.03499999999997</v>
      </c>
      <c r="F94" s="623">
        <f t="shared" si="10"/>
        <v>263.74199999999996</v>
      </c>
      <c r="G94" s="623">
        <f t="shared" si="10"/>
        <v>282.154</v>
      </c>
      <c r="H94" s="623">
        <f t="shared" si="10"/>
        <v>251.001</v>
      </c>
      <c r="I94" s="623">
        <f t="shared" si="10"/>
        <v>249.8</v>
      </c>
      <c r="J94" s="623">
        <f t="shared" si="10"/>
        <v>262.54199999999997</v>
      </c>
      <c r="K94" s="623">
        <f t="shared" si="10"/>
        <v>273.2</v>
      </c>
      <c r="L94" s="637">
        <f t="shared" si="10"/>
        <v>301.89999999999998</v>
      </c>
      <c r="M94" s="638">
        <f t="shared" si="10"/>
        <v>293.40000000000003</v>
      </c>
      <c r="N94" s="638">
        <f t="shared" si="10"/>
        <v>312.5</v>
      </c>
      <c r="O94" s="638">
        <f t="shared" si="10"/>
        <v>297.40000000000003</v>
      </c>
      <c r="P94" s="638">
        <f t="shared" si="10"/>
        <v>320.36200000000002</v>
      </c>
      <c r="Q94" s="638">
        <f t="shared" si="10"/>
        <v>342.88400000000001</v>
      </c>
      <c r="R94" s="638">
        <f t="shared" si="10"/>
        <v>257.90199999999999</v>
      </c>
      <c r="S94" s="638">
        <f t="shared" si="10"/>
        <v>265.60000000000002</v>
      </c>
      <c r="T94" s="638">
        <f t="shared" si="10"/>
        <v>267.79999999999995</v>
      </c>
      <c r="U94" s="638">
        <f t="shared" si="10"/>
        <v>282</v>
      </c>
      <c r="V94" s="638">
        <f t="shared" si="10"/>
        <v>363.8</v>
      </c>
      <c r="W94" s="638">
        <f t="shared" si="10"/>
        <v>359.37099999999998</v>
      </c>
      <c r="X94" s="638">
        <f t="shared" si="10"/>
        <v>341</v>
      </c>
      <c r="Y94" s="638">
        <f>SUM(Y86:Y93)</f>
        <v>366.60799999999995</v>
      </c>
      <c r="Z94" s="638">
        <f>SUM(Z86:Z93)</f>
        <v>387.14</v>
      </c>
      <c r="AA94" s="638">
        <f>SUM(AA86:AA93)</f>
        <v>392.42199999999997</v>
      </c>
      <c r="AB94" s="638">
        <f>SUM(AB86:AB93)</f>
        <v>356.89899999999994</v>
      </c>
      <c r="AC94" s="638">
        <f>SUM(AC86:AC93)</f>
        <v>364.96800000000002</v>
      </c>
    </row>
    <row r="95" spans="1:29" ht="8.25" customHeight="1" x14ac:dyDescent="0.2">
      <c r="B95" s="538"/>
      <c r="C95" s="538"/>
      <c r="D95" s="538"/>
      <c r="E95" s="616"/>
      <c r="F95" s="616"/>
      <c r="G95" s="616"/>
      <c r="H95" s="616"/>
      <c r="J95" s="616"/>
      <c r="L95" s="616"/>
      <c r="N95" s="616"/>
      <c r="O95" s="616"/>
      <c r="P95" s="616"/>
      <c r="Q95" s="616"/>
      <c r="R95" s="616"/>
      <c r="S95" s="616"/>
      <c r="T95" s="616"/>
      <c r="U95" s="616"/>
      <c r="AC95" s="771"/>
    </row>
    <row r="96" spans="1:29" ht="15" customHeight="1" x14ac:dyDescent="0.25">
      <c r="A96" s="8" t="s">
        <v>365</v>
      </c>
      <c r="B96" s="538"/>
      <c r="C96" s="538"/>
      <c r="D96" s="538"/>
      <c r="E96" s="538"/>
      <c r="F96" s="538"/>
      <c r="G96" s="538"/>
      <c r="H96" s="538"/>
      <c r="I96" s="475"/>
      <c r="AC96" s="771"/>
    </row>
    <row r="97" spans="1:29" ht="15" customHeight="1" x14ac:dyDescent="0.2">
      <c r="A97" s="558" t="s">
        <v>546</v>
      </c>
      <c r="B97" s="574" t="s">
        <v>149</v>
      </c>
      <c r="C97" s="574" t="s">
        <v>149</v>
      </c>
      <c r="D97" s="574" t="s">
        <v>149</v>
      </c>
      <c r="E97" s="574" t="s">
        <v>149</v>
      </c>
      <c r="F97" s="574" t="s">
        <v>149</v>
      </c>
      <c r="G97" s="574" t="s">
        <v>149</v>
      </c>
      <c r="H97" s="488">
        <v>4.4459999999999997</v>
      </c>
      <c r="I97" s="488">
        <v>3.92</v>
      </c>
      <c r="J97" s="479">
        <v>3.7570000000000001</v>
      </c>
      <c r="K97" s="479">
        <v>3.3959999999999999</v>
      </c>
      <c r="L97" s="514">
        <v>3.7</v>
      </c>
      <c r="M97" s="514">
        <v>3.8</v>
      </c>
      <c r="N97" s="514">
        <v>3.2730000000000001</v>
      </c>
      <c r="O97" s="574" t="s">
        <v>149</v>
      </c>
      <c r="P97" s="574" t="s">
        <v>149</v>
      </c>
      <c r="Q97" s="574" t="s">
        <v>149</v>
      </c>
      <c r="R97" s="574" t="s">
        <v>149</v>
      </c>
      <c r="S97" s="574" t="s">
        <v>149</v>
      </c>
      <c r="T97" s="574" t="s">
        <v>149</v>
      </c>
      <c r="U97" s="574" t="s">
        <v>149</v>
      </c>
      <c r="V97" s="574" t="s">
        <v>149</v>
      </c>
      <c r="W97" s="574" t="s">
        <v>149</v>
      </c>
      <c r="X97" s="574" t="s">
        <v>149</v>
      </c>
      <c r="Y97" s="574" t="s">
        <v>149</v>
      </c>
      <c r="Z97" s="574" t="s">
        <v>149</v>
      </c>
      <c r="AA97" s="574" t="s">
        <v>149</v>
      </c>
      <c r="AB97" s="574" t="s">
        <v>149</v>
      </c>
      <c r="AC97" s="574" t="s">
        <v>149</v>
      </c>
    </row>
    <row r="98" spans="1:29" s="4" customFormat="1" ht="8.25" customHeight="1" x14ac:dyDescent="0.2">
      <c r="A98" s="483"/>
      <c r="B98" s="640"/>
      <c r="C98" s="640"/>
      <c r="D98" s="640"/>
      <c r="E98" s="640"/>
      <c r="F98" s="640"/>
      <c r="G98" s="640"/>
      <c r="H98" s="640"/>
      <c r="I98" s="640"/>
      <c r="J98" s="640"/>
      <c r="K98" s="640"/>
      <c r="L98" s="640"/>
      <c r="M98" s="486"/>
      <c r="N98" s="486"/>
      <c r="O98" s="486"/>
      <c r="P98" s="507"/>
      <c r="Q98" s="507"/>
      <c r="R98" s="507"/>
      <c r="S98" s="507"/>
      <c r="T98" s="507"/>
      <c r="U98" s="507"/>
      <c r="V98" s="507"/>
    </row>
    <row r="99" spans="1:29" s="604" customFormat="1" ht="15.75" x14ac:dyDescent="0.25">
      <c r="A99" s="632" t="s">
        <v>547</v>
      </c>
      <c r="B99" s="641">
        <f t="shared" ref="B99:X99" si="11">SUM(B64,B69,B73,B80,B83,B94,B97)</f>
        <v>547.70000000000005</v>
      </c>
      <c r="C99" s="641">
        <f t="shared" si="11"/>
        <v>591.10000000000014</v>
      </c>
      <c r="D99" s="641">
        <f t="shared" si="11"/>
        <v>628.30000000000007</v>
      </c>
      <c r="E99" s="641">
        <f t="shared" si="11"/>
        <v>870.63499999999988</v>
      </c>
      <c r="F99" s="641">
        <f t="shared" si="11"/>
        <v>974.24199999999996</v>
      </c>
      <c r="G99" s="641">
        <f t="shared" si="11"/>
        <v>979.95400000000006</v>
      </c>
      <c r="H99" s="641">
        <f t="shared" si="11"/>
        <v>965.44700000000012</v>
      </c>
      <c r="I99" s="641">
        <f t="shared" si="11"/>
        <v>981.0200000000001</v>
      </c>
      <c r="J99" s="641">
        <f t="shared" si="11"/>
        <v>1025.5989999999999</v>
      </c>
      <c r="K99" s="641">
        <f t="shared" si="11"/>
        <v>1067.99</v>
      </c>
      <c r="L99" s="641">
        <f t="shared" si="11"/>
        <v>1131.8039999999999</v>
      </c>
      <c r="M99" s="641">
        <f t="shared" si="11"/>
        <v>1188.8330000000001</v>
      </c>
      <c r="N99" s="641">
        <f t="shared" si="11"/>
        <v>1215.124</v>
      </c>
      <c r="O99" s="641">
        <f t="shared" si="11"/>
        <v>1216.2460000000001</v>
      </c>
      <c r="P99" s="641">
        <f t="shared" si="11"/>
        <v>1227.0619999999999</v>
      </c>
      <c r="Q99" s="641">
        <f t="shared" si="11"/>
        <v>1287.2840000000001</v>
      </c>
      <c r="R99" s="641">
        <f t="shared" si="11"/>
        <v>1178.8019999999999</v>
      </c>
      <c r="S99" s="641">
        <f t="shared" si="11"/>
        <v>1190.721</v>
      </c>
      <c r="T99" s="641">
        <f t="shared" si="11"/>
        <v>1142.4000000000001</v>
      </c>
      <c r="U99" s="641">
        <f t="shared" si="11"/>
        <v>1187.23</v>
      </c>
      <c r="V99" s="641">
        <f t="shared" si="11"/>
        <v>1292.6000000000001</v>
      </c>
      <c r="W99" s="641">
        <f t="shared" si="11"/>
        <v>1252.8710000000001</v>
      </c>
      <c r="X99" s="641">
        <f t="shared" si="11"/>
        <v>1261.6999999999998</v>
      </c>
      <c r="Y99" s="641">
        <f>SUM(Y64,Y69,Y73,Y80,Y83,Y94,Y97)</f>
        <v>1299.008</v>
      </c>
      <c r="Z99" s="641">
        <f>SUM(Z64,Z69,Z73,Z80,Z83,Z94,Z97)</f>
        <v>1338.94</v>
      </c>
      <c r="AA99" s="641">
        <f>SUM(AA64,AA69,AA73,AA80,AA83,AA94,AA97)</f>
        <v>1365.0519999999999</v>
      </c>
      <c r="AB99" s="641">
        <f>SUM(AB64,AB69,AB73,AB80,AB83,AB94,AB97)</f>
        <v>1346.9989999999998</v>
      </c>
      <c r="AC99" s="641">
        <f>SUM(AC64,AC69,AC73,AC80,AC83,AC94,AC97)</f>
        <v>1363.2170000000001</v>
      </c>
    </row>
    <row r="100" spans="1:29" s="32" customFormat="1" ht="18" customHeight="1" x14ac:dyDescent="0.2">
      <c r="A100" s="32" t="s">
        <v>449</v>
      </c>
    </row>
    <row r="101" spans="1:29" s="32" customFormat="1" ht="10.5" customHeight="1" x14ac:dyDescent="0.2">
      <c r="A101" s="520" t="s">
        <v>592</v>
      </c>
    </row>
    <row r="102" spans="1:29" x14ac:dyDescent="0.2">
      <c r="A102" s="32" t="s">
        <v>556</v>
      </c>
    </row>
    <row r="103" spans="1:29" x14ac:dyDescent="0.2">
      <c r="A103" s="32" t="s">
        <v>787</v>
      </c>
    </row>
    <row r="104" spans="1:29" s="32" customFormat="1" ht="12.75" x14ac:dyDescent="0.2">
      <c r="A104" s="32" t="s">
        <v>558</v>
      </c>
    </row>
    <row r="105" spans="1:29" s="32" customFormat="1" ht="12.75" x14ac:dyDescent="0.2">
      <c r="A105" s="32" t="s">
        <v>559</v>
      </c>
    </row>
    <row r="106" spans="1:29" s="32" customFormat="1" ht="12.75" x14ac:dyDescent="0.2">
      <c r="A106" s="32" t="s">
        <v>560</v>
      </c>
    </row>
    <row r="107" spans="1:29" s="32" customFormat="1" ht="12.75" x14ac:dyDescent="0.2">
      <c r="A107" s="32" t="s">
        <v>561</v>
      </c>
    </row>
    <row r="108" spans="1:29" s="32" customFormat="1" ht="12.75" x14ac:dyDescent="0.2">
      <c r="A108" s="32" t="s">
        <v>562</v>
      </c>
    </row>
    <row r="109" spans="1:29" s="32" customFormat="1" ht="12.75" x14ac:dyDescent="0.2">
      <c r="A109" s="32" t="s">
        <v>563</v>
      </c>
    </row>
    <row r="110" spans="1:29" s="32" customFormat="1" ht="12.75" x14ac:dyDescent="0.2">
      <c r="A110" s="32" t="s">
        <v>564</v>
      </c>
    </row>
    <row r="111" spans="1:29" s="32" customFormat="1" ht="12.75" x14ac:dyDescent="0.2">
      <c r="A111" s="32" t="s">
        <v>742</v>
      </c>
    </row>
    <row r="112" spans="1:29" s="32" customFormat="1" ht="12.75" x14ac:dyDescent="0.2">
      <c r="A112" s="32" t="s">
        <v>743</v>
      </c>
    </row>
    <row r="113" spans="1:1" s="32" customFormat="1" ht="12.75" x14ac:dyDescent="0.2">
      <c r="A113" s="32" t="s">
        <v>744</v>
      </c>
    </row>
    <row r="114" spans="1:1" s="32" customFormat="1" ht="12.75" x14ac:dyDescent="0.2">
      <c r="A114" s="32" t="s">
        <v>565</v>
      </c>
    </row>
    <row r="115" spans="1:1" s="32" customFormat="1" ht="12.75" x14ac:dyDescent="0.2">
      <c r="A115" s="32" t="s">
        <v>566</v>
      </c>
    </row>
    <row r="116" spans="1:1" s="32" customFormat="1" ht="12.75" x14ac:dyDescent="0.2">
      <c r="A116" s="32" t="s">
        <v>567</v>
      </c>
    </row>
    <row r="117" spans="1:1" s="32" customFormat="1" ht="12.75" x14ac:dyDescent="0.2">
      <c r="A117" s="32" t="s">
        <v>568</v>
      </c>
    </row>
    <row r="118" spans="1:1" s="32" customFormat="1" ht="12.75" x14ac:dyDescent="0.2">
      <c r="A118" s="385" t="s">
        <v>569</v>
      </c>
    </row>
    <row r="119" spans="1:1" s="32" customFormat="1" ht="12.75" x14ac:dyDescent="0.2">
      <c r="A119" s="385" t="s">
        <v>570</v>
      </c>
    </row>
    <row r="120" spans="1:1" s="32" customFormat="1" ht="12.75" x14ac:dyDescent="0.2">
      <c r="A120" s="385" t="s">
        <v>849</v>
      </c>
    </row>
    <row r="121" spans="1:1" s="32" customFormat="1" ht="12.75" x14ac:dyDescent="0.2">
      <c r="A121" s="385" t="s">
        <v>850</v>
      </c>
    </row>
    <row r="122" spans="1:1" s="32" customFormat="1" ht="12.75" x14ac:dyDescent="0.2">
      <c r="A122" s="32" t="s">
        <v>571</v>
      </c>
    </row>
    <row r="123" spans="1:1" s="32" customFormat="1" ht="12.75" x14ac:dyDescent="0.2">
      <c r="A123" s="32" t="s">
        <v>572</v>
      </c>
    </row>
    <row r="124" spans="1:1" x14ac:dyDescent="0.2">
      <c r="A124" s="642" t="s">
        <v>573</v>
      </c>
    </row>
    <row r="125" spans="1:1" x14ac:dyDescent="0.2">
      <c r="A125" s="642" t="s">
        <v>720</v>
      </c>
    </row>
    <row r="126" spans="1:1" s="385" customFormat="1" ht="12.75" x14ac:dyDescent="0.2">
      <c r="A126" s="384" t="s">
        <v>574</v>
      </c>
    </row>
    <row r="127" spans="1:1" s="32" customFormat="1" ht="12.75" x14ac:dyDescent="0.2">
      <c r="A127" s="32" t="s">
        <v>575</v>
      </c>
    </row>
    <row r="128" spans="1:1" s="32" customFormat="1" ht="12.75" x14ac:dyDescent="0.2">
      <c r="A128" s="32" t="s">
        <v>576</v>
      </c>
    </row>
    <row r="129" spans="1:254" s="385" customFormat="1" ht="12.75" x14ac:dyDescent="0.2">
      <c r="A129" s="384" t="s">
        <v>577</v>
      </c>
    </row>
    <row r="130" spans="1:254" s="385" customFormat="1" ht="12.75" x14ac:dyDescent="0.2">
      <c r="A130" s="32" t="s">
        <v>578</v>
      </c>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row>
    <row r="131" spans="1:254" s="385" customFormat="1" ht="12.75" x14ac:dyDescent="0.2">
      <c r="A131" s="32" t="s">
        <v>579</v>
      </c>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row>
    <row r="132" spans="1:254" s="643" customFormat="1" ht="12" hidden="1" customHeight="1" x14ac:dyDescent="0.2">
      <c r="A132" s="643" t="s">
        <v>580</v>
      </c>
    </row>
    <row r="133" spans="1:254" s="32" customFormat="1" ht="12.75" x14ac:dyDescent="0.2">
      <c r="A133" s="32" t="s">
        <v>581</v>
      </c>
    </row>
    <row r="134" spans="1:254" s="32" customFormat="1" ht="12.75" x14ac:dyDescent="0.2">
      <c r="A134" s="32" t="s">
        <v>582</v>
      </c>
    </row>
    <row r="135" spans="1:254" x14ac:dyDescent="0.2">
      <c r="A135" s="32" t="s">
        <v>583</v>
      </c>
    </row>
  </sheetData>
  <pageMargins left="0.75" right="0.75" top="1" bottom="1" header="0.5" footer="0.5"/>
  <pageSetup paperSize="9" scale="49" orientation="portrait" r:id="rId1"/>
  <headerFooter alignWithMargins="0">
    <oddHeader>&amp;R&amp;"Arial,Bold"&amp;14WATER TRANSPORT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3"/>
  <sheetViews>
    <sheetView zoomScale="84" zoomScaleNormal="84" workbookViewId="0"/>
  </sheetViews>
  <sheetFormatPr defaultRowHeight="15" x14ac:dyDescent="0.2"/>
  <cols>
    <col min="1" max="1" width="28.7109375" style="1" customWidth="1"/>
    <col min="2" max="18" width="10.7109375" style="1" hidden="1" customWidth="1"/>
    <col min="19" max="20" width="10.7109375" style="1" customWidth="1"/>
    <col min="21" max="21" width="12" style="1" bestFit="1" customWidth="1"/>
    <col min="22" max="22" width="10.5703125" style="1" bestFit="1" customWidth="1"/>
    <col min="23" max="28" width="9.140625" style="1"/>
    <col min="29" max="29" width="9.5703125" style="1" bestFit="1" customWidth="1"/>
    <col min="30" max="256" width="9.140625" style="1"/>
    <col min="257" max="257" width="28.7109375" style="1" customWidth="1"/>
    <col min="258" max="270" width="0" style="1" hidden="1" customWidth="1"/>
    <col min="271" max="276" width="10.7109375" style="1" customWidth="1"/>
    <col min="277" max="277" width="12" style="1" bestFit="1" customWidth="1"/>
    <col min="278" max="278" width="10.5703125" style="1" bestFit="1" customWidth="1"/>
    <col min="279" max="512" width="9.140625" style="1"/>
    <col min="513" max="513" width="28.7109375" style="1" customWidth="1"/>
    <col min="514" max="526" width="0" style="1" hidden="1" customWidth="1"/>
    <col min="527" max="532" width="10.7109375" style="1" customWidth="1"/>
    <col min="533" max="533" width="12" style="1" bestFit="1" customWidth="1"/>
    <col min="534" max="534" width="10.5703125" style="1" bestFit="1" customWidth="1"/>
    <col min="535" max="768" width="9.140625" style="1"/>
    <col min="769" max="769" width="28.7109375" style="1" customWidth="1"/>
    <col min="770" max="782" width="0" style="1" hidden="1" customWidth="1"/>
    <col min="783" max="788" width="10.7109375" style="1" customWidth="1"/>
    <col min="789" max="789" width="12" style="1" bestFit="1" customWidth="1"/>
    <col min="790" max="790" width="10.5703125" style="1" bestFit="1" customWidth="1"/>
    <col min="791" max="1024" width="9.140625" style="1"/>
    <col min="1025" max="1025" width="28.7109375" style="1" customWidth="1"/>
    <col min="1026" max="1038" width="0" style="1" hidden="1" customWidth="1"/>
    <col min="1039" max="1044" width="10.7109375" style="1" customWidth="1"/>
    <col min="1045" max="1045" width="12" style="1" bestFit="1" customWidth="1"/>
    <col min="1046" max="1046" width="10.5703125" style="1" bestFit="1" customWidth="1"/>
    <col min="1047" max="1280" width="9.140625" style="1"/>
    <col min="1281" max="1281" width="28.7109375" style="1" customWidth="1"/>
    <col min="1282" max="1294" width="0" style="1" hidden="1" customWidth="1"/>
    <col min="1295" max="1300" width="10.7109375" style="1" customWidth="1"/>
    <col min="1301" max="1301" width="12" style="1" bestFit="1" customWidth="1"/>
    <col min="1302" max="1302" width="10.5703125" style="1" bestFit="1" customWidth="1"/>
    <col min="1303" max="1536" width="9.140625" style="1"/>
    <col min="1537" max="1537" width="28.7109375" style="1" customWidth="1"/>
    <col min="1538" max="1550" width="0" style="1" hidden="1" customWidth="1"/>
    <col min="1551" max="1556" width="10.7109375" style="1" customWidth="1"/>
    <col min="1557" max="1557" width="12" style="1" bestFit="1" customWidth="1"/>
    <col min="1558" max="1558" width="10.5703125" style="1" bestFit="1" customWidth="1"/>
    <col min="1559" max="1792" width="9.140625" style="1"/>
    <col min="1793" max="1793" width="28.7109375" style="1" customWidth="1"/>
    <col min="1794" max="1806" width="0" style="1" hidden="1" customWidth="1"/>
    <col min="1807" max="1812" width="10.7109375" style="1" customWidth="1"/>
    <col min="1813" max="1813" width="12" style="1" bestFit="1" customWidth="1"/>
    <col min="1814" max="1814" width="10.5703125" style="1" bestFit="1" customWidth="1"/>
    <col min="1815" max="2048" width="9.140625" style="1"/>
    <col min="2049" max="2049" width="28.7109375" style="1" customWidth="1"/>
    <col min="2050" max="2062" width="0" style="1" hidden="1" customWidth="1"/>
    <col min="2063" max="2068" width="10.7109375" style="1" customWidth="1"/>
    <col min="2069" max="2069" width="12" style="1" bestFit="1" customWidth="1"/>
    <col min="2070" max="2070" width="10.5703125" style="1" bestFit="1" customWidth="1"/>
    <col min="2071" max="2304" width="9.140625" style="1"/>
    <col min="2305" max="2305" width="28.7109375" style="1" customWidth="1"/>
    <col min="2306" max="2318" width="0" style="1" hidden="1" customWidth="1"/>
    <col min="2319" max="2324" width="10.7109375" style="1" customWidth="1"/>
    <col min="2325" max="2325" width="12" style="1" bestFit="1" customWidth="1"/>
    <col min="2326" max="2326" width="10.5703125" style="1" bestFit="1" customWidth="1"/>
    <col min="2327" max="2560" width="9.140625" style="1"/>
    <col min="2561" max="2561" width="28.7109375" style="1" customWidth="1"/>
    <col min="2562" max="2574" width="0" style="1" hidden="1" customWidth="1"/>
    <col min="2575" max="2580" width="10.7109375" style="1" customWidth="1"/>
    <col min="2581" max="2581" width="12" style="1" bestFit="1" customWidth="1"/>
    <col min="2582" max="2582" width="10.5703125" style="1" bestFit="1" customWidth="1"/>
    <col min="2583" max="2816" width="9.140625" style="1"/>
    <col min="2817" max="2817" width="28.7109375" style="1" customWidth="1"/>
    <col min="2818" max="2830" width="0" style="1" hidden="1" customWidth="1"/>
    <col min="2831" max="2836" width="10.7109375" style="1" customWidth="1"/>
    <col min="2837" max="2837" width="12" style="1" bestFit="1" customWidth="1"/>
    <col min="2838" max="2838" width="10.5703125" style="1" bestFit="1" customWidth="1"/>
    <col min="2839" max="3072" width="9.140625" style="1"/>
    <col min="3073" max="3073" width="28.7109375" style="1" customWidth="1"/>
    <col min="3074" max="3086" width="0" style="1" hidden="1" customWidth="1"/>
    <col min="3087" max="3092" width="10.7109375" style="1" customWidth="1"/>
    <col min="3093" max="3093" width="12" style="1" bestFit="1" customWidth="1"/>
    <col min="3094" max="3094" width="10.5703125" style="1" bestFit="1" customWidth="1"/>
    <col min="3095" max="3328" width="9.140625" style="1"/>
    <col min="3329" max="3329" width="28.7109375" style="1" customWidth="1"/>
    <col min="3330" max="3342" width="0" style="1" hidden="1" customWidth="1"/>
    <col min="3343" max="3348" width="10.7109375" style="1" customWidth="1"/>
    <col min="3349" max="3349" width="12" style="1" bestFit="1" customWidth="1"/>
    <col min="3350" max="3350" width="10.5703125" style="1" bestFit="1" customWidth="1"/>
    <col min="3351" max="3584" width="9.140625" style="1"/>
    <col min="3585" max="3585" width="28.7109375" style="1" customWidth="1"/>
    <col min="3586" max="3598" width="0" style="1" hidden="1" customWidth="1"/>
    <col min="3599" max="3604" width="10.7109375" style="1" customWidth="1"/>
    <col min="3605" max="3605" width="12" style="1" bestFit="1" customWidth="1"/>
    <col min="3606" max="3606" width="10.5703125" style="1" bestFit="1" customWidth="1"/>
    <col min="3607" max="3840" width="9.140625" style="1"/>
    <col min="3841" max="3841" width="28.7109375" style="1" customWidth="1"/>
    <col min="3842" max="3854" width="0" style="1" hidden="1" customWidth="1"/>
    <col min="3855" max="3860" width="10.7109375" style="1" customWidth="1"/>
    <col min="3861" max="3861" width="12" style="1" bestFit="1" customWidth="1"/>
    <col min="3862" max="3862" width="10.5703125" style="1" bestFit="1" customWidth="1"/>
    <col min="3863" max="4096" width="9.140625" style="1"/>
    <col min="4097" max="4097" width="28.7109375" style="1" customWidth="1"/>
    <col min="4098" max="4110" width="0" style="1" hidden="1" customWidth="1"/>
    <col min="4111" max="4116" width="10.7109375" style="1" customWidth="1"/>
    <col min="4117" max="4117" width="12" style="1" bestFit="1" customWidth="1"/>
    <col min="4118" max="4118" width="10.5703125" style="1" bestFit="1" customWidth="1"/>
    <col min="4119" max="4352" width="9.140625" style="1"/>
    <col min="4353" max="4353" width="28.7109375" style="1" customWidth="1"/>
    <col min="4354" max="4366" width="0" style="1" hidden="1" customWidth="1"/>
    <col min="4367" max="4372" width="10.7109375" style="1" customWidth="1"/>
    <col min="4373" max="4373" width="12" style="1" bestFit="1" customWidth="1"/>
    <col min="4374" max="4374" width="10.5703125" style="1" bestFit="1" customWidth="1"/>
    <col min="4375" max="4608" width="9.140625" style="1"/>
    <col min="4609" max="4609" width="28.7109375" style="1" customWidth="1"/>
    <col min="4610" max="4622" width="0" style="1" hidden="1" customWidth="1"/>
    <col min="4623" max="4628" width="10.7109375" style="1" customWidth="1"/>
    <col min="4629" max="4629" width="12" style="1" bestFit="1" customWidth="1"/>
    <col min="4630" max="4630" width="10.5703125" style="1" bestFit="1" customWidth="1"/>
    <col min="4631" max="4864" width="9.140625" style="1"/>
    <col min="4865" max="4865" width="28.7109375" style="1" customWidth="1"/>
    <col min="4866" max="4878" width="0" style="1" hidden="1" customWidth="1"/>
    <col min="4879" max="4884" width="10.7109375" style="1" customWidth="1"/>
    <col min="4885" max="4885" width="12" style="1" bestFit="1" customWidth="1"/>
    <col min="4886" max="4886" width="10.5703125" style="1" bestFit="1" customWidth="1"/>
    <col min="4887" max="5120" width="9.140625" style="1"/>
    <col min="5121" max="5121" width="28.7109375" style="1" customWidth="1"/>
    <col min="5122" max="5134" width="0" style="1" hidden="1" customWidth="1"/>
    <col min="5135" max="5140" width="10.7109375" style="1" customWidth="1"/>
    <col min="5141" max="5141" width="12" style="1" bestFit="1" customWidth="1"/>
    <col min="5142" max="5142" width="10.5703125" style="1" bestFit="1" customWidth="1"/>
    <col min="5143" max="5376" width="9.140625" style="1"/>
    <col min="5377" max="5377" width="28.7109375" style="1" customWidth="1"/>
    <col min="5378" max="5390" width="0" style="1" hidden="1" customWidth="1"/>
    <col min="5391" max="5396" width="10.7109375" style="1" customWidth="1"/>
    <col min="5397" max="5397" width="12" style="1" bestFit="1" customWidth="1"/>
    <col min="5398" max="5398" width="10.5703125" style="1" bestFit="1" customWidth="1"/>
    <col min="5399" max="5632" width="9.140625" style="1"/>
    <col min="5633" max="5633" width="28.7109375" style="1" customWidth="1"/>
    <col min="5634" max="5646" width="0" style="1" hidden="1" customWidth="1"/>
    <col min="5647" max="5652" width="10.7109375" style="1" customWidth="1"/>
    <col min="5653" max="5653" width="12" style="1" bestFit="1" customWidth="1"/>
    <col min="5654" max="5654" width="10.5703125" style="1" bestFit="1" customWidth="1"/>
    <col min="5655" max="5888" width="9.140625" style="1"/>
    <col min="5889" max="5889" width="28.7109375" style="1" customWidth="1"/>
    <col min="5890" max="5902" width="0" style="1" hidden="1" customWidth="1"/>
    <col min="5903" max="5908" width="10.7109375" style="1" customWidth="1"/>
    <col min="5909" max="5909" width="12" style="1" bestFit="1" customWidth="1"/>
    <col min="5910" max="5910" width="10.5703125" style="1" bestFit="1" customWidth="1"/>
    <col min="5911" max="6144" width="9.140625" style="1"/>
    <col min="6145" max="6145" width="28.7109375" style="1" customWidth="1"/>
    <col min="6146" max="6158" width="0" style="1" hidden="1" customWidth="1"/>
    <col min="6159" max="6164" width="10.7109375" style="1" customWidth="1"/>
    <col min="6165" max="6165" width="12" style="1" bestFit="1" customWidth="1"/>
    <col min="6166" max="6166" width="10.5703125" style="1" bestFit="1" customWidth="1"/>
    <col min="6167" max="6400" width="9.140625" style="1"/>
    <col min="6401" max="6401" width="28.7109375" style="1" customWidth="1"/>
    <col min="6402" max="6414" width="0" style="1" hidden="1" customWidth="1"/>
    <col min="6415" max="6420" width="10.7109375" style="1" customWidth="1"/>
    <col min="6421" max="6421" width="12" style="1" bestFit="1" customWidth="1"/>
    <col min="6422" max="6422" width="10.5703125" style="1" bestFit="1" customWidth="1"/>
    <col min="6423" max="6656" width="9.140625" style="1"/>
    <col min="6657" max="6657" width="28.7109375" style="1" customWidth="1"/>
    <col min="6658" max="6670" width="0" style="1" hidden="1" customWidth="1"/>
    <col min="6671" max="6676" width="10.7109375" style="1" customWidth="1"/>
    <col min="6677" max="6677" width="12" style="1" bestFit="1" customWidth="1"/>
    <col min="6678" max="6678" width="10.5703125" style="1" bestFit="1" customWidth="1"/>
    <col min="6679" max="6912" width="9.140625" style="1"/>
    <col min="6913" max="6913" width="28.7109375" style="1" customWidth="1"/>
    <col min="6914" max="6926" width="0" style="1" hidden="1" customWidth="1"/>
    <col min="6927" max="6932" width="10.7109375" style="1" customWidth="1"/>
    <col min="6933" max="6933" width="12" style="1" bestFit="1" customWidth="1"/>
    <col min="6934" max="6934" width="10.5703125" style="1" bestFit="1" customWidth="1"/>
    <col min="6935" max="7168" width="9.140625" style="1"/>
    <col min="7169" max="7169" width="28.7109375" style="1" customWidth="1"/>
    <col min="7170" max="7182" width="0" style="1" hidden="1" customWidth="1"/>
    <col min="7183" max="7188" width="10.7109375" style="1" customWidth="1"/>
    <col min="7189" max="7189" width="12" style="1" bestFit="1" customWidth="1"/>
    <col min="7190" max="7190" width="10.5703125" style="1" bestFit="1" customWidth="1"/>
    <col min="7191" max="7424" width="9.140625" style="1"/>
    <col min="7425" max="7425" width="28.7109375" style="1" customWidth="1"/>
    <col min="7426" max="7438" width="0" style="1" hidden="1" customWidth="1"/>
    <col min="7439" max="7444" width="10.7109375" style="1" customWidth="1"/>
    <col min="7445" max="7445" width="12" style="1" bestFit="1" customWidth="1"/>
    <col min="7446" max="7446" width="10.5703125" style="1" bestFit="1" customWidth="1"/>
    <col min="7447" max="7680" width="9.140625" style="1"/>
    <col min="7681" max="7681" width="28.7109375" style="1" customWidth="1"/>
    <col min="7682" max="7694" width="0" style="1" hidden="1" customWidth="1"/>
    <col min="7695" max="7700" width="10.7109375" style="1" customWidth="1"/>
    <col min="7701" max="7701" width="12" style="1" bestFit="1" customWidth="1"/>
    <col min="7702" max="7702" width="10.5703125" style="1" bestFit="1" customWidth="1"/>
    <col min="7703" max="7936" width="9.140625" style="1"/>
    <col min="7937" max="7937" width="28.7109375" style="1" customWidth="1"/>
    <col min="7938" max="7950" width="0" style="1" hidden="1" customWidth="1"/>
    <col min="7951" max="7956" width="10.7109375" style="1" customWidth="1"/>
    <col min="7957" max="7957" width="12" style="1" bestFit="1" customWidth="1"/>
    <col min="7958" max="7958" width="10.5703125" style="1" bestFit="1" customWidth="1"/>
    <col min="7959" max="8192" width="9.140625" style="1"/>
    <col min="8193" max="8193" width="28.7109375" style="1" customWidth="1"/>
    <col min="8194" max="8206" width="0" style="1" hidden="1" customWidth="1"/>
    <col min="8207" max="8212" width="10.7109375" style="1" customWidth="1"/>
    <col min="8213" max="8213" width="12" style="1" bestFit="1" customWidth="1"/>
    <col min="8214" max="8214" width="10.5703125" style="1" bestFit="1" customWidth="1"/>
    <col min="8215" max="8448" width="9.140625" style="1"/>
    <col min="8449" max="8449" width="28.7109375" style="1" customWidth="1"/>
    <col min="8450" max="8462" width="0" style="1" hidden="1" customWidth="1"/>
    <col min="8463" max="8468" width="10.7109375" style="1" customWidth="1"/>
    <col min="8469" max="8469" width="12" style="1" bestFit="1" customWidth="1"/>
    <col min="8470" max="8470" width="10.5703125" style="1" bestFit="1" customWidth="1"/>
    <col min="8471" max="8704" width="9.140625" style="1"/>
    <col min="8705" max="8705" width="28.7109375" style="1" customWidth="1"/>
    <col min="8706" max="8718" width="0" style="1" hidden="1" customWidth="1"/>
    <col min="8719" max="8724" width="10.7109375" style="1" customWidth="1"/>
    <col min="8725" max="8725" width="12" style="1" bestFit="1" customWidth="1"/>
    <col min="8726" max="8726" width="10.5703125" style="1" bestFit="1" customWidth="1"/>
    <col min="8727" max="8960" width="9.140625" style="1"/>
    <col min="8961" max="8961" width="28.7109375" style="1" customWidth="1"/>
    <col min="8962" max="8974" width="0" style="1" hidden="1" customWidth="1"/>
    <col min="8975" max="8980" width="10.7109375" style="1" customWidth="1"/>
    <col min="8981" max="8981" width="12" style="1" bestFit="1" customWidth="1"/>
    <col min="8982" max="8982" width="10.5703125" style="1" bestFit="1" customWidth="1"/>
    <col min="8983" max="9216" width="9.140625" style="1"/>
    <col min="9217" max="9217" width="28.7109375" style="1" customWidth="1"/>
    <col min="9218" max="9230" width="0" style="1" hidden="1" customWidth="1"/>
    <col min="9231" max="9236" width="10.7109375" style="1" customWidth="1"/>
    <col min="9237" max="9237" width="12" style="1" bestFit="1" customWidth="1"/>
    <col min="9238" max="9238" width="10.5703125" style="1" bestFit="1" customWidth="1"/>
    <col min="9239" max="9472" width="9.140625" style="1"/>
    <col min="9473" max="9473" width="28.7109375" style="1" customWidth="1"/>
    <col min="9474" max="9486" width="0" style="1" hidden="1" customWidth="1"/>
    <col min="9487" max="9492" width="10.7109375" style="1" customWidth="1"/>
    <col min="9493" max="9493" width="12" style="1" bestFit="1" customWidth="1"/>
    <col min="9494" max="9494" width="10.5703125" style="1" bestFit="1" customWidth="1"/>
    <col min="9495" max="9728" width="9.140625" style="1"/>
    <col min="9729" max="9729" width="28.7109375" style="1" customWidth="1"/>
    <col min="9730" max="9742" width="0" style="1" hidden="1" customWidth="1"/>
    <col min="9743" max="9748" width="10.7109375" style="1" customWidth="1"/>
    <col min="9749" max="9749" width="12" style="1" bestFit="1" customWidth="1"/>
    <col min="9750" max="9750" width="10.5703125" style="1" bestFit="1" customWidth="1"/>
    <col min="9751" max="9984" width="9.140625" style="1"/>
    <col min="9985" max="9985" width="28.7109375" style="1" customWidth="1"/>
    <col min="9986" max="9998" width="0" style="1" hidden="1" customWidth="1"/>
    <col min="9999" max="10004" width="10.7109375" style="1" customWidth="1"/>
    <col min="10005" max="10005" width="12" style="1" bestFit="1" customWidth="1"/>
    <col min="10006" max="10006" width="10.5703125" style="1" bestFit="1" customWidth="1"/>
    <col min="10007" max="10240" width="9.140625" style="1"/>
    <col min="10241" max="10241" width="28.7109375" style="1" customWidth="1"/>
    <col min="10242" max="10254" width="0" style="1" hidden="1" customWidth="1"/>
    <col min="10255" max="10260" width="10.7109375" style="1" customWidth="1"/>
    <col min="10261" max="10261" width="12" style="1" bestFit="1" customWidth="1"/>
    <col min="10262" max="10262" width="10.5703125" style="1" bestFit="1" customWidth="1"/>
    <col min="10263" max="10496" width="9.140625" style="1"/>
    <col min="10497" max="10497" width="28.7109375" style="1" customWidth="1"/>
    <col min="10498" max="10510" width="0" style="1" hidden="1" customWidth="1"/>
    <col min="10511" max="10516" width="10.7109375" style="1" customWidth="1"/>
    <col min="10517" max="10517" width="12" style="1" bestFit="1" customWidth="1"/>
    <col min="10518" max="10518" width="10.5703125" style="1" bestFit="1" customWidth="1"/>
    <col min="10519" max="10752" width="9.140625" style="1"/>
    <col min="10753" max="10753" width="28.7109375" style="1" customWidth="1"/>
    <col min="10754" max="10766" width="0" style="1" hidden="1" customWidth="1"/>
    <col min="10767" max="10772" width="10.7109375" style="1" customWidth="1"/>
    <col min="10773" max="10773" width="12" style="1" bestFit="1" customWidth="1"/>
    <col min="10774" max="10774" width="10.5703125" style="1" bestFit="1" customWidth="1"/>
    <col min="10775" max="11008" width="9.140625" style="1"/>
    <col min="11009" max="11009" width="28.7109375" style="1" customWidth="1"/>
    <col min="11010" max="11022" width="0" style="1" hidden="1" customWidth="1"/>
    <col min="11023" max="11028" width="10.7109375" style="1" customWidth="1"/>
    <col min="11029" max="11029" width="12" style="1" bestFit="1" customWidth="1"/>
    <col min="11030" max="11030" width="10.5703125" style="1" bestFit="1" customWidth="1"/>
    <col min="11031" max="11264" width="9.140625" style="1"/>
    <col min="11265" max="11265" width="28.7109375" style="1" customWidth="1"/>
    <col min="11266" max="11278" width="0" style="1" hidden="1" customWidth="1"/>
    <col min="11279" max="11284" width="10.7109375" style="1" customWidth="1"/>
    <col min="11285" max="11285" width="12" style="1" bestFit="1" customWidth="1"/>
    <col min="11286" max="11286" width="10.5703125" style="1" bestFit="1" customWidth="1"/>
    <col min="11287" max="11520" width="9.140625" style="1"/>
    <col min="11521" max="11521" width="28.7109375" style="1" customWidth="1"/>
    <col min="11522" max="11534" width="0" style="1" hidden="1" customWidth="1"/>
    <col min="11535" max="11540" width="10.7109375" style="1" customWidth="1"/>
    <col min="11541" max="11541" width="12" style="1" bestFit="1" customWidth="1"/>
    <col min="11542" max="11542" width="10.5703125" style="1" bestFit="1" customWidth="1"/>
    <col min="11543" max="11776" width="9.140625" style="1"/>
    <col min="11777" max="11777" width="28.7109375" style="1" customWidth="1"/>
    <col min="11778" max="11790" width="0" style="1" hidden="1" customWidth="1"/>
    <col min="11791" max="11796" width="10.7109375" style="1" customWidth="1"/>
    <col min="11797" max="11797" width="12" style="1" bestFit="1" customWidth="1"/>
    <col min="11798" max="11798" width="10.5703125" style="1" bestFit="1" customWidth="1"/>
    <col min="11799" max="12032" width="9.140625" style="1"/>
    <col min="12033" max="12033" width="28.7109375" style="1" customWidth="1"/>
    <col min="12034" max="12046" width="0" style="1" hidden="1" customWidth="1"/>
    <col min="12047" max="12052" width="10.7109375" style="1" customWidth="1"/>
    <col min="12053" max="12053" width="12" style="1" bestFit="1" customWidth="1"/>
    <col min="12054" max="12054" width="10.5703125" style="1" bestFit="1" customWidth="1"/>
    <col min="12055" max="12288" width="9.140625" style="1"/>
    <col min="12289" max="12289" width="28.7109375" style="1" customWidth="1"/>
    <col min="12290" max="12302" width="0" style="1" hidden="1" customWidth="1"/>
    <col min="12303" max="12308" width="10.7109375" style="1" customWidth="1"/>
    <col min="12309" max="12309" width="12" style="1" bestFit="1" customWidth="1"/>
    <col min="12310" max="12310" width="10.5703125" style="1" bestFit="1" customWidth="1"/>
    <col min="12311" max="12544" width="9.140625" style="1"/>
    <col min="12545" max="12545" width="28.7109375" style="1" customWidth="1"/>
    <col min="12546" max="12558" width="0" style="1" hidden="1" customWidth="1"/>
    <col min="12559" max="12564" width="10.7109375" style="1" customWidth="1"/>
    <col min="12565" max="12565" width="12" style="1" bestFit="1" customWidth="1"/>
    <col min="12566" max="12566" width="10.5703125" style="1" bestFit="1" customWidth="1"/>
    <col min="12567" max="12800" width="9.140625" style="1"/>
    <col min="12801" max="12801" width="28.7109375" style="1" customWidth="1"/>
    <col min="12802" max="12814" width="0" style="1" hidden="1" customWidth="1"/>
    <col min="12815" max="12820" width="10.7109375" style="1" customWidth="1"/>
    <col min="12821" max="12821" width="12" style="1" bestFit="1" customWidth="1"/>
    <col min="12822" max="12822" width="10.5703125" style="1" bestFit="1" customWidth="1"/>
    <col min="12823" max="13056" width="9.140625" style="1"/>
    <col min="13057" max="13057" width="28.7109375" style="1" customWidth="1"/>
    <col min="13058" max="13070" width="0" style="1" hidden="1" customWidth="1"/>
    <col min="13071" max="13076" width="10.7109375" style="1" customWidth="1"/>
    <col min="13077" max="13077" width="12" style="1" bestFit="1" customWidth="1"/>
    <col min="13078" max="13078" width="10.5703125" style="1" bestFit="1" customWidth="1"/>
    <col min="13079" max="13312" width="9.140625" style="1"/>
    <col min="13313" max="13313" width="28.7109375" style="1" customWidth="1"/>
    <col min="13314" max="13326" width="0" style="1" hidden="1" customWidth="1"/>
    <col min="13327" max="13332" width="10.7109375" style="1" customWidth="1"/>
    <col min="13333" max="13333" width="12" style="1" bestFit="1" customWidth="1"/>
    <col min="13334" max="13334" width="10.5703125" style="1" bestFit="1" customWidth="1"/>
    <col min="13335" max="13568" width="9.140625" style="1"/>
    <col min="13569" max="13569" width="28.7109375" style="1" customWidth="1"/>
    <col min="13570" max="13582" width="0" style="1" hidden="1" customWidth="1"/>
    <col min="13583" max="13588" width="10.7109375" style="1" customWidth="1"/>
    <col min="13589" max="13589" width="12" style="1" bestFit="1" customWidth="1"/>
    <col min="13590" max="13590" width="10.5703125" style="1" bestFit="1" customWidth="1"/>
    <col min="13591" max="13824" width="9.140625" style="1"/>
    <col min="13825" max="13825" width="28.7109375" style="1" customWidth="1"/>
    <col min="13826" max="13838" width="0" style="1" hidden="1" customWidth="1"/>
    <col min="13839" max="13844" width="10.7109375" style="1" customWidth="1"/>
    <col min="13845" max="13845" width="12" style="1" bestFit="1" customWidth="1"/>
    <col min="13846" max="13846" width="10.5703125" style="1" bestFit="1" customWidth="1"/>
    <col min="13847" max="14080" width="9.140625" style="1"/>
    <col min="14081" max="14081" width="28.7109375" style="1" customWidth="1"/>
    <col min="14082" max="14094" width="0" style="1" hidden="1" customWidth="1"/>
    <col min="14095" max="14100" width="10.7109375" style="1" customWidth="1"/>
    <col min="14101" max="14101" width="12" style="1" bestFit="1" customWidth="1"/>
    <col min="14102" max="14102" width="10.5703125" style="1" bestFit="1" customWidth="1"/>
    <col min="14103" max="14336" width="9.140625" style="1"/>
    <col min="14337" max="14337" width="28.7109375" style="1" customWidth="1"/>
    <col min="14338" max="14350" width="0" style="1" hidden="1" customWidth="1"/>
    <col min="14351" max="14356" width="10.7109375" style="1" customWidth="1"/>
    <col min="14357" max="14357" width="12" style="1" bestFit="1" customWidth="1"/>
    <col min="14358" max="14358" width="10.5703125" style="1" bestFit="1" customWidth="1"/>
    <col min="14359" max="14592" width="9.140625" style="1"/>
    <col min="14593" max="14593" width="28.7109375" style="1" customWidth="1"/>
    <col min="14594" max="14606" width="0" style="1" hidden="1" customWidth="1"/>
    <col min="14607" max="14612" width="10.7109375" style="1" customWidth="1"/>
    <col min="14613" max="14613" width="12" style="1" bestFit="1" customWidth="1"/>
    <col min="14614" max="14614" width="10.5703125" style="1" bestFit="1" customWidth="1"/>
    <col min="14615" max="14848" width="9.140625" style="1"/>
    <col min="14849" max="14849" width="28.7109375" style="1" customWidth="1"/>
    <col min="14850" max="14862" width="0" style="1" hidden="1" customWidth="1"/>
    <col min="14863" max="14868" width="10.7109375" style="1" customWidth="1"/>
    <col min="14869" max="14869" width="12" style="1" bestFit="1" customWidth="1"/>
    <col min="14870" max="14870" width="10.5703125" style="1" bestFit="1" customWidth="1"/>
    <col min="14871" max="15104" width="9.140625" style="1"/>
    <col min="15105" max="15105" width="28.7109375" style="1" customWidth="1"/>
    <col min="15106" max="15118" width="0" style="1" hidden="1" customWidth="1"/>
    <col min="15119" max="15124" width="10.7109375" style="1" customWidth="1"/>
    <col min="15125" max="15125" width="12" style="1" bestFit="1" customWidth="1"/>
    <col min="15126" max="15126" width="10.5703125" style="1" bestFit="1" customWidth="1"/>
    <col min="15127" max="15360" width="9.140625" style="1"/>
    <col min="15361" max="15361" width="28.7109375" style="1" customWidth="1"/>
    <col min="15362" max="15374" width="0" style="1" hidden="1" customWidth="1"/>
    <col min="15375" max="15380" width="10.7109375" style="1" customWidth="1"/>
    <col min="15381" max="15381" width="12" style="1" bestFit="1" customWidth="1"/>
    <col min="15382" max="15382" width="10.5703125" style="1" bestFit="1" customWidth="1"/>
    <col min="15383" max="15616" width="9.140625" style="1"/>
    <col min="15617" max="15617" width="28.7109375" style="1" customWidth="1"/>
    <col min="15618" max="15630" width="0" style="1" hidden="1" customWidth="1"/>
    <col min="15631" max="15636" width="10.7109375" style="1" customWidth="1"/>
    <col min="15637" max="15637" width="12" style="1" bestFit="1" customWidth="1"/>
    <col min="15638" max="15638" width="10.5703125" style="1" bestFit="1" customWidth="1"/>
    <col min="15639" max="15872" width="9.140625" style="1"/>
    <col min="15873" max="15873" width="28.7109375" style="1" customWidth="1"/>
    <col min="15874" max="15886" width="0" style="1" hidden="1" customWidth="1"/>
    <col min="15887" max="15892" width="10.7109375" style="1" customWidth="1"/>
    <col min="15893" max="15893" width="12" style="1" bestFit="1" customWidth="1"/>
    <col min="15894" max="15894" width="10.5703125" style="1" bestFit="1" customWidth="1"/>
    <col min="15895" max="16128" width="9.140625" style="1"/>
    <col min="16129" max="16129" width="28.7109375" style="1" customWidth="1"/>
    <col min="16130" max="16142" width="0" style="1" hidden="1" customWidth="1"/>
    <col min="16143" max="16148" width="10.7109375" style="1" customWidth="1"/>
    <col min="16149" max="16149" width="12" style="1" bestFit="1" customWidth="1"/>
    <col min="16150" max="16150" width="10.5703125" style="1" bestFit="1" customWidth="1"/>
    <col min="16151" max="16384" width="9.140625" style="1"/>
  </cols>
  <sheetData>
    <row r="1" spans="1:29" ht="16.5" x14ac:dyDescent="0.25">
      <c r="A1" s="523" t="s">
        <v>584</v>
      </c>
      <c r="B1" s="523"/>
      <c r="C1" s="523"/>
      <c r="D1" s="523"/>
      <c r="E1" s="523"/>
      <c r="F1" s="523"/>
      <c r="G1" s="523"/>
      <c r="H1" s="523"/>
      <c r="I1" s="523"/>
      <c r="J1" s="4"/>
      <c r="K1" s="4"/>
      <c r="L1" s="4"/>
      <c r="M1" s="4"/>
      <c r="N1" s="4"/>
      <c r="O1" s="4"/>
    </row>
    <row r="2" spans="1:29" s="604" customFormat="1" ht="15.75" x14ac:dyDescent="0.25">
      <c r="A2" s="634" t="s">
        <v>56</v>
      </c>
      <c r="B2" s="644"/>
      <c r="C2" s="644"/>
      <c r="D2" s="644"/>
      <c r="E2" s="644"/>
      <c r="F2" s="644"/>
      <c r="G2" s="644"/>
      <c r="H2" s="644"/>
      <c r="I2" s="644"/>
      <c r="J2" s="644"/>
      <c r="K2" s="644"/>
      <c r="L2" s="641"/>
      <c r="M2" s="644"/>
      <c r="N2" s="644"/>
      <c r="O2" s="644"/>
      <c r="P2" s="644"/>
      <c r="Q2" s="644"/>
      <c r="R2" s="644"/>
      <c r="S2" s="644"/>
      <c r="T2" s="644"/>
      <c r="U2" s="644"/>
      <c r="V2" s="644"/>
      <c r="W2" s="591"/>
      <c r="X2" s="645"/>
      <c r="Y2" s="645"/>
      <c r="AA2" s="645"/>
    </row>
    <row r="3" spans="1:29" ht="17.25" customHeight="1" x14ac:dyDescent="0.25">
      <c r="A3" s="608"/>
      <c r="B3" s="608"/>
      <c r="C3" s="608"/>
      <c r="D3" s="608"/>
      <c r="E3" s="608"/>
      <c r="F3" s="608"/>
      <c r="G3" s="608"/>
      <c r="H3" s="608"/>
      <c r="I3" s="608"/>
      <c r="J3" s="608"/>
      <c r="K3" s="608"/>
      <c r="M3" s="735"/>
      <c r="N3" s="735"/>
      <c r="O3" s="735"/>
      <c r="P3" s="735"/>
      <c r="Q3" s="735"/>
      <c r="R3" s="735"/>
      <c r="S3" s="735"/>
      <c r="T3" s="735"/>
      <c r="U3" s="735" t="s">
        <v>585</v>
      </c>
      <c r="V3" s="735"/>
      <c r="W3" s="736"/>
      <c r="X3" s="736"/>
      <c r="Y3" s="736"/>
      <c r="Z3" s="736"/>
      <c r="AA3" s="736"/>
      <c r="AB3" s="736"/>
      <c r="AC3" s="736"/>
    </row>
    <row r="4" spans="1:29" ht="19.5" customHeight="1" x14ac:dyDescent="0.2">
      <c r="A4" s="609" t="s">
        <v>465</v>
      </c>
      <c r="B4" s="610">
        <v>1992</v>
      </c>
      <c r="C4" s="610">
        <v>1993</v>
      </c>
      <c r="D4" s="610">
        <v>1994</v>
      </c>
      <c r="E4" s="610">
        <v>1995</v>
      </c>
      <c r="F4" s="610">
        <v>1996</v>
      </c>
      <c r="G4" s="610">
        <v>1997</v>
      </c>
      <c r="H4" s="610">
        <v>1998</v>
      </c>
      <c r="I4" s="610">
        <v>1999</v>
      </c>
      <c r="J4" s="610">
        <v>2000</v>
      </c>
      <c r="K4" s="610">
        <v>2001</v>
      </c>
      <c r="L4" s="529">
        <v>2002</v>
      </c>
      <c r="M4" s="529">
        <v>2003</v>
      </c>
      <c r="N4" s="529">
        <v>2004</v>
      </c>
      <c r="O4" s="529">
        <v>2005</v>
      </c>
      <c r="P4" s="529">
        <v>2006</v>
      </c>
      <c r="Q4" s="529">
        <v>2007</v>
      </c>
      <c r="R4" s="529">
        <v>2008</v>
      </c>
      <c r="S4" s="529">
        <v>2009</v>
      </c>
      <c r="T4" s="529">
        <v>2010</v>
      </c>
      <c r="U4" s="529">
        <v>2011</v>
      </c>
      <c r="V4" s="529">
        <v>2012</v>
      </c>
      <c r="W4" s="529">
        <v>2013</v>
      </c>
      <c r="X4" s="529">
        <v>2014</v>
      </c>
      <c r="Y4" s="529">
        <v>2015</v>
      </c>
      <c r="Z4" s="529">
        <v>2016</v>
      </c>
      <c r="AA4" s="529">
        <v>2017</v>
      </c>
      <c r="AB4" s="529">
        <v>2018</v>
      </c>
      <c r="AC4" s="529">
        <v>2019</v>
      </c>
    </row>
    <row r="5" spans="1:29" x14ac:dyDescent="0.2">
      <c r="L5" s="431"/>
      <c r="M5" s="431"/>
      <c r="N5" s="431"/>
      <c r="O5" s="431"/>
      <c r="P5" s="431"/>
      <c r="Q5" s="431"/>
      <c r="R5" s="431"/>
      <c r="S5" s="431"/>
      <c r="T5" s="431"/>
      <c r="U5" s="431"/>
      <c r="AC5" s="533" t="s">
        <v>351</v>
      </c>
    </row>
    <row r="6" spans="1:29" ht="15.75" x14ac:dyDescent="0.25">
      <c r="A6" s="28" t="s">
        <v>363</v>
      </c>
      <c r="B6" s="614"/>
      <c r="C6" s="614"/>
      <c r="D6" s="614"/>
      <c r="E6" s="614"/>
      <c r="F6" s="614"/>
      <c r="G6" s="614"/>
      <c r="H6" s="614"/>
      <c r="I6" s="32"/>
      <c r="L6" s="431"/>
      <c r="M6" s="431"/>
      <c r="N6" s="539"/>
      <c r="O6" s="539"/>
      <c r="P6" s="514" t="s">
        <v>56</v>
      </c>
      <c r="Q6" s="514" t="s">
        <v>56</v>
      </c>
      <c r="R6" s="514" t="s">
        <v>56</v>
      </c>
      <c r="S6" s="514" t="s">
        <v>56</v>
      </c>
      <c r="T6" s="514" t="s">
        <v>56</v>
      </c>
      <c r="U6" s="514" t="s">
        <v>56</v>
      </c>
      <c r="V6" s="431"/>
    </row>
    <row r="7" spans="1:29" ht="18" x14ac:dyDescent="0.2">
      <c r="A7" s="536" t="s">
        <v>586</v>
      </c>
      <c r="B7" s="614">
        <v>12.1</v>
      </c>
      <c r="C7" s="614">
        <v>12.7</v>
      </c>
      <c r="D7" s="614">
        <v>11.6</v>
      </c>
      <c r="E7" s="614">
        <v>11.9</v>
      </c>
      <c r="F7" s="614">
        <v>11.7</v>
      </c>
      <c r="G7" s="1">
        <v>12.9</v>
      </c>
      <c r="H7" s="614">
        <v>12.7</v>
      </c>
      <c r="I7" s="1">
        <v>13.2</v>
      </c>
      <c r="J7" s="1">
        <v>11.8</v>
      </c>
      <c r="K7" s="646">
        <v>10.9</v>
      </c>
      <c r="L7" s="647">
        <v>17.3</v>
      </c>
      <c r="M7" s="421">
        <v>29.1</v>
      </c>
      <c r="N7" s="648">
        <v>32.799999999999997</v>
      </c>
      <c r="O7" s="648">
        <v>35.299999999999997</v>
      </c>
      <c r="P7" s="514">
        <v>33.700000000000003</v>
      </c>
      <c r="Q7" s="514">
        <v>33</v>
      </c>
      <c r="R7" s="514">
        <v>32.200000000000003</v>
      </c>
      <c r="S7" s="514">
        <v>33.799999999999997</v>
      </c>
      <c r="T7" s="514">
        <v>33</v>
      </c>
      <c r="U7" s="514">
        <v>37.9</v>
      </c>
      <c r="V7" s="539">
        <v>40</v>
      </c>
      <c r="W7" s="1">
        <v>37.9</v>
      </c>
      <c r="X7" s="1">
        <v>37.9</v>
      </c>
      <c r="Y7" s="1">
        <v>34.9</v>
      </c>
      <c r="Z7" s="1">
        <v>33.799999999999997</v>
      </c>
      <c r="AA7" s="1">
        <v>37.6</v>
      </c>
      <c r="AB7" s="1">
        <v>36.299999999999997</v>
      </c>
      <c r="AC7" s="1">
        <v>29.8</v>
      </c>
    </row>
    <row r="8" spans="1:29" ht="6.75" customHeight="1" x14ac:dyDescent="0.2">
      <c r="A8" s="4"/>
      <c r="B8" s="614"/>
      <c r="C8" s="614"/>
      <c r="D8" s="614"/>
      <c r="E8" s="614"/>
      <c r="F8" s="614"/>
      <c r="H8" s="614"/>
      <c r="K8" s="4"/>
      <c r="L8" s="649"/>
      <c r="M8" s="421"/>
      <c r="N8" s="648"/>
      <c r="O8" s="648"/>
      <c r="P8" s="514"/>
      <c r="Q8" s="514"/>
      <c r="R8" s="514"/>
      <c r="S8" s="514"/>
      <c r="T8" s="514"/>
      <c r="U8" s="514"/>
      <c r="V8" s="539"/>
    </row>
    <row r="9" spans="1:29" ht="18.75" x14ac:dyDescent="0.25">
      <c r="A9" s="28" t="s">
        <v>587</v>
      </c>
      <c r="B9" s="538"/>
      <c r="C9" s="538"/>
      <c r="D9" s="538"/>
      <c r="E9" s="538"/>
      <c r="F9" s="538"/>
      <c r="G9" s="538"/>
      <c r="H9" s="475"/>
      <c r="I9" s="475"/>
      <c r="L9" s="431"/>
      <c r="M9" s="431"/>
      <c r="N9" s="539"/>
      <c r="O9" s="539"/>
      <c r="P9" s="514" t="s">
        <v>56</v>
      </c>
      <c r="Q9" s="514" t="s">
        <v>56</v>
      </c>
      <c r="R9" s="514" t="s">
        <v>56</v>
      </c>
      <c r="S9" s="514" t="s">
        <v>56</v>
      </c>
      <c r="T9" s="514" t="s">
        <v>56</v>
      </c>
      <c r="U9" s="514" t="s">
        <v>56</v>
      </c>
      <c r="V9" s="431"/>
    </row>
    <row r="10" spans="1:29" x14ac:dyDescent="0.2">
      <c r="A10" s="536" t="s">
        <v>518</v>
      </c>
      <c r="B10" s="574" t="s">
        <v>149</v>
      </c>
      <c r="C10" s="574" t="s">
        <v>149</v>
      </c>
      <c r="D10" s="574" t="s">
        <v>149</v>
      </c>
      <c r="E10" s="574" t="s">
        <v>149</v>
      </c>
      <c r="F10" s="538">
        <v>3.8</v>
      </c>
      <c r="G10" s="538">
        <v>3.5</v>
      </c>
      <c r="H10" s="538">
        <v>2.2999999999999998</v>
      </c>
      <c r="I10" s="538">
        <v>2.1</v>
      </c>
      <c r="J10" s="479">
        <v>2.9929999999999999</v>
      </c>
      <c r="K10" s="479">
        <v>5.6539999999999999</v>
      </c>
      <c r="L10" s="514">
        <v>4.5</v>
      </c>
      <c r="M10" s="514">
        <v>3.6219999999999999</v>
      </c>
      <c r="N10" s="514">
        <v>3.802</v>
      </c>
      <c r="O10" s="514">
        <v>3.8</v>
      </c>
      <c r="P10" s="514">
        <v>4.9000000000000004</v>
      </c>
      <c r="Q10" s="514">
        <v>4.7</v>
      </c>
      <c r="R10" s="514">
        <v>4.5999999999999996</v>
      </c>
      <c r="S10" s="514">
        <v>2.5</v>
      </c>
      <c r="T10" s="514">
        <v>2.6</v>
      </c>
      <c r="U10" s="514">
        <v>3.2</v>
      </c>
      <c r="V10" s="431">
        <v>2.8</v>
      </c>
      <c r="W10" s="1">
        <v>1.6</v>
      </c>
      <c r="X10" s="426">
        <v>3.3</v>
      </c>
      <c r="Y10" s="426">
        <v>4.4000000000000004</v>
      </c>
      <c r="Z10" s="1">
        <v>5.7</v>
      </c>
      <c r="AA10" s="426">
        <v>5.8</v>
      </c>
      <c r="AB10" s="1">
        <v>4.7</v>
      </c>
      <c r="AC10" s="1">
        <v>4.5</v>
      </c>
    </row>
    <row r="11" spans="1:29" ht="18" x14ac:dyDescent="0.2">
      <c r="A11" s="536" t="s">
        <v>588</v>
      </c>
      <c r="B11" s="574" t="s">
        <v>149</v>
      </c>
      <c r="C11" s="574" t="s">
        <v>149</v>
      </c>
      <c r="D11" s="574" t="s">
        <v>149</v>
      </c>
      <c r="E11" s="574" t="s">
        <v>149</v>
      </c>
      <c r="F11" s="574" t="s">
        <v>149</v>
      </c>
      <c r="G11" s="574" t="s">
        <v>149</v>
      </c>
      <c r="H11" s="574" t="s">
        <v>149</v>
      </c>
      <c r="I11" s="574" t="s">
        <v>149</v>
      </c>
      <c r="J11" s="574" t="s">
        <v>149</v>
      </c>
      <c r="K11" s="574" t="s">
        <v>149</v>
      </c>
      <c r="L11" s="574" t="s">
        <v>149</v>
      </c>
      <c r="M11" s="574" t="s">
        <v>149</v>
      </c>
      <c r="N11" s="488">
        <v>0.5</v>
      </c>
      <c r="O11" s="488">
        <v>1.1000000000000001</v>
      </c>
      <c r="P11" s="514">
        <v>0.2</v>
      </c>
      <c r="Q11" s="514">
        <v>0.26</v>
      </c>
      <c r="R11" s="514">
        <v>0.3</v>
      </c>
      <c r="S11" s="514">
        <v>0.25</v>
      </c>
      <c r="T11" s="514">
        <v>0.3</v>
      </c>
      <c r="U11" s="514">
        <v>0.3</v>
      </c>
      <c r="V11" s="431">
        <v>0.3</v>
      </c>
      <c r="W11" s="479">
        <v>0.25</v>
      </c>
      <c r="X11" s="426">
        <v>0.3</v>
      </c>
      <c r="Y11" s="426">
        <v>0.6</v>
      </c>
      <c r="Z11" s="1">
        <v>0.3</v>
      </c>
      <c r="AA11" s="426">
        <v>0.4</v>
      </c>
      <c r="AB11" s="1">
        <v>0.5</v>
      </c>
      <c r="AC11" s="1">
        <v>0.5</v>
      </c>
    </row>
    <row r="12" spans="1:29" ht="15.75" x14ac:dyDescent="0.25">
      <c r="A12" s="586" t="s">
        <v>262</v>
      </c>
      <c r="B12" s="574" t="s">
        <v>149</v>
      </c>
      <c r="C12" s="574" t="s">
        <v>149</v>
      </c>
      <c r="D12" s="574" t="s">
        <v>149</v>
      </c>
      <c r="E12" s="574" t="s">
        <v>149</v>
      </c>
      <c r="F12" s="650">
        <f t="shared" ref="F12:AC12" si="0">SUM(F10:F11)</f>
        <v>3.8</v>
      </c>
      <c r="G12" s="650">
        <f t="shared" si="0"/>
        <v>3.5</v>
      </c>
      <c r="H12" s="650">
        <f t="shared" si="0"/>
        <v>2.2999999999999998</v>
      </c>
      <c r="I12" s="650">
        <f t="shared" si="0"/>
        <v>2.1</v>
      </c>
      <c r="J12" s="650">
        <f t="shared" si="0"/>
        <v>2.9929999999999999</v>
      </c>
      <c r="K12" s="637">
        <f t="shared" si="0"/>
        <v>5.6539999999999999</v>
      </c>
      <c r="L12" s="590">
        <f t="shared" si="0"/>
        <v>4.5</v>
      </c>
      <c r="M12" s="590">
        <f t="shared" si="0"/>
        <v>3.6219999999999999</v>
      </c>
      <c r="N12" s="590">
        <f t="shared" si="0"/>
        <v>4.3019999999999996</v>
      </c>
      <c r="O12" s="590">
        <f t="shared" si="0"/>
        <v>4.9000000000000004</v>
      </c>
      <c r="P12" s="590">
        <f t="shared" si="0"/>
        <v>5.1000000000000005</v>
      </c>
      <c r="Q12" s="590">
        <f t="shared" si="0"/>
        <v>4.96</v>
      </c>
      <c r="R12" s="590">
        <f t="shared" si="0"/>
        <v>4.8999999999999995</v>
      </c>
      <c r="S12" s="590">
        <f t="shared" si="0"/>
        <v>2.75</v>
      </c>
      <c r="T12" s="590">
        <f t="shared" si="0"/>
        <v>2.9</v>
      </c>
      <c r="U12" s="590">
        <f t="shared" si="0"/>
        <v>3.5</v>
      </c>
      <c r="V12" s="651">
        <f t="shared" si="0"/>
        <v>3.0999999999999996</v>
      </c>
      <c r="W12" s="652">
        <f t="shared" si="0"/>
        <v>1.85</v>
      </c>
      <c r="X12" s="652">
        <f t="shared" si="0"/>
        <v>3.5999999999999996</v>
      </c>
      <c r="Y12" s="652">
        <f t="shared" si="0"/>
        <v>5</v>
      </c>
      <c r="Z12" s="652">
        <f t="shared" si="0"/>
        <v>6</v>
      </c>
      <c r="AA12" s="652">
        <f t="shared" si="0"/>
        <v>6.2</v>
      </c>
      <c r="AB12" s="652">
        <f t="shared" si="0"/>
        <v>5.2</v>
      </c>
      <c r="AC12" s="652">
        <f t="shared" si="0"/>
        <v>5</v>
      </c>
    </row>
    <row r="13" spans="1:29" ht="8.25" customHeight="1" x14ac:dyDescent="0.2">
      <c r="A13" s="4"/>
      <c r="I13" s="475"/>
      <c r="L13" s="431"/>
      <c r="M13" s="431"/>
      <c r="N13" s="539"/>
      <c r="O13" s="539"/>
      <c r="P13" s="514" t="s">
        <v>56</v>
      </c>
      <c r="Q13" s="514" t="s">
        <v>56</v>
      </c>
      <c r="R13" s="514" t="s">
        <v>56</v>
      </c>
      <c r="S13" s="514" t="s">
        <v>56</v>
      </c>
      <c r="T13" s="514" t="s">
        <v>56</v>
      </c>
      <c r="U13" s="514" t="s">
        <v>56</v>
      </c>
      <c r="V13" s="431"/>
    </row>
    <row r="14" spans="1:29" ht="15.75" x14ac:dyDescent="0.25">
      <c r="A14" s="28" t="s">
        <v>372</v>
      </c>
      <c r="I14" s="475"/>
      <c r="L14" s="431"/>
      <c r="M14" s="431"/>
      <c r="N14" s="539"/>
      <c r="O14" s="539"/>
      <c r="P14" s="514" t="s">
        <v>56</v>
      </c>
      <c r="Q14" s="514" t="s">
        <v>56</v>
      </c>
      <c r="R14" s="514" t="s">
        <v>56</v>
      </c>
      <c r="S14" s="514" t="s">
        <v>56</v>
      </c>
      <c r="T14" s="514" t="s">
        <v>56</v>
      </c>
      <c r="U14" s="514" t="s">
        <v>56</v>
      </c>
      <c r="V14" s="431"/>
    </row>
    <row r="15" spans="1:29" x14ac:dyDescent="0.2">
      <c r="A15" s="536" t="s">
        <v>589</v>
      </c>
      <c r="L15" s="431"/>
      <c r="M15" s="431"/>
      <c r="N15" s="539"/>
      <c r="O15" s="539"/>
      <c r="P15" s="514" t="s">
        <v>56</v>
      </c>
      <c r="Q15" s="514" t="s">
        <v>56</v>
      </c>
      <c r="R15" s="514" t="s">
        <v>56</v>
      </c>
      <c r="S15" s="514" t="s">
        <v>56</v>
      </c>
      <c r="T15" s="514" t="s">
        <v>56</v>
      </c>
      <c r="U15" s="514" t="s">
        <v>56</v>
      </c>
      <c r="V15" s="431"/>
    </row>
    <row r="16" spans="1:29" x14ac:dyDescent="0.2">
      <c r="A16" s="536" t="s">
        <v>550</v>
      </c>
      <c r="B16" s="614">
        <v>6.3</v>
      </c>
      <c r="C16" s="614">
        <v>7</v>
      </c>
      <c r="D16" s="614">
        <v>7</v>
      </c>
      <c r="E16" s="614">
        <v>7.5</v>
      </c>
      <c r="F16" s="614">
        <v>7.9</v>
      </c>
      <c r="G16" s="614">
        <v>7.8</v>
      </c>
      <c r="H16" s="614">
        <v>7.7</v>
      </c>
      <c r="I16" s="1">
        <v>7.6</v>
      </c>
      <c r="J16" s="1">
        <v>5.9</v>
      </c>
      <c r="K16" s="1">
        <v>7.6</v>
      </c>
      <c r="L16" s="514">
        <v>8.8309999999999995</v>
      </c>
      <c r="M16" s="514">
        <v>9.1</v>
      </c>
      <c r="N16" s="538">
        <v>11.316000000000001</v>
      </c>
      <c r="O16" s="538">
        <v>10.3</v>
      </c>
      <c r="P16" s="514">
        <v>10</v>
      </c>
      <c r="Q16" s="514">
        <v>9.8000000000000007</v>
      </c>
      <c r="R16" s="488">
        <v>17.100000000000001</v>
      </c>
      <c r="S16" s="488">
        <v>16.899999999999999</v>
      </c>
      <c r="T16" s="488">
        <v>14.4</v>
      </c>
      <c r="U16" s="488">
        <v>12.499000000000001</v>
      </c>
      <c r="V16" s="431">
        <v>14.3</v>
      </c>
      <c r="W16" s="1">
        <v>11.3</v>
      </c>
      <c r="X16" s="426">
        <v>11.8</v>
      </c>
      <c r="Y16" s="426">
        <v>11.4</v>
      </c>
      <c r="Z16" s="1">
        <v>11.5</v>
      </c>
      <c r="AA16" s="426">
        <v>12.6</v>
      </c>
      <c r="AB16" s="1">
        <v>11.1</v>
      </c>
      <c r="AC16" s="790">
        <v>11.007</v>
      </c>
    </row>
    <row r="17" spans="1:29" ht="8.25" customHeight="1" x14ac:dyDescent="0.2">
      <c r="A17" s="4"/>
      <c r="B17" s="624"/>
      <c r="C17" s="624"/>
      <c r="D17" s="624"/>
      <c r="E17" s="624"/>
      <c r="F17" s="624"/>
      <c r="G17" s="624"/>
      <c r="H17" s="624"/>
      <c r="I17" s="475"/>
      <c r="L17" s="431"/>
      <c r="M17" s="514"/>
      <c r="N17" s="514"/>
      <c r="O17" s="514"/>
      <c r="P17" s="514" t="s">
        <v>56</v>
      </c>
      <c r="Q17" s="514" t="s">
        <v>56</v>
      </c>
      <c r="R17" s="514" t="s">
        <v>56</v>
      </c>
      <c r="S17" s="514" t="s">
        <v>56</v>
      </c>
      <c r="T17" s="514"/>
      <c r="U17" s="514"/>
      <c r="V17" s="431"/>
    </row>
    <row r="18" spans="1:29" ht="18.75" x14ac:dyDescent="0.25">
      <c r="A18" s="28" t="s">
        <v>590</v>
      </c>
      <c r="B18" s="28"/>
      <c r="C18" s="28"/>
      <c r="D18" s="28"/>
      <c r="E18" s="28"/>
      <c r="F18" s="28"/>
      <c r="G18" s="28"/>
      <c r="H18" s="28"/>
      <c r="I18" s="28"/>
      <c r="J18" s="535"/>
      <c r="L18" s="431"/>
      <c r="M18" s="431"/>
      <c r="N18" s="431"/>
      <c r="O18" s="431"/>
      <c r="P18" s="431"/>
      <c r="Q18" s="431"/>
      <c r="R18" s="431"/>
      <c r="S18" s="431"/>
      <c r="T18" s="431"/>
      <c r="U18" s="431"/>
      <c r="V18" s="431"/>
    </row>
    <row r="19" spans="1:29" x14ac:dyDescent="0.2">
      <c r="A19" s="536" t="s">
        <v>530</v>
      </c>
      <c r="B19" s="614">
        <v>6.2</v>
      </c>
      <c r="C19" s="614">
        <v>5</v>
      </c>
      <c r="D19" s="614">
        <v>4.8</v>
      </c>
      <c r="E19" s="614">
        <v>3.2</v>
      </c>
      <c r="F19" s="614">
        <v>3.6</v>
      </c>
      <c r="G19" s="614">
        <v>2.7</v>
      </c>
      <c r="H19" s="614">
        <v>2.4</v>
      </c>
      <c r="I19" s="1">
        <v>2.6</v>
      </c>
      <c r="J19" s="1">
        <v>2.5</v>
      </c>
      <c r="K19" s="1">
        <v>2.8</v>
      </c>
      <c r="L19" s="430">
        <v>2.7</v>
      </c>
      <c r="M19" s="430">
        <v>2.7</v>
      </c>
      <c r="N19" s="514">
        <v>3.2</v>
      </c>
      <c r="O19" s="514">
        <v>2.9159999999999999</v>
      </c>
      <c r="P19" s="514">
        <v>2.8</v>
      </c>
      <c r="Q19" s="514">
        <v>2.7</v>
      </c>
      <c r="R19" s="514">
        <v>4.9000000000000004</v>
      </c>
      <c r="S19" s="514">
        <v>5.2679999999999998</v>
      </c>
      <c r="T19" s="514">
        <v>5.4</v>
      </c>
      <c r="U19" s="514">
        <v>5.96</v>
      </c>
      <c r="V19" s="431">
        <v>7.4</v>
      </c>
      <c r="W19" s="1">
        <v>8.5</v>
      </c>
      <c r="X19" s="481">
        <v>9</v>
      </c>
      <c r="Y19" s="481">
        <v>9</v>
      </c>
      <c r="Z19" s="1">
        <v>9.4</v>
      </c>
      <c r="AA19" s="774">
        <v>9.85</v>
      </c>
      <c r="AB19" s="1">
        <v>10.7</v>
      </c>
      <c r="AC19" s="771">
        <v>9.4</v>
      </c>
    </row>
    <row r="20" spans="1:29" x14ac:dyDescent="0.2">
      <c r="A20" s="536" t="s">
        <v>531</v>
      </c>
      <c r="B20" s="548">
        <v>4.0999999999999996</v>
      </c>
      <c r="C20" s="548">
        <v>4.7</v>
      </c>
      <c r="D20" s="548">
        <v>5.3</v>
      </c>
      <c r="E20" s="548">
        <v>4.9000000000000004</v>
      </c>
      <c r="F20" s="548">
        <v>4.0999999999999996</v>
      </c>
      <c r="G20" s="548">
        <v>4.5</v>
      </c>
      <c r="H20" s="548">
        <v>4.3</v>
      </c>
      <c r="I20" s="1">
        <v>4.3</v>
      </c>
      <c r="J20" s="1">
        <v>4.3</v>
      </c>
      <c r="K20" s="1">
        <v>4.3</v>
      </c>
      <c r="L20" s="430">
        <v>4.5</v>
      </c>
      <c r="M20" s="430">
        <v>5.5</v>
      </c>
      <c r="N20" s="514">
        <v>5.7</v>
      </c>
      <c r="O20" s="514">
        <v>5.3520000000000003</v>
      </c>
      <c r="P20" s="514">
        <v>5.4</v>
      </c>
      <c r="Q20" s="514">
        <v>6.1</v>
      </c>
      <c r="R20" s="514">
        <v>4.7</v>
      </c>
      <c r="S20" s="514">
        <v>6.73</v>
      </c>
      <c r="T20" s="514">
        <v>6.7</v>
      </c>
      <c r="U20" s="514">
        <v>6.8</v>
      </c>
      <c r="V20" s="539">
        <v>4.8899999999999997</v>
      </c>
      <c r="W20" s="479">
        <v>4.9000000000000004</v>
      </c>
      <c r="X20" s="426">
        <v>4.5</v>
      </c>
      <c r="Y20" s="426">
        <v>4.8</v>
      </c>
      <c r="Z20" s="1">
        <v>4.7</v>
      </c>
      <c r="AA20" s="774">
        <v>4.58</v>
      </c>
      <c r="AB20" s="1">
        <v>5.3</v>
      </c>
      <c r="AC20" s="771">
        <v>4.7</v>
      </c>
    </row>
    <row r="21" spans="1:29" x14ac:dyDescent="0.2">
      <c r="A21" s="536" t="s">
        <v>532</v>
      </c>
      <c r="B21" s="614">
        <v>3.7</v>
      </c>
      <c r="C21" s="614">
        <v>4</v>
      </c>
      <c r="D21" s="614">
        <v>3.6</v>
      </c>
      <c r="E21" s="614">
        <v>4.0999999999999996</v>
      </c>
      <c r="F21" s="614">
        <v>3.8</v>
      </c>
      <c r="G21" s="614">
        <v>3.4</v>
      </c>
      <c r="H21" s="614">
        <v>3.3</v>
      </c>
      <c r="I21" s="1">
        <v>2.7</v>
      </c>
      <c r="J21" s="1">
        <v>2.2999999999999998</v>
      </c>
      <c r="K21" s="1">
        <v>2.6</v>
      </c>
      <c r="L21" s="430">
        <v>2.1</v>
      </c>
      <c r="M21" s="430">
        <v>2.9</v>
      </c>
      <c r="N21" s="514">
        <v>3.3</v>
      </c>
      <c r="O21" s="514">
        <v>3.2839999999999998</v>
      </c>
      <c r="P21" s="514">
        <v>3.1</v>
      </c>
      <c r="Q21" s="514">
        <v>3</v>
      </c>
      <c r="R21" s="514">
        <v>3.6</v>
      </c>
      <c r="S21" s="514">
        <v>4.6539999999999999</v>
      </c>
      <c r="T21" s="514">
        <v>4.7</v>
      </c>
      <c r="U21" s="514">
        <v>4.87</v>
      </c>
      <c r="V21" s="539">
        <v>4.37</v>
      </c>
      <c r="W21" s="479">
        <v>4.2699999999999996</v>
      </c>
      <c r="X21" s="426">
        <v>3.3</v>
      </c>
      <c r="Y21" s="426">
        <v>3.1</v>
      </c>
      <c r="Z21" s="1">
        <v>3.2</v>
      </c>
      <c r="AA21" s="774">
        <v>3.35</v>
      </c>
      <c r="AB21" s="1">
        <v>3.9</v>
      </c>
      <c r="AC21" s="771">
        <v>3.7</v>
      </c>
    </row>
    <row r="22" spans="1:29" x14ac:dyDescent="0.2">
      <c r="A22" s="536" t="s">
        <v>533</v>
      </c>
      <c r="B22" s="574">
        <v>0</v>
      </c>
      <c r="C22" s="614">
        <v>7.6</v>
      </c>
      <c r="D22" s="614">
        <v>8.4</v>
      </c>
      <c r="E22" s="614">
        <v>7.3</v>
      </c>
      <c r="F22" s="614">
        <v>7.9</v>
      </c>
      <c r="G22" s="614">
        <v>7.9</v>
      </c>
      <c r="H22" s="614">
        <v>9.9</v>
      </c>
      <c r="I22" s="1">
        <v>10.199999999999999</v>
      </c>
      <c r="J22" s="1">
        <v>9.9</v>
      </c>
      <c r="K22" s="1">
        <v>10.3</v>
      </c>
      <c r="L22" s="430">
        <v>9.3000000000000007</v>
      </c>
      <c r="M22" s="430">
        <v>9.1</v>
      </c>
      <c r="N22" s="514">
        <v>10.1</v>
      </c>
      <c r="O22" s="514">
        <v>11.746</v>
      </c>
      <c r="P22" s="514">
        <v>11.8</v>
      </c>
      <c r="Q22" s="514">
        <v>11</v>
      </c>
      <c r="R22" s="514">
        <v>11.7</v>
      </c>
      <c r="S22" s="514">
        <v>12.743</v>
      </c>
      <c r="T22" s="514">
        <v>13.8</v>
      </c>
      <c r="U22" s="514">
        <v>13.53</v>
      </c>
      <c r="V22" s="539">
        <v>15.68</v>
      </c>
      <c r="W22" s="479">
        <v>13.84</v>
      </c>
      <c r="X22" s="426">
        <v>13.1</v>
      </c>
      <c r="Y22" s="426">
        <v>13.1</v>
      </c>
      <c r="Z22" s="1">
        <v>14.4</v>
      </c>
      <c r="AA22" s="774">
        <v>13.75</v>
      </c>
      <c r="AB22" s="1">
        <v>14.2</v>
      </c>
      <c r="AC22" s="771">
        <v>13.6</v>
      </c>
    </row>
    <row r="23" spans="1:29" ht="15.75" x14ac:dyDescent="0.25">
      <c r="A23" s="586" t="s">
        <v>262</v>
      </c>
      <c r="B23" s="560">
        <f t="shared" ref="B23:AC23" si="1">SUM(B19:B22)</f>
        <v>14</v>
      </c>
      <c r="C23" s="560">
        <f t="shared" si="1"/>
        <v>21.299999999999997</v>
      </c>
      <c r="D23" s="560">
        <f t="shared" si="1"/>
        <v>22.1</v>
      </c>
      <c r="E23" s="560">
        <f t="shared" si="1"/>
        <v>19.5</v>
      </c>
      <c r="F23" s="560">
        <f t="shared" si="1"/>
        <v>19.399999999999999</v>
      </c>
      <c r="G23" s="560">
        <f t="shared" si="1"/>
        <v>18.5</v>
      </c>
      <c r="H23" s="560">
        <f t="shared" si="1"/>
        <v>19.899999999999999</v>
      </c>
      <c r="I23" s="560">
        <f t="shared" si="1"/>
        <v>19.8</v>
      </c>
      <c r="J23" s="560">
        <f t="shared" si="1"/>
        <v>19</v>
      </c>
      <c r="K23" s="560">
        <f t="shared" si="1"/>
        <v>20</v>
      </c>
      <c r="L23" s="560">
        <f t="shared" si="1"/>
        <v>18.600000000000001</v>
      </c>
      <c r="M23" s="560">
        <f t="shared" si="1"/>
        <v>20.2</v>
      </c>
      <c r="N23" s="560">
        <f t="shared" si="1"/>
        <v>22.299999999999997</v>
      </c>
      <c r="O23" s="560">
        <f t="shared" si="1"/>
        <v>23.298000000000002</v>
      </c>
      <c r="P23" s="560">
        <f t="shared" si="1"/>
        <v>23.1</v>
      </c>
      <c r="Q23" s="560">
        <f t="shared" si="1"/>
        <v>22.8</v>
      </c>
      <c r="R23" s="560">
        <f t="shared" si="1"/>
        <v>24.9</v>
      </c>
      <c r="S23" s="560">
        <f t="shared" si="1"/>
        <v>29.395000000000003</v>
      </c>
      <c r="T23" s="560">
        <f t="shared" si="1"/>
        <v>30.6</v>
      </c>
      <c r="U23" s="560">
        <f t="shared" si="1"/>
        <v>31.159999999999997</v>
      </c>
      <c r="V23" s="560">
        <f t="shared" si="1"/>
        <v>32.340000000000003</v>
      </c>
      <c r="W23" s="560">
        <f t="shared" si="1"/>
        <v>31.51</v>
      </c>
      <c r="X23" s="560">
        <f t="shared" si="1"/>
        <v>29.9</v>
      </c>
      <c r="Y23" s="560">
        <f t="shared" si="1"/>
        <v>30</v>
      </c>
      <c r="Z23" s="560">
        <f t="shared" si="1"/>
        <v>31.700000000000003</v>
      </c>
      <c r="AA23" s="560">
        <f t="shared" si="1"/>
        <v>31.53</v>
      </c>
      <c r="AB23" s="560">
        <f t="shared" si="1"/>
        <v>34.099999999999994</v>
      </c>
      <c r="AC23" s="560">
        <f t="shared" si="1"/>
        <v>31.4</v>
      </c>
    </row>
    <row r="24" spans="1:29" ht="8.25" customHeight="1" x14ac:dyDescent="0.2">
      <c r="A24" s="536"/>
      <c r="B24" s="614"/>
      <c r="C24" s="614"/>
      <c r="D24" s="614"/>
      <c r="E24" s="614"/>
      <c r="F24" s="614"/>
      <c r="G24" s="614"/>
      <c r="H24" s="614"/>
      <c r="I24" s="32"/>
      <c r="L24" s="431"/>
      <c r="M24" s="431"/>
      <c r="N24" s="431"/>
      <c r="O24" s="539"/>
      <c r="P24" s="539"/>
      <c r="Q24" s="514" t="s">
        <v>56</v>
      </c>
      <c r="R24" s="514" t="s">
        <v>56</v>
      </c>
      <c r="S24" s="514" t="s">
        <v>56</v>
      </c>
      <c r="T24" s="514" t="s">
        <v>56</v>
      </c>
      <c r="U24" s="514" t="s">
        <v>56</v>
      </c>
      <c r="V24" s="431"/>
    </row>
    <row r="25" spans="1:29" s="426" customFormat="1" ht="14.25" hidden="1" customHeight="1" x14ac:dyDescent="0.25">
      <c r="A25" s="639" t="s">
        <v>535</v>
      </c>
      <c r="B25" s="486"/>
      <c r="C25" s="486"/>
      <c r="D25" s="486"/>
      <c r="E25" s="486"/>
      <c r="F25" s="486"/>
      <c r="G25" s="486"/>
      <c r="H25" s="486"/>
      <c r="I25" s="385"/>
      <c r="L25" s="430"/>
      <c r="M25" s="430"/>
      <c r="N25" s="430"/>
      <c r="O25" s="514"/>
      <c r="P25" s="514"/>
      <c r="Q25" s="514" t="s">
        <v>56</v>
      </c>
      <c r="R25" s="514" t="s">
        <v>56</v>
      </c>
      <c r="S25" s="514" t="s">
        <v>56</v>
      </c>
      <c r="T25" s="514" t="s">
        <v>56</v>
      </c>
      <c r="U25" s="514" t="s">
        <v>56</v>
      </c>
      <c r="V25" s="430"/>
    </row>
    <row r="26" spans="1:29" s="426" customFormat="1" ht="15" hidden="1" customHeight="1" x14ac:dyDescent="0.2">
      <c r="A26" s="627" t="s">
        <v>591</v>
      </c>
      <c r="B26" s="486">
        <v>2.9</v>
      </c>
      <c r="C26" s="486">
        <v>4.0999999999999996</v>
      </c>
      <c r="D26" s="486">
        <v>4.3</v>
      </c>
      <c r="E26" s="486">
        <v>4.3</v>
      </c>
      <c r="F26" s="486">
        <v>4.4000000000000004</v>
      </c>
      <c r="G26" s="486">
        <v>4.7</v>
      </c>
      <c r="H26" s="486">
        <v>5.4</v>
      </c>
      <c r="I26" s="481">
        <v>5.0999999999999996</v>
      </c>
      <c r="J26" s="481">
        <v>4</v>
      </c>
      <c r="K26" s="481">
        <v>1.03</v>
      </c>
      <c r="L26" s="574" t="s">
        <v>149</v>
      </c>
      <c r="M26" s="574" t="s">
        <v>149</v>
      </c>
      <c r="N26" s="574" t="s">
        <v>149</v>
      </c>
      <c r="O26" s="574" t="s">
        <v>149</v>
      </c>
      <c r="P26" s="574" t="s">
        <v>149</v>
      </c>
      <c r="Q26" s="574" t="s">
        <v>149</v>
      </c>
      <c r="R26" s="574" t="s">
        <v>149</v>
      </c>
      <c r="S26" s="574" t="s">
        <v>149</v>
      </c>
      <c r="T26" s="574" t="s">
        <v>149</v>
      </c>
      <c r="U26" s="574" t="s">
        <v>149</v>
      </c>
      <c r="V26" s="574" t="s">
        <v>149</v>
      </c>
    </row>
    <row r="27" spans="1:29" ht="8.25" hidden="1" customHeight="1" x14ac:dyDescent="0.2">
      <c r="A27" s="536"/>
      <c r="B27" s="614"/>
      <c r="C27" s="614"/>
      <c r="D27" s="614"/>
      <c r="E27" s="614"/>
      <c r="F27" s="614"/>
      <c r="G27" s="614"/>
      <c r="H27" s="614"/>
      <c r="I27" s="32"/>
      <c r="L27" s="431"/>
      <c r="M27" s="431"/>
      <c r="N27" s="539"/>
      <c r="O27" s="539"/>
      <c r="P27" s="514" t="s">
        <v>56</v>
      </c>
      <c r="Q27" s="514" t="s">
        <v>56</v>
      </c>
      <c r="R27" s="514" t="s">
        <v>56</v>
      </c>
      <c r="S27" s="514" t="s">
        <v>56</v>
      </c>
      <c r="T27" s="514" t="s">
        <v>56</v>
      </c>
      <c r="U27" s="514" t="s">
        <v>56</v>
      </c>
      <c r="V27" s="514" t="s">
        <v>56</v>
      </c>
    </row>
    <row r="28" spans="1:29" ht="18.75" x14ac:dyDescent="0.25">
      <c r="A28" s="28" t="s">
        <v>553</v>
      </c>
      <c r="B28" s="430"/>
      <c r="C28" s="430"/>
      <c r="D28" s="430"/>
      <c r="E28" s="616"/>
      <c r="F28" s="616"/>
      <c r="G28" s="616"/>
      <c r="H28" s="616"/>
      <c r="L28" s="431"/>
      <c r="M28" s="431"/>
      <c r="N28" s="431"/>
      <c r="O28" s="539"/>
      <c r="P28" s="514" t="s">
        <v>56</v>
      </c>
      <c r="Q28" s="514" t="s">
        <v>56</v>
      </c>
      <c r="R28" s="514" t="s">
        <v>56</v>
      </c>
      <c r="S28" s="514" t="s">
        <v>56</v>
      </c>
      <c r="T28" s="514"/>
      <c r="U28" s="514"/>
      <c r="V28" s="431"/>
    </row>
    <row r="29" spans="1:29" x14ac:dyDescent="0.2">
      <c r="A29" s="558" t="s">
        <v>538</v>
      </c>
      <c r="B29" s="574" t="s">
        <v>149</v>
      </c>
      <c r="C29" s="574" t="s">
        <v>149</v>
      </c>
      <c r="D29" s="574" t="s">
        <v>149</v>
      </c>
      <c r="E29" s="616">
        <v>2.738</v>
      </c>
      <c r="F29" s="616">
        <v>4.2770000000000001</v>
      </c>
      <c r="G29" s="616">
        <v>4.6760000000000002</v>
      </c>
      <c r="H29" s="616">
        <v>3.4990000000000001</v>
      </c>
      <c r="I29" s="1">
        <v>3.3</v>
      </c>
      <c r="J29" s="628">
        <v>4.1909999999999998</v>
      </c>
      <c r="K29" s="628">
        <v>3.6</v>
      </c>
      <c r="L29" s="653">
        <v>4.2</v>
      </c>
      <c r="M29" s="653">
        <v>3</v>
      </c>
      <c r="N29" s="654">
        <v>3.5</v>
      </c>
      <c r="O29" s="654">
        <v>3</v>
      </c>
      <c r="P29" s="514">
        <v>3.4649999999999999</v>
      </c>
      <c r="Q29" s="514">
        <v>3.8940000000000001</v>
      </c>
      <c r="R29" s="514">
        <v>3.629</v>
      </c>
      <c r="S29" s="514">
        <v>3.3</v>
      </c>
      <c r="T29" s="514">
        <v>4</v>
      </c>
      <c r="U29" s="514">
        <v>4.28</v>
      </c>
      <c r="V29" s="539">
        <v>4</v>
      </c>
      <c r="W29" s="479">
        <v>2.2490000000000001</v>
      </c>
      <c r="X29" s="426">
        <v>2.9</v>
      </c>
      <c r="Y29" s="574" t="s">
        <v>149</v>
      </c>
      <c r="Z29" s="574" t="s">
        <v>149</v>
      </c>
      <c r="AA29" s="574">
        <v>2</v>
      </c>
      <c r="AB29" s="774">
        <v>1.9450000000000001</v>
      </c>
      <c r="AC29" s="774">
        <v>1.9470000000000001</v>
      </c>
    </row>
    <row r="30" spans="1:29" x14ac:dyDescent="0.2">
      <c r="A30" s="558" t="s">
        <v>539</v>
      </c>
      <c r="B30" s="574" t="s">
        <v>149</v>
      </c>
      <c r="C30" s="574" t="s">
        <v>149</v>
      </c>
      <c r="D30" s="574" t="s">
        <v>149</v>
      </c>
      <c r="E30" s="616">
        <v>7.7050000000000001</v>
      </c>
      <c r="F30" s="616">
        <v>8.2319999999999993</v>
      </c>
      <c r="G30" s="616">
        <v>9.1929999999999996</v>
      </c>
      <c r="H30" s="616">
        <v>8.1289999999999996</v>
      </c>
      <c r="I30" s="1">
        <v>9.6</v>
      </c>
      <c r="J30" s="628">
        <v>10.913</v>
      </c>
      <c r="K30" s="628">
        <v>11.2</v>
      </c>
      <c r="L30" s="653">
        <v>11.5</v>
      </c>
      <c r="M30" s="653">
        <v>11</v>
      </c>
      <c r="N30" s="654">
        <v>11.5</v>
      </c>
      <c r="O30" s="654">
        <v>10.199999999999999</v>
      </c>
      <c r="P30" s="514">
        <v>9.9830000000000005</v>
      </c>
      <c r="Q30" s="514">
        <v>9.8130000000000006</v>
      </c>
      <c r="R30" s="514">
        <v>9.7720000000000002</v>
      </c>
      <c r="S30" s="514">
        <v>10.3</v>
      </c>
      <c r="T30" s="514">
        <v>7.3</v>
      </c>
      <c r="U30" s="514">
        <v>7.6</v>
      </c>
      <c r="V30" s="431">
        <v>12.6</v>
      </c>
      <c r="W30" s="479">
        <v>8.984</v>
      </c>
      <c r="X30" s="426">
        <v>12</v>
      </c>
      <c r="Y30" s="574" t="s">
        <v>149</v>
      </c>
      <c r="Z30" s="574" t="s">
        <v>149</v>
      </c>
      <c r="AA30" s="574">
        <v>12.6</v>
      </c>
      <c r="AB30" s="774">
        <v>9.5280000000000005</v>
      </c>
      <c r="AC30" s="774">
        <v>9.9440000000000008</v>
      </c>
    </row>
    <row r="31" spans="1:29" ht="18" x14ac:dyDescent="0.2">
      <c r="A31" s="558" t="s">
        <v>540</v>
      </c>
      <c r="B31" s="574" t="s">
        <v>149</v>
      </c>
      <c r="C31" s="574" t="s">
        <v>149</v>
      </c>
      <c r="D31" s="574" t="s">
        <v>149</v>
      </c>
      <c r="E31" s="616">
        <v>4.1929999999999996</v>
      </c>
      <c r="F31" s="616">
        <v>4.7670000000000003</v>
      </c>
      <c r="G31" s="616">
        <v>4.9560000000000004</v>
      </c>
      <c r="H31" s="616">
        <v>4.835</v>
      </c>
      <c r="I31" s="1">
        <v>4.9000000000000004</v>
      </c>
      <c r="J31" s="628">
        <v>5.8840000000000003</v>
      </c>
      <c r="K31" s="628">
        <v>5.2</v>
      </c>
      <c r="L31" s="653">
        <v>4.9000000000000004</v>
      </c>
      <c r="M31" s="653">
        <v>3.8</v>
      </c>
      <c r="N31" s="654">
        <v>4.5</v>
      </c>
      <c r="O31" s="654">
        <v>4.4000000000000004</v>
      </c>
      <c r="P31" s="514">
        <v>4.0490000000000004</v>
      </c>
      <c r="Q31" s="514">
        <v>4.7610000000000001</v>
      </c>
      <c r="R31" s="574" t="s">
        <v>149</v>
      </c>
      <c r="S31" s="574" t="s">
        <v>149</v>
      </c>
      <c r="T31" s="574" t="s">
        <v>149</v>
      </c>
      <c r="U31" s="574" t="s">
        <v>149</v>
      </c>
      <c r="V31" s="431">
        <v>7.2</v>
      </c>
      <c r="W31" s="479">
        <v>3.8610000000000002</v>
      </c>
      <c r="X31" s="426">
        <v>6.4</v>
      </c>
      <c r="Y31" s="574" t="s">
        <v>149</v>
      </c>
      <c r="Z31" s="574" t="s">
        <v>149</v>
      </c>
      <c r="AA31" s="574">
        <v>3.7</v>
      </c>
      <c r="AB31" s="774">
        <v>4.109</v>
      </c>
      <c r="AC31" s="774">
        <v>3.8380000000000001</v>
      </c>
    </row>
    <row r="32" spans="1:29" x14ac:dyDescent="0.2">
      <c r="A32" s="558" t="s">
        <v>554</v>
      </c>
      <c r="B32" s="574" t="s">
        <v>149</v>
      </c>
      <c r="C32" s="574" t="s">
        <v>149</v>
      </c>
      <c r="D32" s="574" t="s">
        <v>149</v>
      </c>
      <c r="E32" s="616">
        <v>2.8639999999999999</v>
      </c>
      <c r="F32" s="616">
        <v>3.9209999999999998</v>
      </c>
      <c r="G32" s="616">
        <v>3.5230000000000001</v>
      </c>
      <c r="H32" s="616">
        <v>3.899</v>
      </c>
      <c r="I32" s="1">
        <v>6.5</v>
      </c>
      <c r="J32" s="628">
        <v>4.2370000000000001</v>
      </c>
      <c r="K32" s="628">
        <v>3.5</v>
      </c>
      <c r="L32" s="653">
        <v>4.0999999999999996</v>
      </c>
      <c r="M32" s="653">
        <v>2.8</v>
      </c>
      <c r="N32" s="654">
        <v>4.3</v>
      </c>
      <c r="O32" s="654">
        <v>4.5</v>
      </c>
      <c r="P32" s="514">
        <v>3.835</v>
      </c>
      <c r="Q32" s="514">
        <v>1.962</v>
      </c>
      <c r="R32" s="514">
        <v>2.1549999999999998</v>
      </c>
      <c r="S32" s="514">
        <v>2</v>
      </c>
      <c r="T32" s="514">
        <v>3.7</v>
      </c>
      <c r="U32" s="514">
        <v>3.5</v>
      </c>
      <c r="V32" s="431">
        <v>4.7</v>
      </c>
      <c r="W32" s="479">
        <v>2.4940000000000002</v>
      </c>
      <c r="X32" s="426">
        <v>4</v>
      </c>
      <c r="Y32" s="574" t="s">
        <v>149</v>
      </c>
      <c r="Z32" s="574" t="s">
        <v>149</v>
      </c>
      <c r="AA32" s="574">
        <v>2.2000000000000002</v>
      </c>
      <c r="AB32" s="774">
        <v>2.1629999999999998</v>
      </c>
      <c r="AC32" s="774">
        <v>1.702</v>
      </c>
    </row>
    <row r="33" spans="1:29" ht="18" x14ac:dyDescent="0.2">
      <c r="A33" s="558" t="s">
        <v>542</v>
      </c>
      <c r="B33" s="574" t="s">
        <v>149</v>
      </c>
      <c r="C33" s="574" t="s">
        <v>149</v>
      </c>
      <c r="D33" s="574" t="s">
        <v>149</v>
      </c>
      <c r="E33" s="616">
        <v>0.34300000000000003</v>
      </c>
      <c r="F33" s="616">
        <v>0.41299999999999998</v>
      </c>
      <c r="G33" s="616">
        <v>0.52200000000000002</v>
      </c>
      <c r="H33" s="616">
        <v>0.38500000000000001</v>
      </c>
      <c r="I33" s="479">
        <v>0.34899999999999998</v>
      </c>
      <c r="J33" s="628">
        <v>0.54800000000000004</v>
      </c>
      <c r="K33" s="628">
        <v>0.4</v>
      </c>
      <c r="L33" s="653">
        <v>0.4</v>
      </c>
      <c r="M33" s="653">
        <v>0.4</v>
      </c>
      <c r="N33" s="654">
        <v>1.2</v>
      </c>
      <c r="O33" s="654">
        <v>0.3</v>
      </c>
      <c r="P33" s="514">
        <v>0.47299999999999998</v>
      </c>
      <c r="Q33" s="514">
        <v>0.26100000000000001</v>
      </c>
      <c r="R33" s="574" t="s">
        <v>149</v>
      </c>
      <c r="S33" s="574" t="s">
        <v>149</v>
      </c>
      <c r="T33" s="574" t="s">
        <v>149</v>
      </c>
      <c r="U33" s="574" t="s">
        <v>149</v>
      </c>
      <c r="V33" s="574" t="s">
        <v>149</v>
      </c>
      <c r="W33" s="574" t="s">
        <v>149</v>
      </c>
      <c r="X33" s="574" t="s">
        <v>149</v>
      </c>
      <c r="Y33" s="574" t="s">
        <v>149</v>
      </c>
      <c r="Z33" s="574" t="s">
        <v>149</v>
      </c>
      <c r="AA33" s="574" t="s">
        <v>149</v>
      </c>
    </row>
    <row r="34" spans="1:29" ht="15.75" x14ac:dyDescent="0.25">
      <c r="A34" s="586" t="s">
        <v>262</v>
      </c>
      <c r="B34" s="574" t="s">
        <v>149</v>
      </c>
      <c r="C34" s="574" t="s">
        <v>149</v>
      </c>
      <c r="D34" s="574" t="s">
        <v>149</v>
      </c>
      <c r="E34" s="650">
        <f t="shared" ref="E34:W34" si="2">SUM(E29:E33)</f>
        <v>17.843</v>
      </c>
      <c r="F34" s="650">
        <f t="shared" si="2"/>
        <v>21.61</v>
      </c>
      <c r="G34" s="650">
        <f t="shared" si="2"/>
        <v>22.869999999999997</v>
      </c>
      <c r="H34" s="650">
        <f t="shared" si="2"/>
        <v>20.747000000000003</v>
      </c>
      <c r="I34" s="650">
        <f t="shared" si="2"/>
        <v>24.648999999999997</v>
      </c>
      <c r="J34" s="650">
        <f t="shared" si="2"/>
        <v>25.773000000000003</v>
      </c>
      <c r="K34" s="637">
        <f t="shared" si="2"/>
        <v>23.9</v>
      </c>
      <c r="L34" s="590">
        <f t="shared" si="2"/>
        <v>25.1</v>
      </c>
      <c r="M34" s="590">
        <f t="shared" si="2"/>
        <v>21</v>
      </c>
      <c r="N34" s="590">
        <f t="shared" si="2"/>
        <v>25</v>
      </c>
      <c r="O34" s="590">
        <f t="shared" si="2"/>
        <v>22.400000000000002</v>
      </c>
      <c r="P34" s="590">
        <f t="shared" si="2"/>
        <v>21.805</v>
      </c>
      <c r="Q34" s="590">
        <f t="shared" si="2"/>
        <v>20.690999999999999</v>
      </c>
      <c r="R34" s="590">
        <f t="shared" si="2"/>
        <v>15.555999999999999</v>
      </c>
      <c r="S34" s="590">
        <f t="shared" si="2"/>
        <v>15.600000000000001</v>
      </c>
      <c r="T34" s="590">
        <f t="shared" si="2"/>
        <v>15</v>
      </c>
      <c r="U34" s="590">
        <f t="shared" si="2"/>
        <v>15.379999999999999</v>
      </c>
      <c r="V34" s="651">
        <f t="shared" si="2"/>
        <v>28.5</v>
      </c>
      <c r="W34" s="652">
        <f t="shared" si="2"/>
        <v>17.588000000000001</v>
      </c>
      <c r="X34" s="652">
        <f t="shared" ref="X34:AC34" si="3">SUM(X29:X33)</f>
        <v>25.3</v>
      </c>
      <c r="Y34" s="652">
        <f t="shared" si="3"/>
        <v>0</v>
      </c>
      <c r="Z34" s="652">
        <f t="shared" si="3"/>
        <v>0</v>
      </c>
      <c r="AA34" s="652">
        <f t="shared" si="3"/>
        <v>20.5</v>
      </c>
      <c r="AB34" s="652">
        <f t="shared" si="3"/>
        <v>17.745000000000001</v>
      </c>
      <c r="AC34" s="652">
        <f t="shared" si="3"/>
        <v>17.431000000000004</v>
      </c>
    </row>
    <row r="35" spans="1:29" ht="9" customHeight="1" x14ac:dyDescent="0.25">
      <c r="A35" s="8"/>
      <c r="B35" s="538"/>
      <c r="C35" s="538"/>
      <c r="D35" s="538"/>
      <c r="E35" s="616"/>
      <c r="F35" s="616"/>
      <c r="G35" s="616"/>
      <c r="H35" s="616"/>
      <c r="J35" s="616"/>
      <c r="L35" s="431"/>
      <c r="M35" s="431"/>
      <c r="N35" s="540"/>
      <c r="O35" s="540"/>
      <c r="P35" s="539"/>
      <c r="Q35" s="514" t="s">
        <v>56</v>
      </c>
      <c r="R35" s="540"/>
      <c r="S35" s="540"/>
      <c r="T35" s="540"/>
      <c r="U35" s="540"/>
      <c r="V35" s="431"/>
      <c r="AB35" s="771"/>
      <c r="AC35" s="771"/>
    </row>
    <row r="36" spans="1:29" s="4" customFormat="1" ht="15.75" x14ac:dyDescent="0.25">
      <c r="A36" s="655" t="s">
        <v>547</v>
      </c>
      <c r="B36" s="656">
        <f t="shared" ref="B36:W36" si="4">SUM(B7,B12,B16,B23,B26,B34)</f>
        <v>35.299999999999997</v>
      </c>
      <c r="C36" s="656">
        <f t="shared" si="4"/>
        <v>45.1</v>
      </c>
      <c r="D36" s="656">
        <f t="shared" si="4"/>
        <v>45</v>
      </c>
      <c r="E36" s="656">
        <f t="shared" si="4"/>
        <v>61.042999999999992</v>
      </c>
      <c r="F36" s="656">
        <f t="shared" si="4"/>
        <v>68.81</v>
      </c>
      <c r="G36" s="656">
        <f t="shared" si="4"/>
        <v>70.27000000000001</v>
      </c>
      <c r="H36" s="656">
        <f t="shared" si="4"/>
        <v>68.747</v>
      </c>
      <c r="I36" s="656">
        <f t="shared" si="4"/>
        <v>72.448999999999998</v>
      </c>
      <c r="J36" s="656">
        <f t="shared" si="4"/>
        <v>69.466000000000008</v>
      </c>
      <c r="K36" s="656">
        <f t="shared" si="4"/>
        <v>69.084000000000003</v>
      </c>
      <c r="L36" s="656">
        <f t="shared" si="4"/>
        <v>74.331000000000003</v>
      </c>
      <c r="M36" s="656">
        <f t="shared" si="4"/>
        <v>83.022000000000006</v>
      </c>
      <c r="N36" s="656">
        <f t="shared" si="4"/>
        <v>95.717999999999989</v>
      </c>
      <c r="O36" s="656">
        <f t="shared" si="4"/>
        <v>96.198000000000008</v>
      </c>
      <c r="P36" s="656">
        <f t="shared" si="4"/>
        <v>93.705000000000013</v>
      </c>
      <c r="Q36" s="656">
        <f t="shared" si="4"/>
        <v>91.251000000000005</v>
      </c>
      <c r="R36" s="656">
        <f t="shared" si="4"/>
        <v>94.655999999999992</v>
      </c>
      <c r="S36" s="656">
        <f t="shared" si="4"/>
        <v>98.444999999999993</v>
      </c>
      <c r="T36" s="656">
        <f t="shared" si="4"/>
        <v>95.9</v>
      </c>
      <c r="U36" s="656">
        <f t="shared" si="4"/>
        <v>100.43899999999999</v>
      </c>
      <c r="V36" s="656">
        <f t="shared" si="4"/>
        <v>118.24000000000001</v>
      </c>
      <c r="W36" s="656">
        <f t="shared" si="4"/>
        <v>100.148</v>
      </c>
      <c r="X36" s="656">
        <f t="shared" ref="X36:AC36" si="5">SUM(X7,X12,X16,X23,X26,X34)</f>
        <v>108.49999999999999</v>
      </c>
      <c r="Y36" s="656">
        <f t="shared" si="5"/>
        <v>81.3</v>
      </c>
      <c r="Z36" s="656">
        <f t="shared" si="5"/>
        <v>83</v>
      </c>
      <c r="AA36" s="656">
        <f t="shared" si="5"/>
        <v>108.43</v>
      </c>
      <c r="AB36" s="656">
        <f t="shared" si="5"/>
        <v>104.44499999999999</v>
      </c>
      <c r="AC36" s="656">
        <f t="shared" si="5"/>
        <v>94.638000000000005</v>
      </c>
    </row>
    <row r="37" spans="1:29" s="32" customFormat="1" ht="19.5" customHeight="1" x14ac:dyDescent="0.2">
      <c r="A37" s="32" t="s">
        <v>449</v>
      </c>
      <c r="J37" s="657"/>
      <c r="K37" s="657"/>
      <c r="L37" s="657"/>
      <c r="M37" s="657"/>
      <c r="N37" s="657"/>
      <c r="O37" s="520"/>
    </row>
    <row r="38" spans="1:29" s="32" customFormat="1" ht="12.75" x14ac:dyDescent="0.2">
      <c r="A38" s="779" t="s">
        <v>592</v>
      </c>
      <c r="B38" s="520"/>
      <c r="C38" s="520"/>
      <c r="D38" s="520"/>
      <c r="E38" s="520"/>
      <c r="F38" s="520"/>
      <c r="G38" s="520"/>
      <c r="H38" s="520"/>
      <c r="I38" s="520"/>
      <c r="J38" s="657"/>
      <c r="K38" s="657"/>
      <c r="L38" s="657"/>
      <c r="M38" s="657"/>
      <c r="N38" s="657"/>
      <c r="O38" s="520"/>
    </row>
    <row r="39" spans="1:29" s="32" customFormat="1" ht="12.75" x14ac:dyDescent="0.2">
      <c r="A39" s="778" t="s">
        <v>556</v>
      </c>
      <c r="P39" s="383"/>
    </row>
    <row r="40" spans="1:29" s="32" customFormat="1" ht="12.75" x14ac:dyDescent="0.2">
      <c r="A40" s="778" t="s">
        <v>557</v>
      </c>
    </row>
    <row r="41" spans="1:29" x14ac:dyDescent="0.2">
      <c r="A41" s="778" t="s">
        <v>558</v>
      </c>
    </row>
    <row r="42" spans="1:29" x14ac:dyDescent="0.2">
      <c r="A42" s="778" t="s">
        <v>559</v>
      </c>
    </row>
    <row r="43" spans="1:29" s="32" customFormat="1" ht="12.75" x14ac:dyDescent="0.2">
      <c r="A43" s="778" t="s">
        <v>560</v>
      </c>
    </row>
    <row r="44" spans="1:29" s="32" customFormat="1" ht="12.75" x14ac:dyDescent="0.2">
      <c r="A44" s="778" t="s">
        <v>561</v>
      </c>
    </row>
    <row r="45" spans="1:29" s="32" customFormat="1" ht="12.75" x14ac:dyDescent="0.2">
      <c r="A45" s="778" t="s">
        <v>593</v>
      </c>
    </row>
    <row r="46" spans="1:29" s="32" customFormat="1" ht="12.75" x14ac:dyDescent="0.2">
      <c r="A46" s="778" t="s">
        <v>563</v>
      </c>
    </row>
    <row r="47" spans="1:29" s="32" customFormat="1" ht="12.75" x14ac:dyDescent="0.2">
      <c r="A47" s="778" t="s">
        <v>564</v>
      </c>
    </row>
    <row r="48" spans="1:29" s="32" customFormat="1" ht="12.75" x14ac:dyDescent="0.2">
      <c r="A48" s="778" t="s">
        <v>742</v>
      </c>
    </row>
    <row r="49" spans="1:9" s="32" customFormat="1" ht="12.75" x14ac:dyDescent="0.2">
      <c r="A49" s="778" t="s">
        <v>743</v>
      </c>
    </row>
    <row r="50" spans="1:9" s="32" customFormat="1" ht="12.75" x14ac:dyDescent="0.2">
      <c r="A50" s="778" t="s">
        <v>745</v>
      </c>
    </row>
    <row r="51" spans="1:9" s="32" customFormat="1" ht="12.75" x14ac:dyDescent="0.2">
      <c r="A51" s="778" t="s">
        <v>747</v>
      </c>
    </row>
    <row r="52" spans="1:9" x14ac:dyDescent="0.2">
      <c r="A52" s="778" t="s">
        <v>746</v>
      </c>
      <c r="B52" s="642"/>
      <c r="C52" s="642"/>
      <c r="D52" s="642"/>
      <c r="E52" s="642"/>
      <c r="F52" s="642"/>
      <c r="G52" s="642"/>
      <c r="H52" s="642"/>
      <c r="I52" s="642"/>
    </row>
    <row r="53" spans="1:9" x14ac:dyDescent="0.2">
      <c r="A53" s="778" t="s">
        <v>594</v>
      </c>
    </row>
    <row r="54" spans="1:9" x14ac:dyDescent="0.2">
      <c r="A54" s="778" t="s">
        <v>595</v>
      </c>
    </row>
    <row r="55" spans="1:9" x14ac:dyDescent="0.2">
      <c r="A55" s="780" t="s">
        <v>596</v>
      </c>
    </row>
    <row r="56" spans="1:9" x14ac:dyDescent="0.2">
      <c r="A56" s="780" t="s">
        <v>597</v>
      </c>
    </row>
    <row r="57" spans="1:9" x14ac:dyDescent="0.2">
      <c r="A57" s="780" t="s">
        <v>598</v>
      </c>
    </row>
    <row r="58" spans="1:9" x14ac:dyDescent="0.2">
      <c r="A58" s="385" t="s">
        <v>820</v>
      </c>
    </row>
    <row r="59" spans="1:9" s="771" customFormat="1" x14ac:dyDescent="0.2">
      <c r="A59" s="385" t="s">
        <v>821</v>
      </c>
    </row>
    <row r="60" spans="1:9" x14ac:dyDescent="0.2">
      <c r="A60" s="778" t="s">
        <v>571</v>
      </c>
    </row>
    <row r="61" spans="1:9" x14ac:dyDescent="0.2">
      <c r="A61" s="778" t="s">
        <v>572</v>
      </c>
    </row>
    <row r="62" spans="1:9" x14ac:dyDescent="0.2">
      <c r="A62" s="781" t="s">
        <v>573</v>
      </c>
    </row>
    <row r="63" spans="1:9" x14ac:dyDescent="0.2">
      <c r="A63" s="781" t="s">
        <v>720</v>
      </c>
    </row>
    <row r="64" spans="1:9" x14ac:dyDescent="0.2">
      <c r="A64" s="782" t="s">
        <v>574</v>
      </c>
    </row>
    <row r="65" spans="1:1" x14ac:dyDescent="0.2">
      <c r="A65" s="778" t="s">
        <v>575</v>
      </c>
    </row>
    <row r="66" spans="1:1" x14ac:dyDescent="0.2">
      <c r="A66" s="778" t="s">
        <v>576</v>
      </c>
    </row>
    <row r="67" spans="1:1" x14ac:dyDescent="0.2">
      <c r="A67" s="782" t="s">
        <v>599</v>
      </c>
    </row>
    <row r="68" spans="1:1" x14ac:dyDescent="0.2">
      <c r="A68" s="782" t="s">
        <v>600</v>
      </c>
    </row>
    <row r="69" spans="1:1" x14ac:dyDescent="0.2">
      <c r="A69" s="778" t="s">
        <v>578</v>
      </c>
    </row>
    <row r="70" spans="1:1" x14ac:dyDescent="0.2">
      <c r="A70" s="778" t="s">
        <v>579</v>
      </c>
    </row>
    <row r="71" spans="1:1" x14ac:dyDescent="0.2">
      <c r="A71" s="778" t="s">
        <v>581</v>
      </c>
    </row>
    <row r="72" spans="1:1" x14ac:dyDescent="0.2">
      <c r="A72" s="778" t="s">
        <v>582</v>
      </c>
    </row>
    <row r="73" spans="1:1" x14ac:dyDescent="0.2">
      <c r="A73" s="778" t="s">
        <v>583</v>
      </c>
    </row>
  </sheetData>
  <pageMargins left="0.75" right="0.75" top="1" bottom="1" header="0.5" footer="0.5"/>
  <pageSetup paperSize="9" scale="63" orientation="portrait" horizontalDpi="96" verticalDpi="300" r:id="rId1"/>
  <headerFooter alignWithMargins="0">
    <oddHeader>&amp;R&amp;"Arial,Bold"&amp;14WATER TRANSPORT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workbookViewId="0"/>
  </sheetViews>
  <sheetFormatPr defaultRowHeight="12.75" x14ac:dyDescent="0.2"/>
  <cols>
    <col min="1" max="1" width="15.140625" style="45" customWidth="1"/>
    <col min="2" max="256" width="9.140625" style="45"/>
    <col min="257" max="257" width="15.140625" style="45" customWidth="1"/>
    <col min="258" max="512" width="9.140625" style="45"/>
    <col min="513" max="513" width="15.140625" style="45" customWidth="1"/>
    <col min="514" max="768" width="9.140625" style="45"/>
    <col min="769" max="769" width="15.140625" style="45" customWidth="1"/>
    <col min="770" max="1024" width="9.140625" style="45"/>
    <col min="1025" max="1025" width="15.140625" style="45" customWidth="1"/>
    <col min="1026" max="1280" width="9.140625" style="45"/>
    <col min="1281" max="1281" width="15.140625" style="45" customWidth="1"/>
    <col min="1282" max="1536" width="9.140625" style="45"/>
    <col min="1537" max="1537" width="15.140625" style="45" customWidth="1"/>
    <col min="1538" max="1792" width="9.140625" style="45"/>
    <col min="1793" max="1793" width="15.140625" style="45" customWidth="1"/>
    <col min="1794" max="2048" width="9.140625" style="45"/>
    <col min="2049" max="2049" width="15.140625" style="45" customWidth="1"/>
    <col min="2050" max="2304" width="9.140625" style="45"/>
    <col min="2305" max="2305" width="15.140625" style="45" customWidth="1"/>
    <col min="2306" max="2560" width="9.140625" style="45"/>
    <col min="2561" max="2561" width="15.140625" style="45" customWidth="1"/>
    <col min="2562" max="2816" width="9.140625" style="45"/>
    <col min="2817" max="2817" width="15.140625" style="45" customWidth="1"/>
    <col min="2818" max="3072" width="9.140625" style="45"/>
    <col min="3073" max="3073" width="15.140625" style="45" customWidth="1"/>
    <col min="3074" max="3328" width="9.140625" style="45"/>
    <col min="3329" max="3329" width="15.140625" style="45" customWidth="1"/>
    <col min="3330" max="3584" width="9.140625" style="45"/>
    <col min="3585" max="3585" width="15.140625" style="45" customWidth="1"/>
    <col min="3586" max="3840" width="9.140625" style="45"/>
    <col min="3841" max="3841" width="15.140625" style="45" customWidth="1"/>
    <col min="3842" max="4096" width="9.140625" style="45"/>
    <col min="4097" max="4097" width="15.140625" style="45" customWidth="1"/>
    <col min="4098" max="4352" width="9.140625" style="45"/>
    <col min="4353" max="4353" width="15.140625" style="45" customWidth="1"/>
    <col min="4354" max="4608" width="9.140625" style="45"/>
    <col min="4609" max="4609" width="15.140625" style="45" customWidth="1"/>
    <col min="4610" max="4864" width="9.140625" style="45"/>
    <col min="4865" max="4865" width="15.140625" style="45" customWidth="1"/>
    <col min="4866" max="5120" width="9.140625" style="45"/>
    <col min="5121" max="5121" width="15.140625" style="45" customWidth="1"/>
    <col min="5122" max="5376" width="9.140625" style="45"/>
    <col min="5377" max="5377" width="15.140625" style="45" customWidth="1"/>
    <col min="5378" max="5632" width="9.140625" style="45"/>
    <col min="5633" max="5633" width="15.140625" style="45" customWidth="1"/>
    <col min="5634" max="5888" width="9.140625" style="45"/>
    <col min="5889" max="5889" width="15.140625" style="45" customWidth="1"/>
    <col min="5890" max="6144" width="9.140625" style="45"/>
    <col min="6145" max="6145" width="15.140625" style="45" customWidth="1"/>
    <col min="6146" max="6400" width="9.140625" style="45"/>
    <col min="6401" max="6401" width="15.140625" style="45" customWidth="1"/>
    <col min="6402" max="6656" width="9.140625" style="45"/>
    <col min="6657" max="6657" width="15.140625" style="45" customWidth="1"/>
    <col min="6658" max="6912" width="9.140625" style="45"/>
    <col min="6913" max="6913" width="15.140625" style="45" customWidth="1"/>
    <col min="6914" max="7168" width="9.140625" style="45"/>
    <col min="7169" max="7169" width="15.140625" style="45" customWidth="1"/>
    <col min="7170" max="7424" width="9.140625" style="45"/>
    <col min="7425" max="7425" width="15.140625" style="45" customWidth="1"/>
    <col min="7426" max="7680" width="9.140625" style="45"/>
    <col min="7681" max="7681" width="15.140625" style="45" customWidth="1"/>
    <col min="7682" max="7936" width="9.140625" style="45"/>
    <col min="7937" max="7937" width="15.140625" style="45" customWidth="1"/>
    <col min="7938" max="8192" width="9.140625" style="45"/>
    <col min="8193" max="8193" width="15.140625" style="45" customWidth="1"/>
    <col min="8194" max="8448" width="9.140625" style="45"/>
    <col min="8449" max="8449" width="15.140625" style="45" customWidth="1"/>
    <col min="8450" max="8704" width="9.140625" style="45"/>
    <col min="8705" max="8705" width="15.140625" style="45" customWidth="1"/>
    <col min="8706" max="8960" width="9.140625" style="45"/>
    <col min="8961" max="8961" width="15.140625" style="45" customWidth="1"/>
    <col min="8962" max="9216" width="9.140625" style="45"/>
    <col min="9217" max="9217" width="15.140625" style="45" customWidth="1"/>
    <col min="9218" max="9472" width="9.140625" style="45"/>
    <col min="9473" max="9473" width="15.140625" style="45" customWidth="1"/>
    <col min="9474" max="9728" width="9.140625" style="45"/>
    <col min="9729" max="9729" width="15.140625" style="45" customWidth="1"/>
    <col min="9730" max="9984" width="9.140625" style="45"/>
    <col min="9985" max="9985" width="15.140625" style="45" customWidth="1"/>
    <col min="9986" max="10240" width="9.140625" style="45"/>
    <col min="10241" max="10241" width="15.140625" style="45" customWidth="1"/>
    <col min="10242" max="10496" width="9.140625" style="45"/>
    <col min="10497" max="10497" width="15.140625" style="45" customWidth="1"/>
    <col min="10498" max="10752" width="9.140625" style="45"/>
    <col min="10753" max="10753" width="15.140625" style="45" customWidth="1"/>
    <col min="10754" max="11008" width="9.140625" style="45"/>
    <col min="11009" max="11009" width="15.140625" style="45" customWidth="1"/>
    <col min="11010" max="11264" width="9.140625" style="45"/>
    <col min="11265" max="11265" width="15.140625" style="45" customWidth="1"/>
    <col min="11266" max="11520" width="9.140625" style="45"/>
    <col min="11521" max="11521" width="15.140625" style="45" customWidth="1"/>
    <col min="11522" max="11776" width="9.140625" style="45"/>
    <col min="11777" max="11777" width="15.140625" style="45" customWidth="1"/>
    <col min="11778" max="12032" width="9.140625" style="45"/>
    <col min="12033" max="12033" width="15.140625" style="45" customWidth="1"/>
    <col min="12034" max="12288" width="9.140625" style="45"/>
    <col min="12289" max="12289" width="15.140625" style="45" customWidth="1"/>
    <col min="12290" max="12544" width="9.140625" style="45"/>
    <col min="12545" max="12545" width="15.140625" style="45" customWidth="1"/>
    <col min="12546" max="12800" width="9.140625" style="45"/>
    <col min="12801" max="12801" width="15.140625" style="45" customWidth="1"/>
    <col min="12802" max="13056" width="9.140625" style="45"/>
    <col min="13057" max="13057" width="15.140625" style="45" customWidth="1"/>
    <col min="13058" max="13312" width="9.140625" style="45"/>
    <col min="13313" max="13313" width="15.140625" style="45" customWidth="1"/>
    <col min="13314" max="13568" width="9.140625" style="45"/>
    <col min="13569" max="13569" width="15.140625" style="45" customWidth="1"/>
    <col min="13570" max="13824" width="9.140625" style="45"/>
    <col min="13825" max="13825" width="15.140625" style="45" customWidth="1"/>
    <col min="13826" max="14080" width="9.140625" style="45"/>
    <col min="14081" max="14081" width="15.140625" style="45" customWidth="1"/>
    <col min="14082" max="14336" width="9.140625" style="45"/>
    <col min="14337" max="14337" width="15.140625" style="45" customWidth="1"/>
    <col min="14338" max="14592" width="9.140625" style="45"/>
    <col min="14593" max="14593" width="15.140625" style="45" customWidth="1"/>
    <col min="14594" max="14848" width="9.140625" style="45"/>
    <col min="14849" max="14849" width="15.140625" style="45" customWidth="1"/>
    <col min="14850" max="15104" width="9.140625" style="45"/>
    <col min="15105" max="15105" width="15.140625" style="45" customWidth="1"/>
    <col min="15106" max="15360" width="9.140625" style="45"/>
    <col min="15361" max="15361" width="15.140625" style="45" customWidth="1"/>
    <col min="15362" max="15616" width="9.140625" style="45"/>
    <col min="15617" max="15617" width="15.140625" style="45" customWidth="1"/>
    <col min="15618" max="15872" width="9.140625" style="45"/>
    <col min="15873" max="15873" width="15.140625" style="45" customWidth="1"/>
    <col min="15874" max="16128" width="9.140625" style="45"/>
    <col min="16129" max="16129" width="15.140625" style="45" customWidth="1"/>
    <col min="16130" max="16384" width="9.140625" style="45"/>
  </cols>
  <sheetData>
    <row r="1" spans="1:2" ht="20.25" x14ac:dyDescent="0.3">
      <c r="A1" s="47" t="s">
        <v>86</v>
      </c>
      <c r="B1" s="48"/>
    </row>
    <row r="2" spans="1:2" ht="15" x14ac:dyDescent="0.2">
      <c r="A2" s="49" t="s">
        <v>87</v>
      </c>
      <c r="B2" s="50" t="s">
        <v>88</v>
      </c>
    </row>
    <row r="3" spans="1:2" ht="15" x14ac:dyDescent="0.2">
      <c r="A3" s="49" t="s">
        <v>89</v>
      </c>
      <c r="B3" s="50" t="s">
        <v>90</v>
      </c>
    </row>
    <row r="4" spans="1:2" ht="15" x14ac:dyDescent="0.2">
      <c r="A4" s="49" t="s">
        <v>91</v>
      </c>
      <c r="B4" s="51" t="s">
        <v>92</v>
      </c>
    </row>
    <row r="5" spans="1:2" ht="15" x14ac:dyDescent="0.2">
      <c r="A5" s="49" t="s">
        <v>93</v>
      </c>
      <c r="B5" s="51" t="s">
        <v>94</v>
      </c>
    </row>
    <row r="6" spans="1:2" ht="15" x14ac:dyDescent="0.2">
      <c r="A6" s="49" t="s">
        <v>95</v>
      </c>
      <c r="B6" s="51" t="s">
        <v>96</v>
      </c>
    </row>
    <row r="7" spans="1:2" ht="15" x14ac:dyDescent="0.2">
      <c r="A7" s="49" t="s">
        <v>97</v>
      </c>
      <c r="B7" s="51" t="s">
        <v>98</v>
      </c>
    </row>
    <row r="8" spans="1:2" ht="15" x14ac:dyDescent="0.2">
      <c r="A8" s="49" t="s">
        <v>99</v>
      </c>
      <c r="B8" s="51" t="s">
        <v>100</v>
      </c>
    </row>
    <row r="9" spans="1:2" ht="15" x14ac:dyDescent="0.2">
      <c r="A9" s="49" t="s">
        <v>101</v>
      </c>
      <c r="B9" s="51" t="s">
        <v>845</v>
      </c>
    </row>
    <row r="10" spans="1:2" ht="15" x14ac:dyDescent="0.2">
      <c r="A10" s="49" t="s">
        <v>102</v>
      </c>
      <c r="B10" s="51" t="s">
        <v>846</v>
      </c>
    </row>
    <row r="11" spans="1:2" ht="15" x14ac:dyDescent="0.2">
      <c r="A11" s="49" t="s">
        <v>103</v>
      </c>
      <c r="B11" s="51" t="s">
        <v>104</v>
      </c>
    </row>
    <row r="12" spans="1:2" ht="15" x14ac:dyDescent="0.2">
      <c r="A12" s="49" t="s">
        <v>105</v>
      </c>
      <c r="B12" s="51" t="s">
        <v>106</v>
      </c>
    </row>
    <row r="13" spans="1:2" ht="15" x14ac:dyDescent="0.2">
      <c r="A13" s="49" t="s">
        <v>107</v>
      </c>
      <c r="B13" s="51" t="s">
        <v>108</v>
      </c>
    </row>
    <row r="14" spans="1:2" ht="15" x14ac:dyDescent="0.2">
      <c r="A14" s="49" t="s">
        <v>109</v>
      </c>
      <c r="B14" s="51" t="s">
        <v>110</v>
      </c>
    </row>
    <row r="15" spans="1:2" ht="15" x14ac:dyDescent="0.2">
      <c r="A15" s="49" t="s">
        <v>111</v>
      </c>
      <c r="B15" s="51" t="s">
        <v>112</v>
      </c>
    </row>
    <row r="16" spans="1:2" ht="15" x14ac:dyDescent="0.2">
      <c r="A16" s="49" t="s">
        <v>113</v>
      </c>
      <c r="B16" s="51" t="s">
        <v>114</v>
      </c>
    </row>
    <row r="17" spans="1:2" ht="15" x14ac:dyDescent="0.2">
      <c r="A17" s="49" t="s">
        <v>115</v>
      </c>
      <c r="B17" s="51" t="s">
        <v>116</v>
      </c>
    </row>
    <row r="18" spans="1:2" ht="15" x14ac:dyDescent="0.2">
      <c r="A18" s="49" t="s">
        <v>117</v>
      </c>
      <c r="B18" s="51" t="s">
        <v>118</v>
      </c>
    </row>
    <row r="19" spans="1:2" ht="15" x14ac:dyDescent="0.2">
      <c r="A19" s="49" t="s">
        <v>119</v>
      </c>
      <c r="B19" s="51" t="s">
        <v>120</v>
      </c>
    </row>
    <row r="20" spans="1:2" ht="15" x14ac:dyDescent="0.2">
      <c r="A20" s="49" t="s">
        <v>121</v>
      </c>
      <c r="B20" s="51" t="s">
        <v>122</v>
      </c>
    </row>
    <row r="21" spans="1:2" ht="15" x14ac:dyDescent="0.2">
      <c r="A21" s="49" t="s">
        <v>123</v>
      </c>
      <c r="B21" s="51" t="s">
        <v>847</v>
      </c>
    </row>
    <row r="22" spans="1:2" ht="15" x14ac:dyDescent="0.2">
      <c r="A22" s="49" t="s">
        <v>124</v>
      </c>
      <c r="B22" s="51" t="s">
        <v>848</v>
      </c>
    </row>
    <row r="23" spans="1:2" ht="15" x14ac:dyDescent="0.2">
      <c r="A23" s="49"/>
    </row>
    <row r="24" spans="1:2" ht="15" x14ac:dyDescent="0.2">
      <c r="A24" s="49"/>
    </row>
    <row r="25" spans="1:2" ht="15" x14ac:dyDescent="0.2">
      <c r="A25" s="49"/>
    </row>
    <row r="26" spans="1:2" ht="15" x14ac:dyDescent="0.2">
      <c r="A26" s="49"/>
    </row>
    <row r="27" spans="1:2" ht="15" x14ac:dyDescent="0.2">
      <c r="A27" s="49"/>
    </row>
  </sheetData>
  <hyperlinks>
    <hyperlink ref="A3" location="'T9.1 (b)-9.2'!A1" display="Table 9.1b"/>
    <hyperlink ref="A2" location="'T9.1 (a)'!A1" display="Table 9.1a"/>
    <hyperlink ref="A4" location="'T9.1 (b)-9.2'!A1" display="Table 9.2"/>
    <hyperlink ref="A5" location="T9.3!A1" display="Table 9.3"/>
    <hyperlink ref="A6" location="T9.4!A1" display="Table 9.4"/>
    <hyperlink ref="A7" location="T9.5!A1" display="Table 9.5"/>
    <hyperlink ref="A8" location="T9.6!A1" display="Table 9.6"/>
    <hyperlink ref="A9" location="T9.7!A1" display="Table 9.7"/>
    <hyperlink ref="A10" location="T9.8!A1" display="Table 9.8"/>
    <hyperlink ref="A11" location="'T9.9-9.11'!A1" display="Table 9.9"/>
    <hyperlink ref="A12" location="'T9.9-9.11'!A1" display="Table 9.10"/>
    <hyperlink ref="A13" location="'T9.9-9.11'!A1" display="Table 9.11"/>
    <hyperlink ref="A14" location="T9.12!A1" display="Table 9.12"/>
    <hyperlink ref="A15" location="T9.13!A1" display="Table 9.13"/>
    <hyperlink ref="A16" location="T9.14!A1" display="Table 9.14"/>
    <hyperlink ref="A17" location="T9.15!A1" display="Table 9.15"/>
    <hyperlink ref="A18" location="T9.16!A1" display="Table 9.16"/>
    <hyperlink ref="A19" location="'T9.17-18'!A1" display="Table 9.17"/>
    <hyperlink ref="A20" location="'T9.17-18'!A1" display="Table 9.18"/>
    <hyperlink ref="A21" location="'fig9.6&amp;9.7'!A1" display="Figure 9.6"/>
    <hyperlink ref="A22" location="'fig9.6&amp;9.7'!A1" display="Figure 9.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9"/>
  <sheetViews>
    <sheetView zoomScale="70" zoomScaleNormal="70" workbookViewId="0">
      <selection activeCell="AD15" sqref="AD15"/>
    </sheetView>
  </sheetViews>
  <sheetFormatPr defaultRowHeight="15" x14ac:dyDescent="0.2"/>
  <cols>
    <col min="1" max="1" width="2.7109375" style="51" customWidth="1"/>
    <col min="2" max="3" width="1.85546875" style="51" customWidth="1"/>
    <col min="4" max="4" width="29.5703125" style="51" customWidth="1"/>
    <col min="5" max="7" width="8.7109375" style="51" hidden="1" customWidth="1"/>
    <col min="8" max="11" width="9.7109375" style="51" hidden="1" customWidth="1"/>
    <col min="12" max="12" width="11" style="51" hidden="1" customWidth="1"/>
    <col min="13" max="13" width="10.42578125" style="51" hidden="1" customWidth="1"/>
    <col min="14" max="14" width="10.28515625" style="51" hidden="1" customWidth="1"/>
    <col min="15" max="15" width="10" style="51" hidden="1" customWidth="1"/>
    <col min="16" max="16" width="10.28515625" style="51" hidden="1" customWidth="1"/>
    <col min="17" max="17" width="10" style="51" hidden="1" customWidth="1"/>
    <col min="18" max="18" width="10" style="51" customWidth="1"/>
    <col min="19" max="19" width="10.5703125" style="51" customWidth="1"/>
    <col min="20" max="20" width="10.140625" style="51" customWidth="1"/>
    <col min="21" max="21" width="9.85546875" style="51" customWidth="1"/>
    <col min="22" max="22" width="11.140625" style="51" bestFit="1" customWidth="1"/>
    <col min="23" max="23" width="11" style="51" bestFit="1" customWidth="1"/>
    <col min="24" max="24" width="10.85546875" style="51" bestFit="1" customWidth="1"/>
    <col min="25" max="25" width="10.7109375" style="51" bestFit="1" customWidth="1"/>
    <col min="26" max="26" width="10.5703125" style="51" bestFit="1" customWidth="1"/>
    <col min="27" max="27" width="10.42578125" style="51" bestFit="1" customWidth="1"/>
    <col min="28" max="28" width="9.28515625" style="51" bestFit="1" customWidth="1"/>
    <col min="29" max="29" width="9.140625" style="51"/>
    <col min="30" max="30" width="13" style="51" customWidth="1"/>
    <col min="31" max="31" width="10.85546875" style="51" bestFit="1" customWidth="1"/>
    <col min="32" max="256" width="9.140625" style="51"/>
    <col min="257" max="257" width="2.7109375" style="51" customWidth="1"/>
    <col min="258" max="259" width="1.85546875" style="51" customWidth="1"/>
    <col min="260" max="260" width="29.5703125" style="51" customWidth="1"/>
    <col min="261" max="269" width="0" style="51" hidden="1" customWidth="1"/>
    <col min="270" max="270" width="10.28515625" style="51" customWidth="1"/>
    <col min="271" max="271" width="10" style="51" customWidth="1"/>
    <col min="272" max="272" width="10.28515625" style="51" customWidth="1"/>
    <col min="273" max="274" width="10" style="51" customWidth="1"/>
    <col min="275" max="275" width="10.5703125" style="51" customWidth="1"/>
    <col min="276" max="276" width="10.140625" style="51" customWidth="1"/>
    <col min="277" max="277" width="9.85546875" style="51" customWidth="1"/>
    <col min="278" max="278" width="10.7109375" style="51" bestFit="1" customWidth="1"/>
    <col min="279" max="279" width="10.5703125" style="51" bestFit="1" customWidth="1"/>
    <col min="280" max="280" width="10.42578125" style="51" bestFit="1" customWidth="1"/>
    <col min="281" max="512" width="9.140625" style="51"/>
    <col min="513" max="513" width="2.7109375" style="51" customWidth="1"/>
    <col min="514" max="515" width="1.85546875" style="51" customWidth="1"/>
    <col min="516" max="516" width="29.5703125" style="51" customWidth="1"/>
    <col min="517" max="525" width="0" style="51" hidden="1" customWidth="1"/>
    <col min="526" max="526" width="10.28515625" style="51" customWidth="1"/>
    <col min="527" max="527" width="10" style="51" customWidth="1"/>
    <col min="528" max="528" width="10.28515625" style="51" customWidth="1"/>
    <col min="529" max="530" width="10" style="51" customWidth="1"/>
    <col min="531" max="531" width="10.5703125" style="51" customWidth="1"/>
    <col min="532" max="532" width="10.140625" style="51" customWidth="1"/>
    <col min="533" max="533" width="9.85546875" style="51" customWidth="1"/>
    <col min="534" max="534" width="10.7109375" style="51" bestFit="1" customWidth="1"/>
    <col min="535" max="535" width="10.5703125" style="51" bestFit="1" customWidth="1"/>
    <col min="536" max="536" width="10.42578125" style="51" bestFit="1" customWidth="1"/>
    <col min="537" max="768" width="9.140625" style="51"/>
    <col min="769" max="769" width="2.7109375" style="51" customWidth="1"/>
    <col min="770" max="771" width="1.85546875" style="51" customWidth="1"/>
    <col min="772" max="772" width="29.5703125" style="51" customWidth="1"/>
    <col min="773" max="781" width="0" style="51" hidden="1" customWidth="1"/>
    <col min="782" max="782" width="10.28515625" style="51" customWidth="1"/>
    <col min="783" max="783" width="10" style="51" customWidth="1"/>
    <col min="784" max="784" width="10.28515625" style="51" customWidth="1"/>
    <col min="785" max="786" width="10" style="51" customWidth="1"/>
    <col min="787" max="787" width="10.5703125" style="51" customWidth="1"/>
    <col min="788" max="788" width="10.140625" style="51" customWidth="1"/>
    <col min="789" max="789" width="9.85546875" style="51" customWidth="1"/>
    <col min="790" max="790" width="10.7109375" style="51" bestFit="1" customWidth="1"/>
    <col min="791" max="791" width="10.5703125" style="51" bestFit="1" customWidth="1"/>
    <col min="792" max="792" width="10.42578125" style="51" bestFit="1" customWidth="1"/>
    <col min="793" max="1024" width="9.140625" style="51"/>
    <col min="1025" max="1025" width="2.7109375" style="51" customWidth="1"/>
    <col min="1026" max="1027" width="1.85546875" style="51" customWidth="1"/>
    <col min="1028" max="1028" width="29.5703125" style="51" customWidth="1"/>
    <col min="1029" max="1037" width="0" style="51" hidden="1" customWidth="1"/>
    <col min="1038" max="1038" width="10.28515625" style="51" customWidth="1"/>
    <col min="1039" max="1039" width="10" style="51" customWidth="1"/>
    <col min="1040" max="1040" width="10.28515625" style="51" customWidth="1"/>
    <col min="1041" max="1042" width="10" style="51" customWidth="1"/>
    <col min="1043" max="1043" width="10.5703125" style="51" customWidth="1"/>
    <col min="1044" max="1044" width="10.140625" style="51" customWidth="1"/>
    <col min="1045" max="1045" width="9.85546875" style="51" customWidth="1"/>
    <col min="1046" max="1046" width="10.7109375" style="51" bestFit="1" customWidth="1"/>
    <col min="1047" max="1047" width="10.5703125" style="51" bestFit="1" customWidth="1"/>
    <col min="1048" max="1048" width="10.42578125" style="51" bestFit="1" customWidth="1"/>
    <col min="1049" max="1280" width="9.140625" style="51"/>
    <col min="1281" max="1281" width="2.7109375" style="51" customWidth="1"/>
    <col min="1282" max="1283" width="1.85546875" style="51" customWidth="1"/>
    <col min="1284" max="1284" width="29.5703125" style="51" customWidth="1"/>
    <col min="1285" max="1293" width="0" style="51" hidden="1" customWidth="1"/>
    <col min="1294" max="1294" width="10.28515625" style="51" customWidth="1"/>
    <col min="1295" max="1295" width="10" style="51" customWidth="1"/>
    <col min="1296" max="1296" width="10.28515625" style="51" customWidth="1"/>
    <col min="1297" max="1298" width="10" style="51" customWidth="1"/>
    <col min="1299" max="1299" width="10.5703125" style="51" customWidth="1"/>
    <col min="1300" max="1300" width="10.140625" style="51" customWidth="1"/>
    <col min="1301" max="1301" width="9.85546875" style="51" customWidth="1"/>
    <col min="1302" max="1302" width="10.7109375" style="51" bestFit="1" customWidth="1"/>
    <col min="1303" max="1303" width="10.5703125" style="51" bestFit="1" customWidth="1"/>
    <col min="1304" max="1304" width="10.42578125" style="51" bestFit="1" customWidth="1"/>
    <col min="1305" max="1536" width="9.140625" style="51"/>
    <col min="1537" max="1537" width="2.7109375" style="51" customWidth="1"/>
    <col min="1538" max="1539" width="1.85546875" style="51" customWidth="1"/>
    <col min="1540" max="1540" width="29.5703125" style="51" customWidth="1"/>
    <col min="1541" max="1549" width="0" style="51" hidden="1" customWidth="1"/>
    <col min="1550" max="1550" width="10.28515625" style="51" customWidth="1"/>
    <col min="1551" max="1551" width="10" style="51" customWidth="1"/>
    <col min="1552" max="1552" width="10.28515625" style="51" customWidth="1"/>
    <col min="1553" max="1554" width="10" style="51" customWidth="1"/>
    <col min="1555" max="1555" width="10.5703125" style="51" customWidth="1"/>
    <col min="1556" max="1556" width="10.140625" style="51" customWidth="1"/>
    <col min="1557" max="1557" width="9.85546875" style="51" customWidth="1"/>
    <col min="1558" max="1558" width="10.7109375" style="51" bestFit="1" customWidth="1"/>
    <col min="1559" max="1559" width="10.5703125" style="51" bestFit="1" customWidth="1"/>
    <col min="1560" max="1560" width="10.42578125" style="51" bestFit="1" customWidth="1"/>
    <col min="1561" max="1792" width="9.140625" style="51"/>
    <col min="1793" max="1793" width="2.7109375" style="51" customWidth="1"/>
    <col min="1794" max="1795" width="1.85546875" style="51" customWidth="1"/>
    <col min="1796" max="1796" width="29.5703125" style="51" customWidth="1"/>
    <col min="1797" max="1805" width="0" style="51" hidden="1" customWidth="1"/>
    <col min="1806" max="1806" width="10.28515625" style="51" customWidth="1"/>
    <col min="1807" max="1807" width="10" style="51" customWidth="1"/>
    <col min="1808" max="1808" width="10.28515625" style="51" customWidth="1"/>
    <col min="1809" max="1810" width="10" style="51" customWidth="1"/>
    <col min="1811" max="1811" width="10.5703125" style="51" customWidth="1"/>
    <col min="1812" max="1812" width="10.140625" style="51" customWidth="1"/>
    <col min="1813" max="1813" width="9.85546875" style="51" customWidth="1"/>
    <col min="1814" max="1814" width="10.7109375" style="51" bestFit="1" customWidth="1"/>
    <col min="1815" max="1815" width="10.5703125" style="51" bestFit="1" customWidth="1"/>
    <col min="1816" max="1816" width="10.42578125" style="51" bestFit="1" customWidth="1"/>
    <col min="1817" max="2048" width="9.140625" style="51"/>
    <col min="2049" max="2049" width="2.7109375" style="51" customWidth="1"/>
    <col min="2050" max="2051" width="1.85546875" style="51" customWidth="1"/>
    <col min="2052" max="2052" width="29.5703125" style="51" customWidth="1"/>
    <col min="2053" max="2061" width="0" style="51" hidden="1" customWidth="1"/>
    <col min="2062" max="2062" width="10.28515625" style="51" customWidth="1"/>
    <col min="2063" max="2063" width="10" style="51" customWidth="1"/>
    <col min="2064" max="2064" width="10.28515625" style="51" customWidth="1"/>
    <col min="2065" max="2066" width="10" style="51" customWidth="1"/>
    <col min="2067" max="2067" width="10.5703125" style="51" customWidth="1"/>
    <col min="2068" max="2068" width="10.140625" style="51" customWidth="1"/>
    <col min="2069" max="2069" width="9.85546875" style="51" customWidth="1"/>
    <col min="2070" max="2070" width="10.7109375" style="51" bestFit="1" customWidth="1"/>
    <col min="2071" max="2071" width="10.5703125" style="51" bestFit="1" customWidth="1"/>
    <col min="2072" max="2072" width="10.42578125" style="51" bestFit="1" customWidth="1"/>
    <col min="2073" max="2304" width="9.140625" style="51"/>
    <col min="2305" max="2305" width="2.7109375" style="51" customWidth="1"/>
    <col min="2306" max="2307" width="1.85546875" style="51" customWidth="1"/>
    <col min="2308" max="2308" width="29.5703125" style="51" customWidth="1"/>
    <col min="2309" max="2317" width="0" style="51" hidden="1" customWidth="1"/>
    <col min="2318" max="2318" width="10.28515625" style="51" customWidth="1"/>
    <col min="2319" max="2319" width="10" style="51" customWidth="1"/>
    <col min="2320" max="2320" width="10.28515625" style="51" customWidth="1"/>
    <col min="2321" max="2322" width="10" style="51" customWidth="1"/>
    <col min="2323" max="2323" width="10.5703125" style="51" customWidth="1"/>
    <col min="2324" max="2324" width="10.140625" style="51" customWidth="1"/>
    <col min="2325" max="2325" width="9.85546875" style="51" customWidth="1"/>
    <col min="2326" max="2326" width="10.7109375" style="51" bestFit="1" customWidth="1"/>
    <col min="2327" max="2327" width="10.5703125" style="51" bestFit="1" customWidth="1"/>
    <col min="2328" max="2328" width="10.42578125" style="51" bestFit="1" customWidth="1"/>
    <col min="2329" max="2560" width="9.140625" style="51"/>
    <col min="2561" max="2561" width="2.7109375" style="51" customWidth="1"/>
    <col min="2562" max="2563" width="1.85546875" style="51" customWidth="1"/>
    <col min="2564" max="2564" width="29.5703125" style="51" customWidth="1"/>
    <col min="2565" max="2573" width="0" style="51" hidden="1" customWidth="1"/>
    <col min="2574" max="2574" width="10.28515625" style="51" customWidth="1"/>
    <col min="2575" max="2575" width="10" style="51" customWidth="1"/>
    <col min="2576" max="2576" width="10.28515625" style="51" customWidth="1"/>
    <col min="2577" max="2578" width="10" style="51" customWidth="1"/>
    <col min="2579" max="2579" width="10.5703125" style="51" customWidth="1"/>
    <col min="2580" max="2580" width="10.140625" style="51" customWidth="1"/>
    <col min="2581" max="2581" width="9.85546875" style="51" customWidth="1"/>
    <col min="2582" max="2582" width="10.7109375" style="51" bestFit="1" customWidth="1"/>
    <col min="2583" max="2583" width="10.5703125" style="51" bestFit="1" customWidth="1"/>
    <col min="2584" max="2584" width="10.42578125" style="51" bestFit="1" customWidth="1"/>
    <col min="2585" max="2816" width="9.140625" style="51"/>
    <col min="2817" max="2817" width="2.7109375" style="51" customWidth="1"/>
    <col min="2818" max="2819" width="1.85546875" style="51" customWidth="1"/>
    <col min="2820" max="2820" width="29.5703125" style="51" customWidth="1"/>
    <col min="2821" max="2829" width="0" style="51" hidden="1" customWidth="1"/>
    <col min="2830" max="2830" width="10.28515625" style="51" customWidth="1"/>
    <col min="2831" max="2831" width="10" style="51" customWidth="1"/>
    <col min="2832" max="2832" width="10.28515625" style="51" customWidth="1"/>
    <col min="2833" max="2834" width="10" style="51" customWidth="1"/>
    <col min="2835" max="2835" width="10.5703125" style="51" customWidth="1"/>
    <col min="2836" max="2836" width="10.140625" style="51" customWidth="1"/>
    <col min="2837" max="2837" width="9.85546875" style="51" customWidth="1"/>
    <col min="2838" max="2838" width="10.7109375" style="51" bestFit="1" customWidth="1"/>
    <col min="2839" max="2839" width="10.5703125" style="51" bestFit="1" customWidth="1"/>
    <col min="2840" max="2840" width="10.42578125" style="51" bestFit="1" customWidth="1"/>
    <col min="2841" max="3072" width="9.140625" style="51"/>
    <col min="3073" max="3073" width="2.7109375" style="51" customWidth="1"/>
    <col min="3074" max="3075" width="1.85546875" style="51" customWidth="1"/>
    <col min="3076" max="3076" width="29.5703125" style="51" customWidth="1"/>
    <col min="3077" max="3085" width="0" style="51" hidden="1" customWidth="1"/>
    <col min="3086" max="3086" width="10.28515625" style="51" customWidth="1"/>
    <col min="3087" max="3087" width="10" style="51" customWidth="1"/>
    <col min="3088" max="3088" width="10.28515625" style="51" customWidth="1"/>
    <col min="3089" max="3090" width="10" style="51" customWidth="1"/>
    <col min="3091" max="3091" width="10.5703125" style="51" customWidth="1"/>
    <col min="3092" max="3092" width="10.140625" style="51" customWidth="1"/>
    <col min="3093" max="3093" width="9.85546875" style="51" customWidth="1"/>
    <col min="3094" max="3094" width="10.7109375" style="51" bestFit="1" customWidth="1"/>
    <col min="3095" max="3095" width="10.5703125" style="51" bestFit="1" customWidth="1"/>
    <col min="3096" max="3096" width="10.42578125" style="51" bestFit="1" customWidth="1"/>
    <col min="3097" max="3328" width="9.140625" style="51"/>
    <col min="3329" max="3329" width="2.7109375" style="51" customWidth="1"/>
    <col min="3330" max="3331" width="1.85546875" style="51" customWidth="1"/>
    <col min="3332" max="3332" width="29.5703125" style="51" customWidth="1"/>
    <col min="3333" max="3341" width="0" style="51" hidden="1" customWidth="1"/>
    <col min="3342" max="3342" width="10.28515625" style="51" customWidth="1"/>
    <col min="3343" max="3343" width="10" style="51" customWidth="1"/>
    <col min="3344" max="3344" width="10.28515625" style="51" customWidth="1"/>
    <col min="3345" max="3346" width="10" style="51" customWidth="1"/>
    <col min="3347" max="3347" width="10.5703125" style="51" customWidth="1"/>
    <col min="3348" max="3348" width="10.140625" style="51" customWidth="1"/>
    <col min="3349" max="3349" width="9.85546875" style="51" customWidth="1"/>
    <col min="3350" max="3350" width="10.7109375" style="51" bestFit="1" customWidth="1"/>
    <col min="3351" max="3351" width="10.5703125" style="51" bestFit="1" customWidth="1"/>
    <col min="3352" max="3352" width="10.42578125" style="51" bestFit="1" customWidth="1"/>
    <col min="3353" max="3584" width="9.140625" style="51"/>
    <col min="3585" max="3585" width="2.7109375" style="51" customWidth="1"/>
    <col min="3586" max="3587" width="1.85546875" style="51" customWidth="1"/>
    <col min="3588" max="3588" width="29.5703125" style="51" customWidth="1"/>
    <col min="3589" max="3597" width="0" style="51" hidden="1" customWidth="1"/>
    <col min="3598" max="3598" width="10.28515625" style="51" customWidth="1"/>
    <col min="3599" max="3599" width="10" style="51" customWidth="1"/>
    <col min="3600" max="3600" width="10.28515625" style="51" customWidth="1"/>
    <col min="3601" max="3602" width="10" style="51" customWidth="1"/>
    <col min="3603" max="3603" width="10.5703125" style="51" customWidth="1"/>
    <col min="3604" max="3604" width="10.140625" style="51" customWidth="1"/>
    <col min="3605" max="3605" width="9.85546875" style="51" customWidth="1"/>
    <col min="3606" max="3606" width="10.7109375" style="51" bestFit="1" customWidth="1"/>
    <col min="3607" max="3607" width="10.5703125" style="51" bestFit="1" customWidth="1"/>
    <col min="3608" max="3608" width="10.42578125" style="51" bestFit="1" customWidth="1"/>
    <col min="3609" max="3840" width="9.140625" style="51"/>
    <col min="3841" max="3841" width="2.7109375" style="51" customWidth="1"/>
    <col min="3842" max="3843" width="1.85546875" style="51" customWidth="1"/>
    <col min="3844" max="3844" width="29.5703125" style="51" customWidth="1"/>
    <col min="3845" max="3853" width="0" style="51" hidden="1" customWidth="1"/>
    <col min="3854" max="3854" width="10.28515625" style="51" customWidth="1"/>
    <col min="3855" max="3855" width="10" style="51" customWidth="1"/>
    <col min="3856" max="3856" width="10.28515625" style="51" customWidth="1"/>
    <col min="3857" max="3858" width="10" style="51" customWidth="1"/>
    <col min="3859" max="3859" width="10.5703125" style="51" customWidth="1"/>
    <col min="3860" max="3860" width="10.140625" style="51" customWidth="1"/>
    <col min="3861" max="3861" width="9.85546875" style="51" customWidth="1"/>
    <col min="3862" max="3862" width="10.7109375" style="51" bestFit="1" customWidth="1"/>
    <col min="3863" max="3863" width="10.5703125" style="51" bestFit="1" customWidth="1"/>
    <col min="3864" max="3864" width="10.42578125" style="51" bestFit="1" customWidth="1"/>
    <col min="3865" max="4096" width="9.140625" style="51"/>
    <col min="4097" max="4097" width="2.7109375" style="51" customWidth="1"/>
    <col min="4098" max="4099" width="1.85546875" style="51" customWidth="1"/>
    <col min="4100" max="4100" width="29.5703125" style="51" customWidth="1"/>
    <col min="4101" max="4109" width="0" style="51" hidden="1" customWidth="1"/>
    <col min="4110" max="4110" width="10.28515625" style="51" customWidth="1"/>
    <col min="4111" max="4111" width="10" style="51" customWidth="1"/>
    <col min="4112" max="4112" width="10.28515625" style="51" customWidth="1"/>
    <col min="4113" max="4114" width="10" style="51" customWidth="1"/>
    <col min="4115" max="4115" width="10.5703125" style="51" customWidth="1"/>
    <col min="4116" max="4116" width="10.140625" style="51" customWidth="1"/>
    <col min="4117" max="4117" width="9.85546875" style="51" customWidth="1"/>
    <col min="4118" max="4118" width="10.7109375" style="51" bestFit="1" customWidth="1"/>
    <col min="4119" max="4119" width="10.5703125" style="51" bestFit="1" customWidth="1"/>
    <col min="4120" max="4120" width="10.42578125" style="51" bestFit="1" customWidth="1"/>
    <col min="4121" max="4352" width="9.140625" style="51"/>
    <col min="4353" max="4353" width="2.7109375" style="51" customWidth="1"/>
    <col min="4354" max="4355" width="1.85546875" style="51" customWidth="1"/>
    <col min="4356" max="4356" width="29.5703125" style="51" customWidth="1"/>
    <col min="4357" max="4365" width="0" style="51" hidden="1" customWidth="1"/>
    <col min="4366" max="4366" width="10.28515625" style="51" customWidth="1"/>
    <col min="4367" max="4367" width="10" style="51" customWidth="1"/>
    <col min="4368" max="4368" width="10.28515625" style="51" customWidth="1"/>
    <col min="4369" max="4370" width="10" style="51" customWidth="1"/>
    <col min="4371" max="4371" width="10.5703125" style="51" customWidth="1"/>
    <col min="4372" max="4372" width="10.140625" style="51" customWidth="1"/>
    <col min="4373" max="4373" width="9.85546875" style="51" customWidth="1"/>
    <col min="4374" max="4374" width="10.7109375" style="51" bestFit="1" customWidth="1"/>
    <col min="4375" max="4375" width="10.5703125" style="51" bestFit="1" customWidth="1"/>
    <col min="4376" max="4376" width="10.42578125" style="51" bestFit="1" customWidth="1"/>
    <col min="4377" max="4608" width="9.140625" style="51"/>
    <col min="4609" max="4609" width="2.7109375" style="51" customWidth="1"/>
    <col min="4610" max="4611" width="1.85546875" style="51" customWidth="1"/>
    <col min="4612" max="4612" width="29.5703125" style="51" customWidth="1"/>
    <col min="4613" max="4621" width="0" style="51" hidden="1" customWidth="1"/>
    <col min="4622" max="4622" width="10.28515625" style="51" customWidth="1"/>
    <col min="4623" max="4623" width="10" style="51" customWidth="1"/>
    <col min="4624" max="4624" width="10.28515625" style="51" customWidth="1"/>
    <col min="4625" max="4626" width="10" style="51" customWidth="1"/>
    <col min="4627" max="4627" width="10.5703125" style="51" customWidth="1"/>
    <col min="4628" max="4628" width="10.140625" style="51" customWidth="1"/>
    <col min="4629" max="4629" width="9.85546875" style="51" customWidth="1"/>
    <col min="4630" max="4630" width="10.7109375" style="51" bestFit="1" customWidth="1"/>
    <col min="4631" max="4631" width="10.5703125" style="51" bestFit="1" customWidth="1"/>
    <col min="4632" max="4632" width="10.42578125" style="51" bestFit="1" customWidth="1"/>
    <col min="4633" max="4864" width="9.140625" style="51"/>
    <col min="4865" max="4865" width="2.7109375" style="51" customWidth="1"/>
    <col min="4866" max="4867" width="1.85546875" style="51" customWidth="1"/>
    <col min="4868" max="4868" width="29.5703125" style="51" customWidth="1"/>
    <col min="4869" max="4877" width="0" style="51" hidden="1" customWidth="1"/>
    <col min="4878" max="4878" width="10.28515625" style="51" customWidth="1"/>
    <col min="4879" max="4879" width="10" style="51" customWidth="1"/>
    <col min="4880" max="4880" width="10.28515625" style="51" customWidth="1"/>
    <col min="4881" max="4882" width="10" style="51" customWidth="1"/>
    <col min="4883" max="4883" width="10.5703125" style="51" customWidth="1"/>
    <col min="4884" max="4884" width="10.140625" style="51" customWidth="1"/>
    <col min="4885" max="4885" width="9.85546875" style="51" customWidth="1"/>
    <col min="4886" max="4886" width="10.7109375" style="51" bestFit="1" customWidth="1"/>
    <col min="4887" max="4887" width="10.5703125" style="51" bestFit="1" customWidth="1"/>
    <col min="4888" max="4888" width="10.42578125" style="51" bestFit="1" customWidth="1"/>
    <col min="4889" max="5120" width="9.140625" style="51"/>
    <col min="5121" max="5121" width="2.7109375" style="51" customWidth="1"/>
    <col min="5122" max="5123" width="1.85546875" style="51" customWidth="1"/>
    <col min="5124" max="5124" width="29.5703125" style="51" customWidth="1"/>
    <col min="5125" max="5133" width="0" style="51" hidden="1" customWidth="1"/>
    <col min="5134" max="5134" width="10.28515625" style="51" customWidth="1"/>
    <col min="5135" max="5135" width="10" style="51" customWidth="1"/>
    <col min="5136" max="5136" width="10.28515625" style="51" customWidth="1"/>
    <col min="5137" max="5138" width="10" style="51" customWidth="1"/>
    <col min="5139" max="5139" width="10.5703125" style="51" customWidth="1"/>
    <col min="5140" max="5140" width="10.140625" style="51" customWidth="1"/>
    <col min="5141" max="5141" width="9.85546875" style="51" customWidth="1"/>
    <col min="5142" max="5142" width="10.7109375" style="51" bestFit="1" customWidth="1"/>
    <col min="5143" max="5143" width="10.5703125" style="51" bestFit="1" customWidth="1"/>
    <col min="5144" max="5144" width="10.42578125" style="51" bestFit="1" customWidth="1"/>
    <col min="5145" max="5376" width="9.140625" style="51"/>
    <col min="5377" max="5377" width="2.7109375" style="51" customWidth="1"/>
    <col min="5378" max="5379" width="1.85546875" style="51" customWidth="1"/>
    <col min="5380" max="5380" width="29.5703125" style="51" customWidth="1"/>
    <col min="5381" max="5389" width="0" style="51" hidden="1" customWidth="1"/>
    <col min="5390" max="5390" width="10.28515625" style="51" customWidth="1"/>
    <col min="5391" max="5391" width="10" style="51" customWidth="1"/>
    <col min="5392" max="5392" width="10.28515625" style="51" customWidth="1"/>
    <col min="5393" max="5394" width="10" style="51" customWidth="1"/>
    <col min="5395" max="5395" width="10.5703125" style="51" customWidth="1"/>
    <col min="5396" max="5396" width="10.140625" style="51" customWidth="1"/>
    <col min="5397" max="5397" width="9.85546875" style="51" customWidth="1"/>
    <col min="5398" max="5398" width="10.7109375" style="51" bestFit="1" customWidth="1"/>
    <col min="5399" max="5399" width="10.5703125" style="51" bestFit="1" customWidth="1"/>
    <col min="5400" max="5400" width="10.42578125" style="51" bestFit="1" customWidth="1"/>
    <col min="5401" max="5632" width="9.140625" style="51"/>
    <col min="5633" max="5633" width="2.7109375" style="51" customWidth="1"/>
    <col min="5634" max="5635" width="1.85546875" style="51" customWidth="1"/>
    <col min="5636" max="5636" width="29.5703125" style="51" customWidth="1"/>
    <col min="5637" max="5645" width="0" style="51" hidden="1" customWidth="1"/>
    <col min="5646" max="5646" width="10.28515625" style="51" customWidth="1"/>
    <col min="5647" max="5647" width="10" style="51" customWidth="1"/>
    <col min="5648" max="5648" width="10.28515625" style="51" customWidth="1"/>
    <col min="5649" max="5650" width="10" style="51" customWidth="1"/>
    <col min="5651" max="5651" width="10.5703125" style="51" customWidth="1"/>
    <col min="5652" max="5652" width="10.140625" style="51" customWidth="1"/>
    <col min="5653" max="5653" width="9.85546875" style="51" customWidth="1"/>
    <col min="5654" max="5654" width="10.7109375" style="51" bestFit="1" customWidth="1"/>
    <col min="5655" max="5655" width="10.5703125" style="51" bestFit="1" customWidth="1"/>
    <col min="5656" max="5656" width="10.42578125" style="51" bestFit="1" customWidth="1"/>
    <col min="5657" max="5888" width="9.140625" style="51"/>
    <col min="5889" max="5889" width="2.7109375" style="51" customWidth="1"/>
    <col min="5890" max="5891" width="1.85546875" style="51" customWidth="1"/>
    <col min="5892" max="5892" width="29.5703125" style="51" customWidth="1"/>
    <col min="5893" max="5901" width="0" style="51" hidden="1" customWidth="1"/>
    <col min="5902" max="5902" width="10.28515625" style="51" customWidth="1"/>
    <col min="5903" max="5903" width="10" style="51" customWidth="1"/>
    <col min="5904" max="5904" width="10.28515625" style="51" customWidth="1"/>
    <col min="5905" max="5906" width="10" style="51" customWidth="1"/>
    <col min="5907" max="5907" width="10.5703125" style="51" customWidth="1"/>
    <col min="5908" max="5908" width="10.140625" style="51" customWidth="1"/>
    <col min="5909" max="5909" width="9.85546875" style="51" customWidth="1"/>
    <col min="5910" max="5910" width="10.7109375" style="51" bestFit="1" customWidth="1"/>
    <col min="5911" max="5911" width="10.5703125" style="51" bestFit="1" customWidth="1"/>
    <col min="5912" max="5912" width="10.42578125" style="51" bestFit="1" customWidth="1"/>
    <col min="5913" max="6144" width="9.140625" style="51"/>
    <col min="6145" max="6145" width="2.7109375" style="51" customWidth="1"/>
    <col min="6146" max="6147" width="1.85546875" style="51" customWidth="1"/>
    <col min="6148" max="6148" width="29.5703125" style="51" customWidth="1"/>
    <col min="6149" max="6157" width="0" style="51" hidden="1" customWidth="1"/>
    <col min="6158" max="6158" width="10.28515625" style="51" customWidth="1"/>
    <col min="6159" max="6159" width="10" style="51" customWidth="1"/>
    <col min="6160" max="6160" width="10.28515625" style="51" customWidth="1"/>
    <col min="6161" max="6162" width="10" style="51" customWidth="1"/>
    <col min="6163" max="6163" width="10.5703125" style="51" customWidth="1"/>
    <col min="6164" max="6164" width="10.140625" style="51" customWidth="1"/>
    <col min="6165" max="6165" width="9.85546875" style="51" customWidth="1"/>
    <col min="6166" max="6166" width="10.7109375" style="51" bestFit="1" customWidth="1"/>
    <col min="6167" max="6167" width="10.5703125" style="51" bestFit="1" customWidth="1"/>
    <col min="6168" max="6168" width="10.42578125" style="51" bestFit="1" customWidth="1"/>
    <col min="6169" max="6400" width="9.140625" style="51"/>
    <col min="6401" max="6401" width="2.7109375" style="51" customWidth="1"/>
    <col min="6402" max="6403" width="1.85546875" style="51" customWidth="1"/>
    <col min="6404" max="6404" width="29.5703125" style="51" customWidth="1"/>
    <col min="6405" max="6413" width="0" style="51" hidden="1" customWidth="1"/>
    <col min="6414" max="6414" width="10.28515625" style="51" customWidth="1"/>
    <col min="6415" max="6415" width="10" style="51" customWidth="1"/>
    <col min="6416" max="6416" width="10.28515625" style="51" customWidth="1"/>
    <col min="6417" max="6418" width="10" style="51" customWidth="1"/>
    <col min="6419" max="6419" width="10.5703125" style="51" customWidth="1"/>
    <col min="6420" max="6420" width="10.140625" style="51" customWidth="1"/>
    <col min="6421" max="6421" width="9.85546875" style="51" customWidth="1"/>
    <col min="6422" max="6422" width="10.7109375" style="51" bestFit="1" customWidth="1"/>
    <col min="6423" max="6423" width="10.5703125" style="51" bestFit="1" customWidth="1"/>
    <col min="6424" max="6424" width="10.42578125" style="51" bestFit="1" customWidth="1"/>
    <col min="6425" max="6656" width="9.140625" style="51"/>
    <col min="6657" max="6657" width="2.7109375" style="51" customWidth="1"/>
    <col min="6658" max="6659" width="1.85546875" style="51" customWidth="1"/>
    <col min="6660" max="6660" width="29.5703125" style="51" customWidth="1"/>
    <col min="6661" max="6669" width="0" style="51" hidden="1" customWidth="1"/>
    <col min="6670" max="6670" width="10.28515625" style="51" customWidth="1"/>
    <col min="6671" max="6671" width="10" style="51" customWidth="1"/>
    <col min="6672" max="6672" width="10.28515625" style="51" customWidth="1"/>
    <col min="6673" max="6674" width="10" style="51" customWidth="1"/>
    <col min="6675" max="6675" width="10.5703125" style="51" customWidth="1"/>
    <col min="6676" max="6676" width="10.140625" style="51" customWidth="1"/>
    <col min="6677" max="6677" width="9.85546875" style="51" customWidth="1"/>
    <col min="6678" max="6678" width="10.7109375" style="51" bestFit="1" customWidth="1"/>
    <col min="6679" max="6679" width="10.5703125" style="51" bestFit="1" customWidth="1"/>
    <col min="6680" max="6680" width="10.42578125" style="51" bestFit="1" customWidth="1"/>
    <col min="6681" max="6912" width="9.140625" style="51"/>
    <col min="6913" max="6913" width="2.7109375" style="51" customWidth="1"/>
    <col min="6914" max="6915" width="1.85546875" style="51" customWidth="1"/>
    <col min="6916" max="6916" width="29.5703125" style="51" customWidth="1"/>
    <col min="6917" max="6925" width="0" style="51" hidden="1" customWidth="1"/>
    <col min="6926" max="6926" width="10.28515625" style="51" customWidth="1"/>
    <col min="6927" max="6927" width="10" style="51" customWidth="1"/>
    <col min="6928" max="6928" width="10.28515625" style="51" customWidth="1"/>
    <col min="6929" max="6930" width="10" style="51" customWidth="1"/>
    <col min="6931" max="6931" width="10.5703125" style="51" customWidth="1"/>
    <col min="6932" max="6932" width="10.140625" style="51" customWidth="1"/>
    <col min="6933" max="6933" width="9.85546875" style="51" customWidth="1"/>
    <col min="6934" max="6934" width="10.7109375" style="51" bestFit="1" customWidth="1"/>
    <col min="6935" max="6935" width="10.5703125" style="51" bestFit="1" customWidth="1"/>
    <col min="6936" max="6936" width="10.42578125" style="51" bestFit="1" customWidth="1"/>
    <col min="6937" max="7168" width="9.140625" style="51"/>
    <col min="7169" max="7169" width="2.7109375" style="51" customWidth="1"/>
    <col min="7170" max="7171" width="1.85546875" style="51" customWidth="1"/>
    <col min="7172" max="7172" width="29.5703125" style="51" customWidth="1"/>
    <col min="7173" max="7181" width="0" style="51" hidden="1" customWidth="1"/>
    <col min="7182" max="7182" width="10.28515625" style="51" customWidth="1"/>
    <col min="7183" max="7183" width="10" style="51" customWidth="1"/>
    <col min="7184" max="7184" width="10.28515625" style="51" customWidth="1"/>
    <col min="7185" max="7186" width="10" style="51" customWidth="1"/>
    <col min="7187" max="7187" width="10.5703125" style="51" customWidth="1"/>
    <col min="7188" max="7188" width="10.140625" style="51" customWidth="1"/>
    <col min="7189" max="7189" width="9.85546875" style="51" customWidth="1"/>
    <col min="7190" max="7190" width="10.7109375" style="51" bestFit="1" customWidth="1"/>
    <col min="7191" max="7191" width="10.5703125" style="51" bestFit="1" customWidth="1"/>
    <col min="7192" max="7192" width="10.42578125" style="51" bestFit="1" customWidth="1"/>
    <col min="7193" max="7424" width="9.140625" style="51"/>
    <col min="7425" max="7425" width="2.7109375" style="51" customWidth="1"/>
    <col min="7426" max="7427" width="1.85546875" style="51" customWidth="1"/>
    <col min="7428" max="7428" width="29.5703125" style="51" customWidth="1"/>
    <col min="7429" max="7437" width="0" style="51" hidden="1" customWidth="1"/>
    <col min="7438" max="7438" width="10.28515625" style="51" customWidth="1"/>
    <col min="7439" max="7439" width="10" style="51" customWidth="1"/>
    <col min="7440" max="7440" width="10.28515625" style="51" customWidth="1"/>
    <col min="7441" max="7442" width="10" style="51" customWidth="1"/>
    <col min="7443" max="7443" width="10.5703125" style="51" customWidth="1"/>
    <col min="7444" max="7444" width="10.140625" style="51" customWidth="1"/>
    <col min="7445" max="7445" width="9.85546875" style="51" customWidth="1"/>
    <col min="7446" max="7446" width="10.7109375" style="51" bestFit="1" customWidth="1"/>
    <col min="7447" max="7447" width="10.5703125" style="51" bestFit="1" customWidth="1"/>
    <col min="7448" max="7448" width="10.42578125" style="51" bestFit="1" customWidth="1"/>
    <col min="7449" max="7680" width="9.140625" style="51"/>
    <col min="7681" max="7681" width="2.7109375" style="51" customWidth="1"/>
    <col min="7682" max="7683" width="1.85546875" style="51" customWidth="1"/>
    <col min="7684" max="7684" width="29.5703125" style="51" customWidth="1"/>
    <col min="7685" max="7693" width="0" style="51" hidden="1" customWidth="1"/>
    <col min="7694" max="7694" width="10.28515625" style="51" customWidth="1"/>
    <col min="7695" max="7695" width="10" style="51" customWidth="1"/>
    <col min="7696" max="7696" width="10.28515625" style="51" customWidth="1"/>
    <col min="7697" max="7698" width="10" style="51" customWidth="1"/>
    <col min="7699" max="7699" width="10.5703125" style="51" customWidth="1"/>
    <col min="7700" max="7700" width="10.140625" style="51" customWidth="1"/>
    <col min="7701" max="7701" width="9.85546875" style="51" customWidth="1"/>
    <col min="7702" max="7702" width="10.7109375" style="51" bestFit="1" customWidth="1"/>
    <col min="7703" max="7703" width="10.5703125" style="51" bestFit="1" customWidth="1"/>
    <col min="7704" max="7704" width="10.42578125" style="51" bestFit="1" customWidth="1"/>
    <col min="7705" max="7936" width="9.140625" style="51"/>
    <col min="7937" max="7937" width="2.7109375" style="51" customWidth="1"/>
    <col min="7938" max="7939" width="1.85546875" style="51" customWidth="1"/>
    <col min="7940" max="7940" width="29.5703125" style="51" customWidth="1"/>
    <col min="7941" max="7949" width="0" style="51" hidden="1" customWidth="1"/>
    <col min="7950" max="7950" width="10.28515625" style="51" customWidth="1"/>
    <col min="7951" max="7951" width="10" style="51" customWidth="1"/>
    <col min="7952" max="7952" width="10.28515625" style="51" customWidth="1"/>
    <col min="7953" max="7954" width="10" style="51" customWidth="1"/>
    <col min="7955" max="7955" width="10.5703125" style="51" customWidth="1"/>
    <col min="7956" max="7956" width="10.140625" style="51" customWidth="1"/>
    <col min="7957" max="7957" width="9.85546875" style="51" customWidth="1"/>
    <col min="7958" max="7958" width="10.7109375" style="51" bestFit="1" customWidth="1"/>
    <col min="7959" max="7959" width="10.5703125" style="51" bestFit="1" customWidth="1"/>
    <col min="7960" max="7960" width="10.42578125" style="51" bestFit="1" customWidth="1"/>
    <col min="7961" max="8192" width="9.140625" style="51"/>
    <col min="8193" max="8193" width="2.7109375" style="51" customWidth="1"/>
    <col min="8194" max="8195" width="1.85546875" style="51" customWidth="1"/>
    <col min="8196" max="8196" width="29.5703125" style="51" customWidth="1"/>
    <col min="8197" max="8205" width="0" style="51" hidden="1" customWidth="1"/>
    <col min="8206" max="8206" width="10.28515625" style="51" customWidth="1"/>
    <col min="8207" max="8207" width="10" style="51" customWidth="1"/>
    <col min="8208" max="8208" width="10.28515625" style="51" customWidth="1"/>
    <col min="8209" max="8210" width="10" style="51" customWidth="1"/>
    <col min="8211" max="8211" width="10.5703125" style="51" customWidth="1"/>
    <col min="8212" max="8212" width="10.140625" style="51" customWidth="1"/>
    <col min="8213" max="8213" width="9.85546875" style="51" customWidth="1"/>
    <col min="8214" max="8214" width="10.7109375" style="51" bestFit="1" customWidth="1"/>
    <col min="8215" max="8215" width="10.5703125" style="51" bestFit="1" customWidth="1"/>
    <col min="8216" max="8216" width="10.42578125" style="51" bestFit="1" customWidth="1"/>
    <col min="8217" max="8448" width="9.140625" style="51"/>
    <col min="8449" max="8449" width="2.7109375" style="51" customWidth="1"/>
    <col min="8450" max="8451" width="1.85546875" style="51" customWidth="1"/>
    <col min="8452" max="8452" width="29.5703125" style="51" customWidth="1"/>
    <col min="8453" max="8461" width="0" style="51" hidden="1" customWidth="1"/>
    <col min="8462" max="8462" width="10.28515625" style="51" customWidth="1"/>
    <col min="8463" max="8463" width="10" style="51" customWidth="1"/>
    <col min="8464" max="8464" width="10.28515625" style="51" customWidth="1"/>
    <col min="8465" max="8466" width="10" style="51" customWidth="1"/>
    <col min="8467" max="8467" width="10.5703125" style="51" customWidth="1"/>
    <col min="8468" max="8468" width="10.140625" style="51" customWidth="1"/>
    <col min="8469" max="8469" width="9.85546875" style="51" customWidth="1"/>
    <col min="8470" max="8470" width="10.7109375" style="51" bestFit="1" customWidth="1"/>
    <col min="8471" max="8471" width="10.5703125" style="51" bestFit="1" customWidth="1"/>
    <col min="8472" max="8472" width="10.42578125" style="51" bestFit="1" customWidth="1"/>
    <col min="8473" max="8704" width="9.140625" style="51"/>
    <col min="8705" max="8705" width="2.7109375" style="51" customWidth="1"/>
    <col min="8706" max="8707" width="1.85546875" style="51" customWidth="1"/>
    <col min="8708" max="8708" width="29.5703125" style="51" customWidth="1"/>
    <col min="8709" max="8717" width="0" style="51" hidden="1" customWidth="1"/>
    <col min="8718" max="8718" width="10.28515625" style="51" customWidth="1"/>
    <col min="8719" max="8719" width="10" style="51" customWidth="1"/>
    <col min="8720" max="8720" width="10.28515625" style="51" customWidth="1"/>
    <col min="8721" max="8722" width="10" style="51" customWidth="1"/>
    <col min="8723" max="8723" width="10.5703125" style="51" customWidth="1"/>
    <col min="8724" max="8724" width="10.140625" style="51" customWidth="1"/>
    <col min="8725" max="8725" width="9.85546875" style="51" customWidth="1"/>
    <col min="8726" max="8726" width="10.7109375" style="51" bestFit="1" customWidth="1"/>
    <col min="8727" max="8727" width="10.5703125" style="51" bestFit="1" customWidth="1"/>
    <col min="8728" max="8728" width="10.42578125" style="51" bestFit="1" customWidth="1"/>
    <col min="8729" max="8960" width="9.140625" style="51"/>
    <col min="8961" max="8961" width="2.7109375" style="51" customWidth="1"/>
    <col min="8962" max="8963" width="1.85546875" style="51" customWidth="1"/>
    <col min="8964" max="8964" width="29.5703125" style="51" customWidth="1"/>
    <col min="8965" max="8973" width="0" style="51" hidden="1" customWidth="1"/>
    <col min="8974" max="8974" width="10.28515625" style="51" customWidth="1"/>
    <col min="8975" max="8975" width="10" style="51" customWidth="1"/>
    <col min="8976" max="8976" width="10.28515625" style="51" customWidth="1"/>
    <col min="8977" max="8978" width="10" style="51" customWidth="1"/>
    <col min="8979" max="8979" width="10.5703125" style="51" customWidth="1"/>
    <col min="8980" max="8980" width="10.140625" style="51" customWidth="1"/>
    <col min="8981" max="8981" width="9.85546875" style="51" customWidth="1"/>
    <col min="8982" max="8982" width="10.7109375" style="51" bestFit="1" customWidth="1"/>
    <col min="8983" max="8983" width="10.5703125" style="51" bestFit="1" customWidth="1"/>
    <col min="8984" max="8984" width="10.42578125" style="51" bestFit="1" customWidth="1"/>
    <col min="8985" max="9216" width="9.140625" style="51"/>
    <col min="9217" max="9217" width="2.7109375" style="51" customWidth="1"/>
    <col min="9218" max="9219" width="1.85546875" style="51" customWidth="1"/>
    <col min="9220" max="9220" width="29.5703125" style="51" customWidth="1"/>
    <col min="9221" max="9229" width="0" style="51" hidden="1" customWidth="1"/>
    <col min="9230" max="9230" width="10.28515625" style="51" customWidth="1"/>
    <col min="9231" max="9231" width="10" style="51" customWidth="1"/>
    <col min="9232" max="9232" width="10.28515625" style="51" customWidth="1"/>
    <col min="9233" max="9234" width="10" style="51" customWidth="1"/>
    <col min="9235" max="9235" width="10.5703125" style="51" customWidth="1"/>
    <col min="9236" max="9236" width="10.140625" style="51" customWidth="1"/>
    <col min="9237" max="9237" width="9.85546875" style="51" customWidth="1"/>
    <col min="9238" max="9238" width="10.7109375" style="51" bestFit="1" customWidth="1"/>
    <col min="9239" max="9239" width="10.5703125" style="51" bestFit="1" customWidth="1"/>
    <col min="9240" max="9240" width="10.42578125" style="51" bestFit="1" customWidth="1"/>
    <col min="9241" max="9472" width="9.140625" style="51"/>
    <col min="9473" max="9473" width="2.7109375" style="51" customWidth="1"/>
    <col min="9474" max="9475" width="1.85546875" style="51" customWidth="1"/>
    <col min="9476" max="9476" width="29.5703125" style="51" customWidth="1"/>
    <col min="9477" max="9485" width="0" style="51" hidden="1" customWidth="1"/>
    <col min="9486" max="9486" width="10.28515625" style="51" customWidth="1"/>
    <col min="9487" max="9487" width="10" style="51" customWidth="1"/>
    <col min="9488" max="9488" width="10.28515625" style="51" customWidth="1"/>
    <col min="9489" max="9490" width="10" style="51" customWidth="1"/>
    <col min="9491" max="9491" width="10.5703125" style="51" customWidth="1"/>
    <col min="9492" max="9492" width="10.140625" style="51" customWidth="1"/>
    <col min="9493" max="9493" width="9.85546875" style="51" customWidth="1"/>
    <col min="9494" max="9494" width="10.7109375" style="51" bestFit="1" customWidth="1"/>
    <col min="9495" max="9495" width="10.5703125" style="51" bestFit="1" customWidth="1"/>
    <col min="9496" max="9496" width="10.42578125" style="51" bestFit="1" customWidth="1"/>
    <col min="9497" max="9728" width="9.140625" style="51"/>
    <col min="9729" max="9729" width="2.7109375" style="51" customWidth="1"/>
    <col min="9730" max="9731" width="1.85546875" style="51" customWidth="1"/>
    <col min="9732" max="9732" width="29.5703125" style="51" customWidth="1"/>
    <col min="9733" max="9741" width="0" style="51" hidden="1" customWidth="1"/>
    <col min="9742" max="9742" width="10.28515625" style="51" customWidth="1"/>
    <col min="9743" max="9743" width="10" style="51" customWidth="1"/>
    <col min="9744" max="9744" width="10.28515625" style="51" customWidth="1"/>
    <col min="9745" max="9746" width="10" style="51" customWidth="1"/>
    <col min="9747" max="9747" width="10.5703125" style="51" customWidth="1"/>
    <col min="9748" max="9748" width="10.140625" style="51" customWidth="1"/>
    <col min="9749" max="9749" width="9.85546875" style="51" customWidth="1"/>
    <col min="9750" max="9750" width="10.7109375" style="51" bestFit="1" customWidth="1"/>
    <col min="9751" max="9751" width="10.5703125" style="51" bestFit="1" customWidth="1"/>
    <col min="9752" max="9752" width="10.42578125" style="51" bestFit="1" customWidth="1"/>
    <col min="9753" max="9984" width="9.140625" style="51"/>
    <col min="9985" max="9985" width="2.7109375" style="51" customWidth="1"/>
    <col min="9986" max="9987" width="1.85546875" style="51" customWidth="1"/>
    <col min="9988" max="9988" width="29.5703125" style="51" customWidth="1"/>
    <col min="9989" max="9997" width="0" style="51" hidden="1" customWidth="1"/>
    <col min="9998" max="9998" width="10.28515625" style="51" customWidth="1"/>
    <col min="9999" max="9999" width="10" style="51" customWidth="1"/>
    <col min="10000" max="10000" width="10.28515625" style="51" customWidth="1"/>
    <col min="10001" max="10002" width="10" style="51" customWidth="1"/>
    <col min="10003" max="10003" width="10.5703125" style="51" customWidth="1"/>
    <col min="10004" max="10004" width="10.140625" style="51" customWidth="1"/>
    <col min="10005" max="10005" width="9.85546875" style="51" customWidth="1"/>
    <col min="10006" max="10006" width="10.7109375" style="51" bestFit="1" customWidth="1"/>
    <col min="10007" max="10007" width="10.5703125" style="51" bestFit="1" customWidth="1"/>
    <col min="10008" max="10008" width="10.42578125" style="51" bestFit="1" customWidth="1"/>
    <col min="10009" max="10240" width="9.140625" style="51"/>
    <col min="10241" max="10241" width="2.7109375" style="51" customWidth="1"/>
    <col min="10242" max="10243" width="1.85546875" style="51" customWidth="1"/>
    <col min="10244" max="10244" width="29.5703125" style="51" customWidth="1"/>
    <col min="10245" max="10253" width="0" style="51" hidden="1" customWidth="1"/>
    <col min="10254" max="10254" width="10.28515625" style="51" customWidth="1"/>
    <col min="10255" max="10255" width="10" style="51" customWidth="1"/>
    <col min="10256" max="10256" width="10.28515625" style="51" customWidth="1"/>
    <col min="10257" max="10258" width="10" style="51" customWidth="1"/>
    <col min="10259" max="10259" width="10.5703125" style="51" customWidth="1"/>
    <col min="10260" max="10260" width="10.140625" style="51" customWidth="1"/>
    <col min="10261" max="10261" width="9.85546875" style="51" customWidth="1"/>
    <col min="10262" max="10262" width="10.7109375" style="51" bestFit="1" customWidth="1"/>
    <col min="10263" max="10263" width="10.5703125" style="51" bestFit="1" customWidth="1"/>
    <col min="10264" max="10264" width="10.42578125" style="51" bestFit="1" customWidth="1"/>
    <col min="10265" max="10496" width="9.140625" style="51"/>
    <col min="10497" max="10497" width="2.7109375" style="51" customWidth="1"/>
    <col min="10498" max="10499" width="1.85546875" style="51" customWidth="1"/>
    <col min="10500" max="10500" width="29.5703125" style="51" customWidth="1"/>
    <col min="10501" max="10509" width="0" style="51" hidden="1" customWidth="1"/>
    <col min="10510" max="10510" width="10.28515625" style="51" customWidth="1"/>
    <col min="10511" max="10511" width="10" style="51" customWidth="1"/>
    <col min="10512" max="10512" width="10.28515625" style="51" customWidth="1"/>
    <col min="10513" max="10514" width="10" style="51" customWidth="1"/>
    <col min="10515" max="10515" width="10.5703125" style="51" customWidth="1"/>
    <col min="10516" max="10516" width="10.140625" style="51" customWidth="1"/>
    <col min="10517" max="10517" width="9.85546875" style="51" customWidth="1"/>
    <col min="10518" max="10518" width="10.7109375" style="51" bestFit="1" customWidth="1"/>
    <col min="10519" max="10519" width="10.5703125" style="51" bestFit="1" customWidth="1"/>
    <col min="10520" max="10520" width="10.42578125" style="51" bestFit="1" customWidth="1"/>
    <col min="10521" max="10752" width="9.140625" style="51"/>
    <col min="10753" max="10753" width="2.7109375" style="51" customWidth="1"/>
    <col min="10754" max="10755" width="1.85546875" style="51" customWidth="1"/>
    <col min="10756" max="10756" width="29.5703125" style="51" customWidth="1"/>
    <col min="10757" max="10765" width="0" style="51" hidden="1" customWidth="1"/>
    <col min="10766" max="10766" width="10.28515625" style="51" customWidth="1"/>
    <col min="10767" max="10767" width="10" style="51" customWidth="1"/>
    <col min="10768" max="10768" width="10.28515625" style="51" customWidth="1"/>
    <col min="10769" max="10770" width="10" style="51" customWidth="1"/>
    <col min="10771" max="10771" width="10.5703125" style="51" customWidth="1"/>
    <col min="10772" max="10772" width="10.140625" style="51" customWidth="1"/>
    <col min="10773" max="10773" width="9.85546875" style="51" customWidth="1"/>
    <col min="10774" max="10774" width="10.7109375" style="51" bestFit="1" customWidth="1"/>
    <col min="10775" max="10775" width="10.5703125" style="51" bestFit="1" customWidth="1"/>
    <col min="10776" max="10776" width="10.42578125" style="51" bestFit="1" customWidth="1"/>
    <col min="10777" max="11008" width="9.140625" style="51"/>
    <col min="11009" max="11009" width="2.7109375" style="51" customWidth="1"/>
    <col min="11010" max="11011" width="1.85546875" style="51" customWidth="1"/>
    <col min="11012" max="11012" width="29.5703125" style="51" customWidth="1"/>
    <col min="11013" max="11021" width="0" style="51" hidden="1" customWidth="1"/>
    <col min="11022" max="11022" width="10.28515625" style="51" customWidth="1"/>
    <col min="11023" max="11023" width="10" style="51" customWidth="1"/>
    <col min="11024" max="11024" width="10.28515625" style="51" customWidth="1"/>
    <col min="11025" max="11026" width="10" style="51" customWidth="1"/>
    <col min="11027" max="11027" width="10.5703125" style="51" customWidth="1"/>
    <col min="11028" max="11028" width="10.140625" style="51" customWidth="1"/>
    <col min="11029" max="11029" width="9.85546875" style="51" customWidth="1"/>
    <col min="11030" max="11030" width="10.7109375" style="51" bestFit="1" customWidth="1"/>
    <col min="11031" max="11031" width="10.5703125" style="51" bestFit="1" customWidth="1"/>
    <col min="11032" max="11032" width="10.42578125" style="51" bestFit="1" customWidth="1"/>
    <col min="11033" max="11264" width="9.140625" style="51"/>
    <col min="11265" max="11265" width="2.7109375" style="51" customWidth="1"/>
    <col min="11266" max="11267" width="1.85546875" style="51" customWidth="1"/>
    <col min="11268" max="11268" width="29.5703125" style="51" customWidth="1"/>
    <col min="11269" max="11277" width="0" style="51" hidden="1" customWidth="1"/>
    <col min="11278" max="11278" width="10.28515625" style="51" customWidth="1"/>
    <col min="11279" max="11279" width="10" style="51" customWidth="1"/>
    <col min="11280" max="11280" width="10.28515625" style="51" customWidth="1"/>
    <col min="11281" max="11282" width="10" style="51" customWidth="1"/>
    <col min="11283" max="11283" width="10.5703125" style="51" customWidth="1"/>
    <col min="11284" max="11284" width="10.140625" style="51" customWidth="1"/>
    <col min="11285" max="11285" width="9.85546875" style="51" customWidth="1"/>
    <col min="11286" max="11286" width="10.7109375" style="51" bestFit="1" customWidth="1"/>
    <col min="11287" max="11287" width="10.5703125" style="51" bestFit="1" customWidth="1"/>
    <col min="11288" max="11288" width="10.42578125" style="51" bestFit="1" customWidth="1"/>
    <col min="11289" max="11520" width="9.140625" style="51"/>
    <col min="11521" max="11521" width="2.7109375" style="51" customWidth="1"/>
    <col min="11522" max="11523" width="1.85546875" style="51" customWidth="1"/>
    <col min="11524" max="11524" width="29.5703125" style="51" customWidth="1"/>
    <col min="11525" max="11533" width="0" style="51" hidden="1" customWidth="1"/>
    <col min="11534" max="11534" width="10.28515625" style="51" customWidth="1"/>
    <col min="11535" max="11535" width="10" style="51" customWidth="1"/>
    <col min="11536" max="11536" width="10.28515625" style="51" customWidth="1"/>
    <col min="11537" max="11538" width="10" style="51" customWidth="1"/>
    <col min="11539" max="11539" width="10.5703125" style="51" customWidth="1"/>
    <col min="11540" max="11540" width="10.140625" style="51" customWidth="1"/>
    <col min="11541" max="11541" width="9.85546875" style="51" customWidth="1"/>
    <col min="11542" max="11542" width="10.7109375" style="51" bestFit="1" customWidth="1"/>
    <col min="11543" max="11543" width="10.5703125" style="51" bestFit="1" customWidth="1"/>
    <col min="11544" max="11544" width="10.42578125" style="51" bestFit="1" customWidth="1"/>
    <col min="11545" max="11776" width="9.140625" style="51"/>
    <col min="11777" max="11777" width="2.7109375" style="51" customWidth="1"/>
    <col min="11778" max="11779" width="1.85546875" style="51" customWidth="1"/>
    <col min="11780" max="11780" width="29.5703125" style="51" customWidth="1"/>
    <col min="11781" max="11789" width="0" style="51" hidden="1" customWidth="1"/>
    <col min="11790" max="11790" width="10.28515625" style="51" customWidth="1"/>
    <col min="11791" max="11791" width="10" style="51" customWidth="1"/>
    <col min="11792" max="11792" width="10.28515625" style="51" customWidth="1"/>
    <col min="11793" max="11794" width="10" style="51" customWidth="1"/>
    <col min="11795" max="11795" width="10.5703125" style="51" customWidth="1"/>
    <col min="11796" max="11796" width="10.140625" style="51" customWidth="1"/>
    <col min="11797" max="11797" width="9.85546875" style="51" customWidth="1"/>
    <col min="11798" max="11798" width="10.7109375" style="51" bestFit="1" customWidth="1"/>
    <col min="11799" max="11799" width="10.5703125" style="51" bestFit="1" customWidth="1"/>
    <col min="11800" max="11800" width="10.42578125" style="51" bestFit="1" customWidth="1"/>
    <col min="11801" max="12032" width="9.140625" style="51"/>
    <col min="12033" max="12033" width="2.7109375" style="51" customWidth="1"/>
    <col min="12034" max="12035" width="1.85546875" style="51" customWidth="1"/>
    <col min="12036" max="12036" width="29.5703125" style="51" customWidth="1"/>
    <col min="12037" max="12045" width="0" style="51" hidden="1" customWidth="1"/>
    <col min="12046" max="12046" width="10.28515625" style="51" customWidth="1"/>
    <col min="12047" max="12047" width="10" style="51" customWidth="1"/>
    <col min="12048" max="12048" width="10.28515625" style="51" customWidth="1"/>
    <col min="12049" max="12050" width="10" style="51" customWidth="1"/>
    <col min="12051" max="12051" width="10.5703125" style="51" customWidth="1"/>
    <col min="12052" max="12052" width="10.140625" style="51" customWidth="1"/>
    <col min="12053" max="12053" width="9.85546875" style="51" customWidth="1"/>
    <col min="12054" max="12054" width="10.7109375" style="51" bestFit="1" customWidth="1"/>
    <col min="12055" max="12055" width="10.5703125" style="51" bestFit="1" customWidth="1"/>
    <col min="12056" max="12056" width="10.42578125" style="51" bestFit="1" customWidth="1"/>
    <col min="12057" max="12288" width="9.140625" style="51"/>
    <col min="12289" max="12289" width="2.7109375" style="51" customWidth="1"/>
    <col min="12290" max="12291" width="1.85546875" style="51" customWidth="1"/>
    <col min="12292" max="12292" width="29.5703125" style="51" customWidth="1"/>
    <col min="12293" max="12301" width="0" style="51" hidden="1" customWidth="1"/>
    <col min="12302" max="12302" width="10.28515625" style="51" customWidth="1"/>
    <col min="12303" max="12303" width="10" style="51" customWidth="1"/>
    <col min="12304" max="12304" width="10.28515625" style="51" customWidth="1"/>
    <col min="12305" max="12306" width="10" style="51" customWidth="1"/>
    <col min="12307" max="12307" width="10.5703125" style="51" customWidth="1"/>
    <col min="12308" max="12308" width="10.140625" style="51" customWidth="1"/>
    <col min="12309" max="12309" width="9.85546875" style="51" customWidth="1"/>
    <col min="12310" max="12310" width="10.7109375" style="51" bestFit="1" customWidth="1"/>
    <col min="12311" max="12311" width="10.5703125" style="51" bestFit="1" customWidth="1"/>
    <col min="12312" max="12312" width="10.42578125" style="51" bestFit="1" customWidth="1"/>
    <col min="12313" max="12544" width="9.140625" style="51"/>
    <col min="12545" max="12545" width="2.7109375" style="51" customWidth="1"/>
    <col min="12546" max="12547" width="1.85546875" style="51" customWidth="1"/>
    <col min="12548" max="12548" width="29.5703125" style="51" customWidth="1"/>
    <col min="12549" max="12557" width="0" style="51" hidden="1" customWidth="1"/>
    <col min="12558" max="12558" width="10.28515625" style="51" customWidth="1"/>
    <col min="12559" max="12559" width="10" style="51" customWidth="1"/>
    <col min="12560" max="12560" width="10.28515625" style="51" customWidth="1"/>
    <col min="12561" max="12562" width="10" style="51" customWidth="1"/>
    <col min="12563" max="12563" width="10.5703125" style="51" customWidth="1"/>
    <col min="12564" max="12564" width="10.140625" style="51" customWidth="1"/>
    <col min="12565" max="12565" width="9.85546875" style="51" customWidth="1"/>
    <col min="12566" max="12566" width="10.7109375" style="51" bestFit="1" customWidth="1"/>
    <col min="12567" max="12567" width="10.5703125" style="51" bestFit="1" customWidth="1"/>
    <col min="12568" max="12568" width="10.42578125" style="51" bestFit="1" customWidth="1"/>
    <col min="12569" max="12800" width="9.140625" style="51"/>
    <col min="12801" max="12801" width="2.7109375" style="51" customWidth="1"/>
    <col min="12802" max="12803" width="1.85546875" style="51" customWidth="1"/>
    <col min="12804" max="12804" width="29.5703125" style="51" customWidth="1"/>
    <col min="12805" max="12813" width="0" style="51" hidden="1" customWidth="1"/>
    <col min="12814" max="12814" width="10.28515625" style="51" customWidth="1"/>
    <col min="12815" max="12815" width="10" style="51" customWidth="1"/>
    <col min="12816" max="12816" width="10.28515625" style="51" customWidth="1"/>
    <col min="12817" max="12818" width="10" style="51" customWidth="1"/>
    <col min="12819" max="12819" width="10.5703125" style="51" customWidth="1"/>
    <col min="12820" max="12820" width="10.140625" style="51" customWidth="1"/>
    <col min="12821" max="12821" width="9.85546875" style="51" customWidth="1"/>
    <col min="12822" max="12822" width="10.7109375" style="51" bestFit="1" customWidth="1"/>
    <col min="12823" max="12823" width="10.5703125" style="51" bestFit="1" customWidth="1"/>
    <col min="12824" max="12824" width="10.42578125" style="51" bestFit="1" customWidth="1"/>
    <col min="12825" max="13056" width="9.140625" style="51"/>
    <col min="13057" max="13057" width="2.7109375" style="51" customWidth="1"/>
    <col min="13058" max="13059" width="1.85546875" style="51" customWidth="1"/>
    <col min="13060" max="13060" width="29.5703125" style="51" customWidth="1"/>
    <col min="13061" max="13069" width="0" style="51" hidden="1" customWidth="1"/>
    <col min="13070" max="13070" width="10.28515625" style="51" customWidth="1"/>
    <col min="13071" max="13071" width="10" style="51" customWidth="1"/>
    <col min="13072" max="13072" width="10.28515625" style="51" customWidth="1"/>
    <col min="13073" max="13074" width="10" style="51" customWidth="1"/>
    <col min="13075" max="13075" width="10.5703125" style="51" customWidth="1"/>
    <col min="13076" max="13076" width="10.140625" style="51" customWidth="1"/>
    <col min="13077" max="13077" width="9.85546875" style="51" customWidth="1"/>
    <col min="13078" max="13078" width="10.7109375" style="51" bestFit="1" customWidth="1"/>
    <col min="13079" max="13079" width="10.5703125" style="51" bestFit="1" customWidth="1"/>
    <col min="13080" max="13080" width="10.42578125" style="51" bestFit="1" customWidth="1"/>
    <col min="13081" max="13312" width="9.140625" style="51"/>
    <col min="13313" max="13313" width="2.7109375" style="51" customWidth="1"/>
    <col min="13314" max="13315" width="1.85546875" style="51" customWidth="1"/>
    <col min="13316" max="13316" width="29.5703125" style="51" customWidth="1"/>
    <col min="13317" max="13325" width="0" style="51" hidden="1" customWidth="1"/>
    <col min="13326" max="13326" width="10.28515625" style="51" customWidth="1"/>
    <col min="13327" max="13327" width="10" style="51" customWidth="1"/>
    <col min="13328" max="13328" width="10.28515625" style="51" customWidth="1"/>
    <col min="13329" max="13330" width="10" style="51" customWidth="1"/>
    <col min="13331" max="13331" width="10.5703125" style="51" customWidth="1"/>
    <col min="13332" max="13332" width="10.140625" style="51" customWidth="1"/>
    <col min="13333" max="13333" width="9.85546875" style="51" customWidth="1"/>
    <col min="13334" max="13334" width="10.7109375" style="51" bestFit="1" customWidth="1"/>
    <col min="13335" max="13335" width="10.5703125" style="51" bestFit="1" customWidth="1"/>
    <col min="13336" max="13336" width="10.42578125" style="51" bestFit="1" customWidth="1"/>
    <col min="13337" max="13568" width="9.140625" style="51"/>
    <col min="13569" max="13569" width="2.7109375" style="51" customWidth="1"/>
    <col min="13570" max="13571" width="1.85546875" style="51" customWidth="1"/>
    <col min="13572" max="13572" width="29.5703125" style="51" customWidth="1"/>
    <col min="13573" max="13581" width="0" style="51" hidden="1" customWidth="1"/>
    <col min="13582" max="13582" width="10.28515625" style="51" customWidth="1"/>
    <col min="13583" max="13583" width="10" style="51" customWidth="1"/>
    <col min="13584" max="13584" width="10.28515625" style="51" customWidth="1"/>
    <col min="13585" max="13586" width="10" style="51" customWidth="1"/>
    <col min="13587" max="13587" width="10.5703125" style="51" customWidth="1"/>
    <col min="13588" max="13588" width="10.140625" style="51" customWidth="1"/>
    <col min="13589" max="13589" width="9.85546875" style="51" customWidth="1"/>
    <col min="13590" max="13590" width="10.7109375" style="51" bestFit="1" customWidth="1"/>
    <col min="13591" max="13591" width="10.5703125" style="51" bestFit="1" customWidth="1"/>
    <col min="13592" max="13592" width="10.42578125" style="51" bestFit="1" customWidth="1"/>
    <col min="13593" max="13824" width="9.140625" style="51"/>
    <col min="13825" max="13825" width="2.7109375" style="51" customWidth="1"/>
    <col min="13826" max="13827" width="1.85546875" style="51" customWidth="1"/>
    <col min="13828" max="13828" width="29.5703125" style="51" customWidth="1"/>
    <col min="13829" max="13837" width="0" style="51" hidden="1" customWidth="1"/>
    <col min="13838" max="13838" width="10.28515625" style="51" customWidth="1"/>
    <col min="13839" max="13839" width="10" style="51" customWidth="1"/>
    <col min="13840" max="13840" width="10.28515625" style="51" customWidth="1"/>
    <col min="13841" max="13842" width="10" style="51" customWidth="1"/>
    <col min="13843" max="13843" width="10.5703125" style="51" customWidth="1"/>
    <col min="13844" max="13844" width="10.140625" style="51" customWidth="1"/>
    <col min="13845" max="13845" width="9.85546875" style="51" customWidth="1"/>
    <col min="13846" max="13846" width="10.7109375" style="51" bestFit="1" customWidth="1"/>
    <col min="13847" max="13847" width="10.5703125" style="51" bestFit="1" customWidth="1"/>
    <col min="13848" max="13848" width="10.42578125" style="51" bestFit="1" customWidth="1"/>
    <col min="13849" max="14080" width="9.140625" style="51"/>
    <col min="14081" max="14081" width="2.7109375" style="51" customWidth="1"/>
    <col min="14082" max="14083" width="1.85546875" style="51" customWidth="1"/>
    <col min="14084" max="14084" width="29.5703125" style="51" customWidth="1"/>
    <col min="14085" max="14093" width="0" style="51" hidden="1" customWidth="1"/>
    <col min="14094" max="14094" width="10.28515625" style="51" customWidth="1"/>
    <col min="14095" max="14095" width="10" style="51" customWidth="1"/>
    <col min="14096" max="14096" width="10.28515625" style="51" customWidth="1"/>
    <col min="14097" max="14098" width="10" style="51" customWidth="1"/>
    <col min="14099" max="14099" width="10.5703125" style="51" customWidth="1"/>
    <col min="14100" max="14100" width="10.140625" style="51" customWidth="1"/>
    <col min="14101" max="14101" width="9.85546875" style="51" customWidth="1"/>
    <col min="14102" max="14102" width="10.7109375" style="51" bestFit="1" customWidth="1"/>
    <col min="14103" max="14103" width="10.5703125" style="51" bestFit="1" customWidth="1"/>
    <col min="14104" max="14104" width="10.42578125" style="51" bestFit="1" customWidth="1"/>
    <col min="14105" max="14336" width="9.140625" style="51"/>
    <col min="14337" max="14337" width="2.7109375" style="51" customWidth="1"/>
    <col min="14338" max="14339" width="1.85546875" style="51" customWidth="1"/>
    <col min="14340" max="14340" width="29.5703125" style="51" customWidth="1"/>
    <col min="14341" max="14349" width="0" style="51" hidden="1" customWidth="1"/>
    <col min="14350" max="14350" width="10.28515625" style="51" customWidth="1"/>
    <col min="14351" max="14351" width="10" style="51" customWidth="1"/>
    <col min="14352" max="14352" width="10.28515625" style="51" customWidth="1"/>
    <col min="14353" max="14354" width="10" style="51" customWidth="1"/>
    <col min="14355" max="14355" width="10.5703125" style="51" customWidth="1"/>
    <col min="14356" max="14356" width="10.140625" style="51" customWidth="1"/>
    <col min="14357" max="14357" width="9.85546875" style="51" customWidth="1"/>
    <col min="14358" max="14358" width="10.7109375" style="51" bestFit="1" customWidth="1"/>
    <col min="14359" max="14359" width="10.5703125" style="51" bestFit="1" customWidth="1"/>
    <col min="14360" max="14360" width="10.42578125" style="51" bestFit="1" customWidth="1"/>
    <col min="14361" max="14592" width="9.140625" style="51"/>
    <col min="14593" max="14593" width="2.7109375" style="51" customWidth="1"/>
    <col min="14594" max="14595" width="1.85546875" style="51" customWidth="1"/>
    <col min="14596" max="14596" width="29.5703125" style="51" customWidth="1"/>
    <col min="14597" max="14605" width="0" style="51" hidden="1" customWidth="1"/>
    <col min="14606" max="14606" width="10.28515625" style="51" customWidth="1"/>
    <col min="14607" max="14607" width="10" style="51" customWidth="1"/>
    <col min="14608" max="14608" width="10.28515625" style="51" customWidth="1"/>
    <col min="14609" max="14610" width="10" style="51" customWidth="1"/>
    <col min="14611" max="14611" width="10.5703125" style="51" customWidth="1"/>
    <col min="14612" max="14612" width="10.140625" style="51" customWidth="1"/>
    <col min="14613" max="14613" width="9.85546875" style="51" customWidth="1"/>
    <col min="14614" max="14614" width="10.7109375" style="51" bestFit="1" customWidth="1"/>
    <col min="14615" max="14615" width="10.5703125" style="51" bestFit="1" customWidth="1"/>
    <col min="14616" max="14616" width="10.42578125" style="51" bestFit="1" customWidth="1"/>
    <col min="14617" max="14848" width="9.140625" style="51"/>
    <col min="14849" max="14849" width="2.7109375" style="51" customWidth="1"/>
    <col min="14850" max="14851" width="1.85546875" style="51" customWidth="1"/>
    <col min="14852" max="14852" width="29.5703125" style="51" customWidth="1"/>
    <col min="14853" max="14861" width="0" style="51" hidden="1" customWidth="1"/>
    <col min="14862" max="14862" width="10.28515625" style="51" customWidth="1"/>
    <col min="14863" max="14863" width="10" style="51" customWidth="1"/>
    <col min="14864" max="14864" width="10.28515625" style="51" customWidth="1"/>
    <col min="14865" max="14866" width="10" style="51" customWidth="1"/>
    <col min="14867" max="14867" width="10.5703125" style="51" customWidth="1"/>
    <col min="14868" max="14868" width="10.140625" style="51" customWidth="1"/>
    <col min="14869" max="14869" width="9.85546875" style="51" customWidth="1"/>
    <col min="14870" max="14870" width="10.7109375" style="51" bestFit="1" customWidth="1"/>
    <col min="14871" max="14871" width="10.5703125" style="51" bestFit="1" customWidth="1"/>
    <col min="14872" max="14872" width="10.42578125" style="51" bestFit="1" customWidth="1"/>
    <col min="14873" max="15104" width="9.140625" style="51"/>
    <col min="15105" max="15105" width="2.7109375" style="51" customWidth="1"/>
    <col min="15106" max="15107" width="1.85546875" style="51" customWidth="1"/>
    <col min="15108" max="15108" width="29.5703125" style="51" customWidth="1"/>
    <col min="15109" max="15117" width="0" style="51" hidden="1" customWidth="1"/>
    <col min="15118" max="15118" width="10.28515625" style="51" customWidth="1"/>
    <col min="15119" max="15119" width="10" style="51" customWidth="1"/>
    <col min="15120" max="15120" width="10.28515625" style="51" customWidth="1"/>
    <col min="15121" max="15122" width="10" style="51" customWidth="1"/>
    <col min="15123" max="15123" width="10.5703125" style="51" customWidth="1"/>
    <col min="15124" max="15124" width="10.140625" style="51" customWidth="1"/>
    <col min="15125" max="15125" width="9.85546875" style="51" customWidth="1"/>
    <col min="15126" max="15126" width="10.7109375" style="51" bestFit="1" customWidth="1"/>
    <col min="15127" max="15127" width="10.5703125" style="51" bestFit="1" customWidth="1"/>
    <col min="15128" max="15128" width="10.42578125" style="51" bestFit="1" customWidth="1"/>
    <col min="15129" max="15360" width="9.140625" style="51"/>
    <col min="15361" max="15361" width="2.7109375" style="51" customWidth="1"/>
    <col min="15362" max="15363" width="1.85546875" style="51" customWidth="1"/>
    <col min="15364" max="15364" width="29.5703125" style="51" customWidth="1"/>
    <col min="15365" max="15373" width="0" style="51" hidden="1" customWidth="1"/>
    <col min="15374" max="15374" width="10.28515625" style="51" customWidth="1"/>
    <col min="15375" max="15375" width="10" style="51" customWidth="1"/>
    <col min="15376" max="15376" width="10.28515625" style="51" customWidth="1"/>
    <col min="15377" max="15378" width="10" style="51" customWidth="1"/>
    <col min="15379" max="15379" width="10.5703125" style="51" customWidth="1"/>
    <col min="15380" max="15380" width="10.140625" style="51" customWidth="1"/>
    <col min="15381" max="15381" width="9.85546875" style="51" customWidth="1"/>
    <col min="15382" max="15382" width="10.7109375" style="51" bestFit="1" customWidth="1"/>
    <col min="15383" max="15383" width="10.5703125" style="51" bestFit="1" customWidth="1"/>
    <col min="15384" max="15384" width="10.42578125" style="51" bestFit="1" customWidth="1"/>
    <col min="15385" max="15616" width="9.140625" style="51"/>
    <col min="15617" max="15617" width="2.7109375" style="51" customWidth="1"/>
    <col min="15618" max="15619" width="1.85546875" style="51" customWidth="1"/>
    <col min="15620" max="15620" width="29.5703125" style="51" customWidth="1"/>
    <col min="15621" max="15629" width="0" style="51" hidden="1" customWidth="1"/>
    <col min="15630" max="15630" width="10.28515625" style="51" customWidth="1"/>
    <col min="15631" max="15631" width="10" style="51" customWidth="1"/>
    <col min="15632" max="15632" width="10.28515625" style="51" customWidth="1"/>
    <col min="15633" max="15634" width="10" style="51" customWidth="1"/>
    <col min="15635" max="15635" width="10.5703125" style="51" customWidth="1"/>
    <col min="15636" max="15636" width="10.140625" style="51" customWidth="1"/>
    <col min="15637" max="15637" width="9.85546875" style="51" customWidth="1"/>
    <col min="15638" max="15638" width="10.7109375" style="51" bestFit="1" customWidth="1"/>
    <col min="15639" max="15639" width="10.5703125" style="51" bestFit="1" customWidth="1"/>
    <col min="15640" max="15640" width="10.42578125" style="51" bestFit="1" customWidth="1"/>
    <col min="15641" max="15872" width="9.140625" style="51"/>
    <col min="15873" max="15873" width="2.7109375" style="51" customWidth="1"/>
    <col min="15874" max="15875" width="1.85546875" style="51" customWidth="1"/>
    <col min="15876" max="15876" width="29.5703125" style="51" customWidth="1"/>
    <col min="15877" max="15885" width="0" style="51" hidden="1" customWidth="1"/>
    <col min="15886" max="15886" width="10.28515625" style="51" customWidth="1"/>
    <col min="15887" max="15887" width="10" style="51" customWidth="1"/>
    <col min="15888" max="15888" width="10.28515625" style="51" customWidth="1"/>
    <col min="15889" max="15890" width="10" style="51" customWidth="1"/>
    <col min="15891" max="15891" width="10.5703125" style="51" customWidth="1"/>
    <col min="15892" max="15892" width="10.140625" style="51" customWidth="1"/>
    <col min="15893" max="15893" width="9.85546875" style="51" customWidth="1"/>
    <col min="15894" max="15894" width="10.7109375" style="51" bestFit="1" customWidth="1"/>
    <col min="15895" max="15895" width="10.5703125" style="51" bestFit="1" customWidth="1"/>
    <col min="15896" max="15896" width="10.42578125" style="51" bestFit="1" customWidth="1"/>
    <col min="15897" max="16128" width="9.140625" style="51"/>
    <col min="16129" max="16129" width="2.7109375" style="51" customWidth="1"/>
    <col min="16130" max="16131" width="1.85546875" style="51" customWidth="1"/>
    <col min="16132" max="16132" width="29.5703125" style="51" customWidth="1"/>
    <col min="16133" max="16141" width="0" style="51" hidden="1" customWidth="1"/>
    <col min="16142" max="16142" width="10.28515625" style="51" customWidth="1"/>
    <col min="16143" max="16143" width="10" style="51" customWidth="1"/>
    <col min="16144" max="16144" width="10.28515625" style="51" customWidth="1"/>
    <col min="16145" max="16146" width="10" style="51" customWidth="1"/>
    <col min="16147" max="16147" width="10.5703125" style="51" customWidth="1"/>
    <col min="16148" max="16148" width="10.140625" style="51" customWidth="1"/>
    <col min="16149" max="16149" width="9.85546875" style="51" customWidth="1"/>
    <col min="16150" max="16150" width="10.7109375" style="51" bestFit="1" customWidth="1"/>
    <col min="16151" max="16151" width="10.5703125" style="51" bestFit="1" customWidth="1"/>
    <col min="16152" max="16152" width="10.42578125" style="51" bestFit="1" customWidth="1"/>
    <col min="16153" max="16384" width="9.140625" style="51"/>
  </cols>
  <sheetData>
    <row r="1" spans="1:31" s="207" customFormat="1" ht="15.75" x14ac:dyDescent="0.25">
      <c r="A1" s="658" t="s">
        <v>601</v>
      </c>
      <c r="B1" s="659"/>
      <c r="C1" s="659"/>
      <c r="D1" s="659"/>
      <c r="E1" s="659"/>
      <c r="F1" s="659"/>
      <c r="G1" s="659"/>
      <c r="H1" s="659"/>
      <c r="I1" s="659"/>
      <c r="J1" s="660"/>
      <c r="K1" s="659"/>
      <c r="L1" s="659"/>
      <c r="M1" s="659"/>
      <c r="N1" s="659"/>
      <c r="O1" s="659"/>
      <c r="P1" s="659"/>
      <c r="Q1" s="659"/>
      <c r="R1" s="659"/>
      <c r="S1" s="659"/>
    </row>
    <row r="2" spans="1:31" ht="8.25" customHeight="1" x14ac:dyDescent="0.2">
      <c r="A2" s="224"/>
      <c r="B2" s="224"/>
      <c r="C2" s="224"/>
      <c r="D2" s="224"/>
      <c r="E2" s="224"/>
      <c r="F2" s="224"/>
      <c r="G2" s="224"/>
      <c r="H2" s="224"/>
      <c r="I2" s="224"/>
      <c r="J2" s="224"/>
      <c r="K2" s="224"/>
      <c r="L2" s="224"/>
      <c r="M2" s="224"/>
      <c r="N2" s="224"/>
      <c r="O2" s="224"/>
      <c r="P2" s="224"/>
      <c r="Q2" s="224"/>
      <c r="R2" s="224"/>
      <c r="S2" s="224"/>
    </row>
    <row r="3" spans="1:31" ht="15.75" x14ac:dyDescent="0.25">
      <c r="A3" s="661"/>
      <c r="B3" s="661"/>
      <c r="C3" s="661"/>
      <c r="D3" s="662" t="s">
        <v>56</v>
      </c>
      <c r="E3" s="662">
        <v>1996</v>
      </c>
      <c r="F3" s="662">
        <v>1997</v>
      </c>
      <c r="G3" s="662">
        <v>1998</v>
      </c>
      <c r="H3" s="662">
        <v>1999</v>
      </c>
      <c r="I3" s="662">
        <v>2000</v>
      </c>
      <c r="J3" s="662">
        <v>2001</v>
      </c>
      <c r="K3" s="662">
        <v>2002</v>
      </c>
      <c r="L3" s="662">
        <v>2003</v>
      </c>
      <c r="M3" s="662">
        <v>2004</v>
      </c>
      <c r="N3" s="662">
        <v>2005</v>
      </c>
      <c r="O3" s="662">
        <v>2006</v>
      </c>
      <c r="P3" s="662">
        <v>2007</v>
      </c>
      <c r="Q3" s="662">
        <v>2008</v>
      </c>
      <c r="R3" s="662">
        <v>2009</v>
      </c>
      <c r="S3" s="662">
        <v>2010</v>
      </c>
      <c r="T3" s="662">
        <v>2011</v>
      </c>
      <c r="U3" s="662">
        <v>2012</v>
      </c>
      <c r="V3" s="662">
        <v>2013</v>
      </c>
      <c r="W3" s="662">
        <v>2014</v>
      </c>
      <c r="X3" s="662">
        <v>2015</v>
      </c>
      <c r="Y3" s="662">
        <v>2016</v>
      </c>
      <c r="Z3" s="662">
        <v>2017</v>
      </c>
      <c r="AA3" s="662">
        <v>2018</v>
      </c>
      <c r="AB3" s="662">
        <v>2019</v>
      </c>
    </row>
    <row r="4" spans="1:31" ht="15.75" x14ac:dyDescent="0.25">
      <c r="A4" s="252"/>
      <c r="B4" s="252"/>
      <c r="C4" s="252"/>
      <c r="D4" s="307" t="s">
        <v>69</v>
      </c>
      <c r="E4" s="663" t="s">
        <v>602</v>
      </c>
      <c r="F4" s="663" t="s">
        <v>603</v>
      </c>
      <c r="G4" s="663" t="s">
        <v>604</v>
      </c>
      <c r="H4" s="663" t="s">
        <v>605</v>
      </c>
      <c r="I4" s="663" t="s">
        <v>606</v>
      </c>
      <c r="J4" s="663" t="s">
        <v>607</v>
      </c>
      <c r="K4" s="663" t="s">
        <v>608</v>
      </c>
      <c r="L4" s="663" t="s">
        <v>609</v>
      </c>
      <c r="M4" s="663" t="s">
        <v>610</v>
      </c>
      <c r="N4" s="663" t="s">
        <v>611</v>
      </c>
      <c r="O4" s="663" t="s">
        <v>612</v>
      </c>
      <c r="P4" s="663" t="s">
        <v>613</v>
      </c>
      <c r="Q4" s="663" t="s">
        <v>614</v>
      </c>
      <c r="R4" s="663" t="s">
        <v>615</v>
      </c>
      <c r="S4" s="663" t="s">
        <v>616</v>
      </c>
      <c r="T4" s="663" t="s">
        <v>617</v>
      </c>
      <c r="U4" s="663" t="s">
        <v>618</v>
      </c>
      <c r="V4" s="663" t="s">
        <v>619</v>
      </c>
      <c r="W4" s="663" t="s">
        <v>620</v>
      </c>
      <c r="X4" s="663" t="s">
        <v>621</v>
      </c>
      <c r="Y4" s="663" t="s">
        <v>715</v>
      </c>
      <c r="Z4" s="663" t="s">
        <v>780</v>
      </c>
      <c r="AA4" s="663" t="s">
        <v>818</v>
      </c>
      <c r="AB4" s="663" t="s">
        <v>843</v>
      </c>
    </row>
    <row r="5" spans="1:31" ht="15.75" x14ac:dyDescent="0.25">
      <c r="D5" s="234"/>
      <c r="E5" s="45"/>
      <c r="F5" s="664"/>
      <c r="G5" s="45"/>
      <c r="H5" s="45"/>
      <c r="N5" s="665"/>
      <c r="O5" s="665"/>
    </row>
    <row r="6" spans="1:31" ht="15.75" x14ac:dyDescent="0.25">
      <c r="A6" s="666"/>
      <c r="B6" s="236" t="s">
        <v>353</v>
      </c>
      <c r="C6" s="666"/>
      <c r="D6" s="234"/>
      <c r="E6" s="45"/>
      <c r="F6" s="664"/>
      <c r="G6" s="45"/>
      <c r="H6" s="45"/>
      <c r="J6" s="665"/>
      <c r="N6" s="667"/>
      <c r="O6" s="667"/>
      <c r="P6" s="668"/>
      <c r="Q6" s="668"/>
      <c r="R6" s="668"/>
      <c r="S6" s="668"/>
      <c r="AB6" s="668" t="s">
        <v>622</v>
      </c>
    </row>
    <row r="7" spans="1:31" ht="18" x14ac:dyDescent="0.2">
      <c r="C7" s="51" t="s">
        <v>623</v>
      </c>
      <c r="E7" s="239" t="s">
        <v>149</v>
      </c>
      <c r="F7" s="239" t="s">
        <v>149</v>
      </c>
      <c r="G7" s="239" t="s">
        <v>149</v>
      </c>
      <c r="H7" s="669">
        <v>142131</v>
      </c>
      <c r="I7" s="669">
        <v>137770</v>
      </c>
      <c r="J7" s="669">
        <v>132020</v>
      </c>
      <c r="K7" s="669">
        <v>135022</v>
      </c>
      <c r="L7" s="669">
        <v>139653</v>
      </c>
      <c r="M7" s="669">
        <v>140381</v>
      </c>
      <c r="N7" s="244">
        <v>143910</v>
      </c>
      <c r="O7" s="244">
        <v>142933</v>
      </c>
      <c r="P7" s="244">
        <v>132558</v>
      </c>
      <c r="Q7" s="244">
        <v>131639</v>
      </c>
      <c r="R7" s="244">
        <v>131103</v>
      </c>
      <c r="S7" s="244">
        <v>131317</v>
      </c>
      <c r="T7" s="244">
        <v>131209</v>
      </c>
      <c r="U7" s="244">
        <v>131334</v>
      </c>
      <c r="V7" s="244">
        <v>133477</v>
      </c>
      <c r="W7" s="244">
        <v>134665</v>
      </c>
      <c r="X7" s="670">
        <v>133391</v>
      </c>
      <c r="Y7" s="670">
        <v>135680</v>
      </c>
      <c r="Z7" s="670">
        <v>135076</v>
      </c>
      <c r="AA7" s="670">
        <v>144770</v>
      </c>
      <c r="AB7" s="670">
        <v>163878</v>
      </c>
      <c r="AE7" s="212"/>
    </row>
    <row r="8" spans="1:31" x14ac:dyDescent="0.2">
      <c r="E8" s="239"/>
      <c r="F8" s="239"/>
      <c r="G8" s="239"/>
      <c r="H8" s="239"/>
      <c r="I8" s="239"/>
      <c r="J8" s="239"/>
      <c r="K8" s="239"/>
      <c r="L8" s="671"/>
      <c r="M8" s="671"/>
      <c r="N8" s="669"/>
      <c r="O8" s="669"/>
      <c r="R8" s="207"/>
      <c r="S8" s="207"/>
      <c r="T8" s="207"/>
      <c r="X8" s="672"/>
      <c r="AA8" s="783"/>
      <c r="AB8" s="783"/>
    </row>
    <row r="9" spans="1:31" ht="15" customHeight="1" x14ac:dyDescent="0.2">
      <c r="B9" s="224"/>
      <c r="E9" s="673"/>
      <c r="F9" s="673"/>
      <c r="G9" s="673"/>
      <c r="H9" s="673"/>
      <c r="I9" s="224"/>
      <c r="J9" s="224"/>
      <c r="K9" s="224"/>
      <c r="L9" s="224"/>
      <c r="M9" s="224"/>
      <c r="N9" s="667"/>
      <c r="P9" s="668"/>
      <c r="Q9" s="668"/>
      <c r="R9" s="674"/>
      <c r="S9" s="674"/>
      <c r="AB9" s="675" t="s">
        <v>624</v>
      </c>
    </row>
    <row r="10" spans="1:31" ht="18.75" x14ac:dyDescent="0.25">
      <c r="A10" s="234"/>
      <c r="B10" s="234"/>
      <c r="C10" s="51" t="s">
        <v>625</v>
      </c>
      <c r="E10" s="239" t="s">
        <v>149</v>
      </c>
      <c r="F10" s="239" t="s">
        <v>149</v>
      </c>
      <c r="G10" s="239" t="s">
        <v>149</v>
      </c>
      <c r="H10" s="239" t="s">
        <v>149</v>
      </c>
      <c r="I10" s="239" t="s">
        <v>149</v>
      </c>
      <c r="J10" s="239" t="s">
        <v>149</v>
      </c>
      <c r="K10" s="239" t="s">
        <v>149</v>
      </c>
      <c r="L10" s="671">
        <v>99.7</v>
      </c>
      <c r="M10" s="671">
        <v>99.7</v>
      </c>
      <c r="N10" s="51">
        <v>99.7</v>
      </c>
      <c r="O10" s="51">
        <v>99.7</v>
      </c>
      <c r="P10" s="51">
        <v>99.8</v>
      </c>
      <c r="Q10" s="676">
        <v>99.95</v>
      </c>
      <c r="R10" s="676">
        <v>99.92</v>
      </c>
      <c r="S10" s="676">
        <v>99.8</v>
      </c>
      <c r="T10" s="676">
        <v>99.92</v>
      </c>
      <c r="U10" s="51">
        <v>99.9</v>
      </c>
      <c r="V10" s="51">
        <v>99.9</v>
      </c>
      <c r="W10" s="51">
        <v>99.9</v>
      </c>
      <c r="X10" s="672">
        <v>99.6</v>
      </c>
      <c r="Y10" s="51">
        <v>99.9</v>
      </c>
      <c r="Z10" s="207">
        <v>99.5</v>
      </c>
      <c r="AA10" s="207">
        <v>99.5</v>
      </c>
      <c r="AB10" s="207">
        <v>99.6</v>
      </c>
    </row>
    <row r="11" spans="1:31" ht="18.75" x14ac:dyDescent="0.25">
      <c r="A11" s="234"/>
      <c r="B11" s="234"/>
      <c r="C11" s="51" t="s">
        <v>626</v>
      </c>
      <c r="E11" s="239" t="s">
        <v>149</v>
      </c>
      <c r="F11" s="239" t="s">
        <v>149</v>
      </c>
      <c r="G11" s="239" t="s">
        <v>149</v>
      </c>
      <c r="H11" s="671">
        <v>97.1</v>
      </c>
      <c r="I11" s="671">
        <v>98.6</v>
      </c>
      <c r="J11" s="671">
        <v>98.8</v>
      </c>
      <c r="K11" s="671">
        <v>98.9</v>
      </c>
      <c r="L11" s="671">
        <v>98.9</v>
      </c>
      <c r="M11" s="671">
        <v>98.8</v>
      </c>
      <c r="N11" s="677">
        <v>99.2</v>
      </c>
      <c r="O11" s="677">
        <v>99.2</v>
      </c>
      <c r="P11" s="677">
        <v>99.4</v>
      </c>
      <c r="Q11" s="677">
        <v>99.86</v>
      </c>
      <c r="R11" s="677">
        <v>99.85</v>
      </c>
      <c r="S11" s="677">
        <v>99.9</v>
      </c>
      <c r="T11" s="677">
        <v>99.8</v>
      </c>
      <c r="U11" s="51">
        <v>99.8</v>
      </c>
      <c r="V11" s="51">
        <v>99.8</v>
      </c>
      <c r="W11" s="51">
        <v>99.8</v>
      </c>
      <c r="X11" s="672">
        <v>99.7</v>
      </c>
      <c r="Y11" s="51">
        <v>99.7</v>
      </c>
      <c r="Z11" s="207">
        <v>99.8</v>
      </c>
      <c r="AA11" s="207">
        <v>99.6</v>
      </c>
      <c r="AB11" s="207">
        <v>99.7</v>
      </c>
    </row>
    <row r="12" spans="1:31" ht="15" customHeight="1" x14ac:dyDescent="0.25">
      <c r="A12" s="234"/>
      <c r="B12" s="234"/>
      <c r="E12" s="239"/>
      <c r="F12" s="239"/>
      <c r="G12" s="239"/>
      <c r="H12" s="239"/>
      <c r="I12" s="239"/>
      <c r="J12" s="671"/>
      <c r="K12" s="671"/>
      <c r="L12" s="671"/>
      <c r="M12" s="671"/>
      <c r="N12" s="671"/>
      <c r="O12" s="671"/>
      <c r="T12" s="207"/>
    </row>
    <row r="13" spans="1:31" ht="15" customHeight="1" x14ac:dyDescent="0.25">
      <c r="A13" s="234"/>
      <c r="B13" s="234"/>
      <c r="E13" s="239"/>
      <c r="F13" s="239"/>
      <c r="G13" s="239"/>
      <c r="H13" s="239"/>
      <c r="I13" s="239"/>
      <c r="J13" s="671"/>
      <c r="K13" s="671"/>
      <c r="L13" s="671"/>
      <c r="M13" s="671"/>
      <c r="N13" s="671"/>
      <c r="O13" s="671"/>
      <c r="T13" s="207"/>
    </row>
    <row r="14" spans="1:31" ht="18.75" x14ac:dyDescent="0.25">
      <c r="B14" s="236" t="s">
        <v>627</v>
      </c>
      <c r="C14" s="666"/>
      <c r="E14" s="239"/>
      <c r="F14" s="239"/>
      <c r="G14" s="239"/>
      <c r="H14" s="239"/>
      <c r="I14" s="239"/>
      <c r="J14" s="239"/>
      <c r="K14" s="239"/>
      <c r="L14" s="671"/>
      <c r="M14" s="671"/>
      <c r="N14" s="667"/>
      <c r="P14" s="668"/>
      <c r="Q14" s="668"/>
      <c r="R14" s="668"/>
      <c r="S14" s="668"/>
      <c r="AB14" s="674" t="s">
        <v>622</v>
      </c>
    </row>
    <row r="15" spans="1:31" ht="18" x14ac:dyDescent="0.2">
      <c r="C15" s="51" t="s">
        <v>623</v>
      </c>
      <c r="E15" s="239" t="s">
        <v>149</v>
      </c>
      <c r="F15" s="239" t="s">
        <v>149</v>
      </c>
      <c r="G15" s="239" t="s">
        <v>149</v>
      </c>
      <c r="H15" s="239" t="s">
        <v>149</v>
      </c>
      <c r="I15" s="239" t="s">
        <v>149</v>
      </c>
      <c r="J15" s="239" t="s">
        <v>149</v>
      </c>
      <c r="K15" s="244">
        <v>1350</v>
      </c>
      <c r="L15" s="669">
        <v>2625</v>
      </c>
      <c r="M15" s="669">
        <v>2645</v>
      </c>
      <c r="N15" s="669">
        <v>3254</v>
      </c>
      <c r="O15" s="669">
        <v>2688</v>
      </c>
      <c r="P15" s="669">
        <v>3191</v>
      </c>
      <c r="Q15" s="244">
        <v>3247</v>
      </c>
      <c r="R15" s="244">
        <v>3232</v>
      </c>
      <c r="S15" s="244">
        <v>3270</v>
      </c>
      <c r="T15" s="244">
        <v>3308</v>
      </c>
      <c r="U15" s="244">
        <v>3151</v>
      </c>
      <c r="V15" s="244">
        <v>2886</v>
      </c>
      <c r="W15" s="244">
        <v>2868</v>
      </c>
      <c r="X15" s="244">
        <v>2915</v>
      </c>
      <c r="Y15" s="244">
        <v>2931</v>
      </c>
      <c r="Z15" s="244">
        <v>2989</v>
      </c>
      <c r="AA15" s="213">
        <v>2991</v>
      </c>
      <c r="AB15" s="207">
        <v>2843</v>
      </c>
    </row>
    <row r="16" spans="1:31" x14ac:dyDescent="0.2">
      <c r="E16" s="239"/>
      <c r="F16" s="239"/>
      <c r="G16" s="239"/>
      <c r="H16" s="239"/>
      <c r="I16" s="239"/>
      <c r="J16" s="239"/>
      <c r="K16" s="239"/>
      <c r="L16" s="669"/>
      <c r="M16" s="669"/>
      <c r="N16" s="671"/>
      <c r="O16" s="671"/>
      <c r="Q16" s="207"/>
      <c r="R16" s="207"/>
      <c r="S16" s="207"/>
      <c r="T16" s="207"/>
      <c r="X16" s="672"/>
      <c r="AB16" s="207"/>
    </row>
    <row r="17" spans="1:28" ht="15" customHeight="1" x14ac:dyDescent="0.2">
      <c r="E17" s="239"/>
      <c r="F17" s="239"/>
      <c r="G17" s="239"/>
      <c r="H17" s="239"/>
      <c r="I17" s="239"/>
      <c r="J17" s="239"/>
      <c r="K17" s="239"/>
      <c r="L17" s="669"/>
      <c r="M17" s="669"/>
      <c r="N17" s="667"/>
      <c r="P17" s="668"/>
      <c r="Q17" s="674"/>
      <c r="R17" s="674"/>
      <c r="S17" s="674"/>
      <c r="AB17" s="675" t="s">
        <v>624</v>
      </c>
    </row>
    <row r="18" spans="1:28" x14ac:dyDescent="0.2">
      <c r="C18" s="51" t="s">
        <v>628</v>
      </c>
      <c r="E18" s="45"/>
      <c r="F18" s="45"/>
      <c r="G18" s="45"/>
      <c r="H18" s="45"/>
      <c r="Q18" s="207"/>
      <c r="R18" s="207"/>
      <c r="S18" s="207"/>
      <c r="T18" s="207"/>
      <c r="X18" s="672"/>
      <c r="AB18" s="207"/>
    </row>
    <row r="19" spans="1:28" ht="15" customHeight="1" x14ac:dyDescent="0.2">
      <c r="D19" s="51" t="s">
        <v>629</v>
      </c>
      <c r="E19" s="239" t="s">
        <v>149</v>
      </c>
      <c r="F19" s="239" t="s">
        <v>149</v>
      </c>
      <c r="G19" s="239" t="s">
        <v>149</v>
      </c>
      <c r="H19" s="239" t="s">
        <v>149</v>
      </c>
      <c r="I19" s="239" t="s">
        <v>149</v>
      </c>
      <c r="J19" s="239" t="s">
        <v>149</v>
      </c>
      <c r="K19" s="677">
        <v>100</v>
      </c>
      <c r="L19" s="671">
        <v>100</v>
      </c>
      <c r="M19" s="671">
        <v>100</v>
      </c>
      <c r="N19" s="677">
        <v>100</v>
      </c>
      <c r="O19" s="677">
        <v>100</v>
      </c>
      <c r="P19" s="677">
        <v>99.9</v>
      </c>
      <c r="Q19" s="677">
        <v>99.9</v>
      </c>
      <c r="R19" s="677">
        <v>99.9</v>
      </c>
      <c r="S19" s="677">
        <v>99.82</v>
      </c>
      <c r="T19" s="677">
        <v>99.76</v>
      </c>
      <c r="U19" s="678">
        <v>99.75</v>
      </c>
      <c r="V19" s="678">
        <v>99.84</v>
      </c>
      <c r="W19" s="207">
        <v>99.7</v>
      </c>
      <c r="X19" s="676">
        <v>99.93</v>
      </c>
      <c r="Y19" s="676">
        <v>99.9</v>
      </c>
      <c r="Z19" s="676">
        <v>99.9</v>
      </c>
      <c r="AA19" s="207">
        <v>100</v>
      </c>
      <c r="AB19" s="207">
        <v>99.8</v>
      </c>
    </row>
    <row r="20" spans="1:28" ht="15" customHeight="1" x14ac:dyDescent="0.2">
      <c r="D20" s="51" t="s">
        <v>630</v>
      </c>
      <c r="E20" s="239" t="s">
        <v>149</v>
      </c>
      <c r="F20" s="239" t="s">
        <v>149</v>
      </c>
      <c r="G20" s="239" t="s">
        <v>149</v>
      </c>
      <c r="H20" s="239" t="s">
        <v>149</v>
      </c>
      <c r="I20" s="239" t="s">
        <v>149</v>
      </c>
      <c r="J20" s="239" t="s">
        <v>149</v>
      </c>
      <c r="K20" s="677">
        <v>99.8</v>
      </c>
      <c r="L20" s="671">
        <v>99.2</v>
      </c>
      <c r="M20" s="671">
        <v>96.7</v>
      </c>
      <c r="N20" s="677">
        <v>100</v>
      </c>
      <c r="O20" s="677">
        <v>99</v>
      </c>
      <c r="P20" s="677">
        <v>98.6</v>
      </c>
      <c r="Q20" s="677">
        <v>98.9</v>
      </c>
      <c r="R20" s="677">
        <v>98.9</v>
      </c>
      <c r="S20" s="677">
        <v>99.28</v>
      </c>
      <c r="T20" s="677">
        <v>99.09</v>
      </c>
      <c r="U20" s="51">
        <v>99.5</v>
      </c>
      <c r="V20" s="678">
        <v>92.07</v>
      </c>
      <c r="W20" s="207">
        <v>100</v>
      </c>
      <c r="X20" s="676">
        <v>99.54</v>
      </c>
      <c r="Y20" s="248">
        <v>100</v>
      </c>
      <c r="Z20" s="676">
        <v>99.9</v>
      </c>
      <c r="AA20" s="207">
        <v>100</v>
      </c>
      <c r="AB20" s="207">
        <v>99.9</v>
      </c>
    </row>
    <row r="21" spans="1:28" x14ac:dyDescent="0.2">
      <c r="A21" s="252"/>
      <c r="B21" s="252"/>
      <c r="C21" s="252"/>
      <c r="D21" s="252"/>
      <c r="E21" s="679"/>
      <c r="F21" s="679"/>
      <c r="G21" s="679"/>
      <c r="H21" s="679"/>
      <c r="I21" s="679"/>
      <c r="J21" s="679"/>
      <c r="K21" s="679"/>
      <c r="L21" s="679"/>
      <c r="M21" s="679"/>
      <c r="N21" s="679"/>
      <c r="O21" s="679"/>
      <c r="P21" s="679"/>
      <c r="Q21" s="679"/>
      <c r="R21" s="679"/>
      <c r="S21" s="679"/>
      <c r="T21" s="679"/>
      <c r="U21" s="679"/>
      <c r="V21" s="679"/>
      <c r="W21" s="679"/>
      <c r="X21" s="679"/>
      <c r="Y21" s="679"/>
      <c r="Z21" s="679"/>
      <c r="AA21" s="252"/>
      <c r="AB21" s="252"/>
    </row>
    <row r="22" spans="1:28" s="226" customFormat="1" ht="16.5" customHeight="1" x14ac:dyDescent="0.2">
      <c r="A22" s="226" t="s">
        <v>631</v>
      </c>
      <c r="B22" s="257"/>
      <c r="C22" s="257"/>
      <c r="D22" s="257"/>
      <c r="E22" s="257"/>
      <c r="F22" s="257"/>
      <c r="G22" s="257"/>
      <c r="H22" s="257"/>
      <c r="I22" s="680"/>
      <c r="J22" s="680"/>
      <c r="K22" s="680"/>
      <c r="L22" s="680"/>
      <c r="M22" s="257"/>
    </row>
    <row r="23" spans="1:28" s="226" customFormat="1" ht="12.75" x14ac:dyDescent="0.2">
      <c r="A23" s="681" t="s">
        <v>632</v>
      </c>
      <c r="B23" s="257" t="s">
        <v>871</v>
      </c>
    </row>
    <row r="24" spans="1:28" s="226" customFormat="1" ht="12.75" x14ac:dyDescent="0.2">
      <c r="A24" s="682" t="s">
        <v>633</v>
      </c>
      <c r="B24" s="257" t="s">
        <v>634</v>
      </c>
    </row>
    <row r="25" spans="1:28" s="226" customFormat="1" ht="12.75" x14ac:dyDescent="0.2">
      <c r="A25" s="681"/>
      <c r="B25" s="683" t="s">
        <v>635</v>
      </c>
    </row>
    <row r="26" spans="1:28" s="226" customFormat="1" ht="12.75" x14ac:dyDescent="0.2">
      <c r="B26" s="226" t="s">
        <v>636</v>
      </c>
    </row>
    <row r="27" spans="1:28" s="226" customFormat="1" ht="12.75" x14ac:dyDescent="0.2">
      <c r="A27" s="682" t="s">
        <v>637</v>
      </c>
      <c r="B27" s="257" t="s">
        <v>638</v>
      </c>
    </row>
    <row r="28" spans="1:28" s="226" customFormat="1" ht="12.75" x14ac:dyDescent="0.2">
      <c r="A28" s="682"/>
      <c r="B28" s="226" t="s">
        <v>639</v>
      </c>
    </row>
    <row r="29" spans="1:28" s="226" customFormat="1" ht="12.75" x14ac:dyDescent="0.2">
      <c r="A29" s="682" t="s">
        <v>640</v>
      </c>
      <c r="B29" s="226" t="s">
        <v>641</v>
      </c>
    </row>
    <row r="30" spans="1:28" s="226" customFormat="1" ht="12.75" x14ac:dyDescent="0.2">
      <c r="A30" s="684"/>
      <c r="B30" s="226" t="s">
        <v>642</v>
      </c>
    </row>
    <row r="31" spans="1:28" s="226" customFormat="1" ht="12.75" x14ac:dyDescent="0.2">
      <c r="B31" s="685" t="s">
        <v>643</v>
      </c>
      <c r="I31" s="225"/>
      <c r="J31" s="225"/>
      <c r="K31" s="225"/>
      <c r="L31" s="225"/>
      <c r="M31" s="225"/>
      <c r="N31" s="225"/>
      <c r="O31" s="225"/>
      <c r="P31" s="225"/>
      <c r="Q31" s="225"/>
    </row>
    <row r="32" spans="1:28" s="226" customFormat="1" ht="12.75" customHeight="1" x14ac:dyDescent="0.2">
      <c r="B32" s="685" t="s">
        <v>644</v>
      </c>
    </row>
    <row r="33" spans="1:31" s="226" customFormat="1" ht="12.75" customHeight="1" x14ac:dyDescent="0.2">
      <c r="B33" s="685" t="s">
        <v>645</v>
      </c>
    </row>
    <row r="34" spans="1:31" s="226" customFormat="1" ht="12.75" x14ac:dyDescent="0.2">
      <c r="B34" s="685" t="s">
        <v>646</v>
      </c>
    </row>
    <row r="35" spans="1:31" s="226" customFormat="1" ht="12.75" x14ac:dyDescent="0.2">
      <c r="B35" s="685" t="s">
        <v>647</v>
      </c>
      <c r="I35" s="225"/>
      <c r="J35" s="225"/>
      <c r="K35" s="225"/>
      <c r="L35" s="225"/>
      <c r="M35" s="225"/>
      <c r="N35" s="225"/>
      <c r="O35" s="225"/>
      <c r="P35" s="225"/>
      <c r="Q35" s="225"/>
    </row>
    <row r="36" spans="1:31" s="226" customFormat="1" ht="12.75" x14ac:dyDescent="0.2">
      <c r="B36" s="685" t="s">
        <v>648</v>
      </c>
      <c r="I36" s="686"/>
      <c r="J36" s="686"/>
      <c r="K36" s="686"/>
      <c r="L36" s="687"/>
      <c r="M36" s="687"/>
      <c r="N36" s="688"/>
      <c r="O36" s="688"/>
      <c r="P36" s="225"/>
      <c r="Q36" s="225"/>
    </row>
    <row r="37" spans="1:31" s="226" customFormat="1" ht="12.75" x14ac:dyDescent="0.2">
      <c r="B37" s="685" t="s">
        <v>646</v>
      </c>
      <c r="I37" s="689"/>
      <c r="J37" s="689"/>
      <c r="K37" s="689"/>
      <c r="L37" s="690"/>
      <c r="M37" s="690"/>
      <c r="N37" s="257"/>
      <c r="O37" s="257"/>
    </row>
    <row r="38" spans="1:31" s="226" customFormat="1" ht="12.75" x14ac:dyDescent="0.2">
      <c r="B38" s="685" t="s">
        <v>649</v>
      </c>
      <c r="I38" s="689"/>
      <c r="J38" s="689"/>
      <c r="K38" s="689"/>
      <c r="L38" s="690"/>
      <c r="M38" s="690"/>
      <c r="N38" s="257"/>
      <c r="O38" s="257"/>
    </row>
    <row r="39" spans="1:31" x14ac:dyDescent="0.2">
      <c r="B39" s="691"/>
      <c r="I39" s="692"/>
      <c r="J39" s="692"/>
      <c r="K39" s="692"/>
      <c r="L39" s="693"/>
      <c r="M39" s="693"/>
      <c r="N39" s="659"/>
      <c r="O39" s="659"/>
      <c r="P39" s="207"/>
      <c r="Q39" s="207"/>
    </row>
    <row r="40" spans="1:31" hidden="1" x14ac:dyDescent="0.2">
      <c r="I40" s="694"/>
      <c r="J40" s="694"/>
      <c r="K40" s="694"/>
      <c r="L40" s="265"/>
      <c r="M40" s="265"/>
      <c r="N40" s="224"/>
      <c r="O40" s="224"/>
    </row>
    <row r="41" spans="1:31" hidden="1" x14ac:dyDescent="0.2">
      <c r="I41" s="694"/>
      <c r="J41" s="694"/>
      <c r="K41" s="694"/>
      <c r="L41" s="265"/>
      <c r="M41" s="265"/>
      <c r="N41" s="224"/>
      <c r="O41" s="224"/>
    </row>
    <row r="42" spans="1:31" ht="15.75" x14ac:dyDescent="0.25">
      <c r="A42" s="234" t="s">
        <v>650</v>
      </c>
      <c r="B42" s="224"/>
      <c r="C42" s="224"/>
      <c r="D42" s="224"/>
      <c r="E42" s="224"/>
      <c r="F42" s="224"/>
      <c r="G42" s="224"/>
      <c r="H42" s="224"/>
      <c r="I42" s="224"/>
      <c r="J42" s="224"/>
      <c r="K42" s="224"/>
      <c r="L42" s="224"/>
      <c r="M42" s="224"/>
      <c r="N42" s="224"/>
      <c r="O42" s="224"/>
      <c r="P42" s="224"/>
      <c r="Q42" s="224"/>
      <c r="R42" s="224"/>
      <c r="S42" s="224"/>
    </row>
    <row r="43" spans="1:31" ht="9.75" customHeight="1" x14ac:dyDescent="0.2">
      <c r="A43" s="224"/>
      <c r="B43" s="224"/>
      <c r="C43" s="224"/>
      <c r="D43" s="224"/>
      <c r="E43" s="224"/>
      <c r="F43" s="224"/>
      <c r="G43" s="224"/>
      <c r="H43" s="224"/>
      <c r="I43" s="224"/>
      <c r="J43" s="224"/>
      <c r="K43" s="224"/>
      <c r="L43" s="224"/>
      <c r="M43" s="224"/>
      <c r="N43" s="224"/>
      <c r="O43" s="224"/>
      <c r="P43" s="224"/>
      <c r="Q43" s="224"/>
      <c r="R43" s="224"/>
      <c r="S43" s="224"/>
    </row>
    <row r="44" spans="1:31" ht="18.75" x14ac:dyDescent="0.25">
      <c r="A44" s="695" t="s">
        <v>651</v>
      </c>
      <c r="B44" s="231"/>
      <c r="C44" s="231"/>
      <c r="D44" s="231"/>
      <c r="E44" s="695">
        <v>1996</v>
      </c>
      <c r="F44" s="695">
        <v>1997</v>
      </c>
      <c r="G44" s="695">
        <v>1998</v>
      </c>
      <c r="H44" s="695">
        <v>1999</v>
      </c>
      <c r="I44" s="695">
        <v>2000</v>
      </c>
      <c r="J44" s="695">
        <v>2001</v>
      </c>
      <c r="K44" s="695">
        <v>2002</v>
      </c>
      <c r="L44" s="695">
        <v>2003</v>
      </c>
      <c r="M44" s="695">
        <v>2004</v>
      </c>
      <c r="N44" s="695">
        <v>2005</v>
      </c>
      <c r="O44" s="695">
        <v>2006</v>
      </c>
      <c r="P44" s="696" t="s">
        <v>652</v>
      </c>
      <c r="Q44" s="696" t="s">
        <v>653</v>
      </c>
      <c r="R44" s="696" t="s">
        <v>654</v>
      </c>
      <c r="S44" s="696" t="s">
        <v>655</v>
      </c>
      <c r="T44" s="696" t="s">
        <v>656</v>
      </c>
      <c r="U44" s="696" t="s">
        <v>657</v>
      </c>
      <c r="V44" s="696" t="s">
        <v>658</v>
      </c>
      <c r="W44" s="696" t="s">
        <v>659</v>
      </c>
      <c r="X44" s="696" t="s">
        <v>660</v>
      </c>
      <c r="Y44" s="696" t="s">
        <v>781</v>
      </c>
      <c r="Z44" s="696" t="s">
        <v>782</v>
      </c>
      <c r="AA44" s="696" t="s">
        <v>819</v>
      </c>
      <c r="AB44" s="696" t="s">
        <v>844</v>
      </c>
    </row>
    <row r="45" spans="1:31" x14ac:dyDescent="0.2">
      <c r="A45" s="51" t="s">
        <v>661</v>
      </c>
      <c r="E45" s="216">
        <v>1108</v>
      </c>
      <c r="F45" s="216">
        <v>1270</v>
      </c>
      <c r="G45" s="216">
        <v>1212</v>
      </c>
      <c r="H45" s="216">
        <v>1199</v>
      </c>
      <c r="I45" s="216">
        <v>1219</v>
      </c>
      <c r="J45" s="216">
        <v>1395</v>
      </c>
      <c r="K45" s="275">
        <v>1410</v>
      </c>
      <c r="L45" s="275">
        <v>1347</v>
      </c>
      <c r="M45" s="275">
        <v>1481</v>
      </c>
      <c r="N45" s="275">
        <v>1416</v>
      </c>
      <c r="O45" s="275">
        <v>1178</v>
      </c>
      <c r="P45" s="697" t="s">
        <v>149</v>
      </c>
      <c r="Q45" s="697" t="s">
        <v>149</v>
      </c>
      <c r="R45" s="697" t="s">
        <v>149</v>
      </c>
      <c r="S45" s="697" t="s">
        <v>149</v>
      </c>
      <c r="T45" s="697" t="s">
        <v>149</v>
      </c>
      <c r="U45" s="697" t="s">
        <v>149</v>
      </c>
      <c r="V45" s="697" t="s">
        <v>149</v>
      </c>
      <c r="W45" s="697" t="s">
        <v>149</v>
      </c>
      <c r="X45" s="697" t="s">
        <v>149</v>
      </c>
      <c r="Y45" s="697" t="s">
        <v>149</v>
      </c>
      <c r="Z45" s="697" t="s">
        <v>149</v>
      </c>
      <c r="AA45" s="697" t="s">
        <v>149</v>
      </c>
      <c r="AB45" s="697" t="s">
        <v>149</v>
      </c>
    </row>
    <row r="46" spans="1:31" x14ac:dyDescent="0.2">
      <c r="A46" s="51" t="s">
        <v>662</v>
      </c>
      <c r="E46" s="216">
        <v>978</v>
      </c>
      <c r="F46" s="216">
        <v>1045</v>
      </c>
      <c r="G46" s="216">
        <v>961</v>
      </c>
      <c r="H46" s="216">
        <v>1155</v>
      </c>
      <c r="I46" s="216">
        <v>1106</v>
      </c>
      <c r="J46" s="216">
        <v>1108</v>
      </c>
      <c r="K46" s="275">
        <v>1170</v>
      </c>
      <c r="L46" s="275">
        <v>1111</v>
      </c>
      <c r="M46" s="275">
        <v>1341</v>
      </c>
      <c r="N46" s="275">
        <v>1434</v>
      </c>
      <c r="O46" s="275">
        <v>2074</v>
      </c>
      <c r="P46" s="697" t="s">
        <v>149</v>
      </c>
      <c r="Q46" s="697" t="s">
        <v>149</v>
      </c>
      <c r="R46" s="697" t="s">
        <v>149</v>
      </c>
      <c r="S46" s="697" t="s">
        <v>149</v>
      </c>
      <c r="T46" s="697" t="s">
        <v>149</v>
      </c>
      <c r="U46" s="697" t="s">
        <v>149</v>
      </c>
      <c r="V46" s="697" t="s">
        <v>149</v>
      </c>
      <c r="W46" s="697" t="s">
        <v>149</v>
      </c>
      <c r="X46" s="697" t="s">
        <v>149</v>
      </c>
      <c r="Y46" s="697" t="s">
        <v>149</v>
      </c>
      <c r="Z46" s="697" t="s">
        <v>149</v>
      </c>
      <c r="AA46" s="697" t="s">
        <v>149</v>
      </c>
      <c r="AB46" s="697" t="s">
        <v>149</v>
      </c>
    </row>
    <row r="47" spans="1:31" x14ac:dyDescent="0.2">
      <c r="A47" s="51" t="s">
        <v>663</v>
      </c>
      <c r="E47" s="216">
        <v>50</v>
      </c>
      <c r="F47" s="216">
        <v>33</v>
      </c>
      <c r="G47" s="216">
        <v>27</v>
      </c>
      <c r="H47" s="216">
        <v>37</v>
      </c>
      <c r="I47" s="216">
        <v>24</v>
      </c>
      <c r="J47" s="216">
        <v>30</v>
      </c>
      <c r="K47" s="275">
        <v>34</v>
      </c>
      <c r="L47" s="275">
        <v>31</v>
      </c>
      <c r="M47" s="275">
        <v>64</v>
      </c>
      <c r="N47" s="275">
        <v>53</v>
      </c>
      <c r="O47" s="275">
        <v>99</v>
      </c>
      <c r="P47" s="275">
        <v>92</v>
      </c>
      <c r="Q47" s="275">
        <v>56</v>
      </c>
      <c r="R47" s="275">
        <v>89</v>
      </c>
      <c r="S47" s="275">
        <v>62</v>
      </c>
      <c r="T47" s="275">
        <v>41</v>
      </c>
      <c r="U47" s="275">
        <v>57</v>
      </c>
      <c r="V47" s="275">
        <v>60</v>
      </c>
      <c r="W47" s="275">
        <v>45</v>
      </c>
      <c r="X47" s="803">
        <v>16</v>
      </c>
      <c r="Y47" s="275">
        <v>30</v>
      </c>
      <c r="Z47" s="275">
        <v>12</v>
      </c>
      <c r="AA47" s="275">
        <v>23</v>
      </c>
      <c r="AB47" s="275">
        <v>44</v>
      </c>
      <c r="AD47" s="804"/>
    </row>
    <row r="48" spans="1:31" ht="15.75" x14ac:dyDescent="0.25">
      <c r="A48" s="234" t="s">
        <v>664</v>
      </c>
      <c r="E48" s="220">
        <v>2136</v>
      </c>
      <c r="F48" s="220">
        <v>2348</v>
      </c>
      <c r="G48" s="220">
        <v>2200</v>
      </c>
      <c r="H48" s="220">
        <v>2393</v>
      </c>
      <c r="I48" s="220">
        <v>2349</v>
      </c>
      <c r="J48" s="220">
        <v>2533</v>
      </c>
      <c r="K48" s="698">
        <v>2614</v>
      </c>
      <c r="L48" s="698">
        <v>2524</v>
      </c>
      <c r="M48" s="698">
        <v>2680</v>
      </c>
      <c r="N48" s="698">
        <v>2903</v>
      </c>
      <c r="O48" s="275">
        <v>3351</v>
      </c>
      <c r="P48" s="275">
        <v>3383</v>
      </c>
      <c r="Q48" s="275">
        <v>3583</v>
      </c>
      <c r="R48" s="275">
        <v>3765</v>
      </c>
      <c r="S48" s="275">
        <v>3669</v>
      </c>
      <c r="T48" s="275">
        <v>3910</v>
      </c>
      <c r="U48" s="275">
        <v>3283</v>
      </c>
      <c r="V48" s="275">
        <v>3422</v>
      </c>
      <c r="W48" s="275">
        <v>3364</v>
      </c>
      <c r="X48" s="803">
        <v>2538</v>
      </c>
      <c r="Y48" s="275" t="s">
        <v>865</v>
      </c>
      <c r="Z48" s="275" t="s">
        <v>866</v>
      </c>
      <c r="AA48" s="275" t="s">
        <v>867</v>
      </c>
      <c r="AB48" s="275">
        <v>4241</v>
      </c>
      <c r="AD48" s="804"/>
      <c r="AE48" s="804"/>
    </row>
    <row r="49" spans="1:28" ht="15.75" x14ac:dyDescent="0.25">
      <c r="A49" s="234"/>
      <c r="E49" s="220"/>
      <c r="F49" s="220"/>
      <c r="G49" s="220"/>
      <c r="H49" s="220"/>
      <c r="I49" s="220"/>
      <c r="J49" s="220"/>
      <c r="K49" s="698"/>
      <c r="L49" s="698"/>
      <c r="M49" s="698"/>
      <c r="N49" s="698"/>
      <c r="O49" s="275" t="s">
        <v>56</v>
      </c>
      <c r="P49" s="275"/>
      <c r="Q49" s="275"/>
      <c r="R49" s="275"/>
      <c r="S49" s="275"/>
      <c r="T49" s="275"/>
    </row>
    <row r="50" spans="1:28" x14ac:dyDescent="0.2">
      <c r="A50" s="51" t="s">
        <v>665</v>
      </c>
      <c r="E50" s="491" t="s">
        <v>149</v>
      </c>
      <c r="F50" s="491" t="s">
        <v>149</v>
      </c>
      <c r="G50" s="491" t="s">
        <v>149</v>
      </c>
      <c r="H50" s="491" t="s">
        <v>149</v>
      </c>
      <c r="I50" s="216">
        <v>1351</v>
      </c>
      <c r="J50" s="216">
        <v>1480</v>
      </c>
      <c r="K50" s="275">
        <v>1636</v>
      </c>
      <c r="L50" s="275">
        <v>1197</v>
      </c>
      <c r="M50" s="275">
        <v>2037</v>
      </c>
      <c r="N50" s="275">
        <v>1897</v>
      </c>
      <c r="O50" s="275">
        <v>2591</v>
      </c>
      <c r="P50" s="697" t="s">
        <v>149</v>
      </c>
      <c r="Q50" s="697" t="s">
        <v>149</v>
      </c>
      <c r="R50" s="697" t="s">
        <v>149</v>
      </c>
      <c r="S50" s="697" t="s">
        <v>149</v>
      </c>
      <c r="T50" s="697" t="s">
        <v>149</v>
      </c>
      <c r="U50" s="697" t="s">
        <v>149</v>
      </c>
      <c r="V50" s="697" t="s">
        <v>149</v>
      </c>
      <c r="W50" s="697" t="s">
        <v>149</v>
      </c>
      <c r="X50" s="697" t="s">
        <v>149</v>
      </c>
      <c r="Y50" s="697" t="s">
        <v>149</v>
      </c>
      <c r="Z50" s="697" t="s">
        <v>149</v>
      </c>
      <c r="AA50" s="697" t="s">
        <v>149</v>
      </c>
      <c r="AB50" s="697" t="s">
        <v>149</v>
      </c>
    </row>
    <row r="51" spans="1:28" x14ac:dyDescent="0.2">
      <c r="E51" s="491"/>
      <c r="F51" s="491"/>
      <c r="G51" s="491"/>
      <c r="H51" s="491"/>
      <c r="I51" s="216"/>
      <c r="J51" s="216"/>
      <c r="K51" s="275"/>
      <c r="L51" s="275"/>
      <c r="M51" s="275"/>
      <c r="N51" s="275"/>
      <c r="O51" s="275" t="s">
        <v>56</v>
      </c>
      <c r="P51" s="275"/>
      <c r="Q51" s="275"/>
      <c r="R51" s="275"/>
      <c r="S51" s="275"/>
      <c r="T51" s="275"/>
      <c r="U51" s="275"/>
      <c r="V51" s="275"/>
      <c r="W51" s="275"/>
      <c r="X51" s="275"/>
      <c r="Y51" s="275"/>
      <c r="Z51" s="275"/>
      <c r="AA51" s="275"/>
      <c r="AB51" s="275"/>
    </row>
    <row r="52" spans="1:28" x14ac:dyDescent="0.2">
      <c r="A52" s="51" t="s">
        <v>666</v>
      </c>
      <c r="E52" s="216">
        <v>2378</v>
      </c>
      <c r="F52" s="216">
        <v>2724</v>
      </c>
      <c r="G52" s="216">
        <v>2202</v>
      </c>
      <c r="H52" s="216">
        <v>3032</v>
      </c>
      <c r="I52" s="216">
        <v>2475</v>
      </c>
      <c r="J52" s="216">
        <v>4267</v>
      </c>
      <c r="K52" s="275">
        <v>6670</v>
      </c>
      <c r="L52" s="275">
        <v>13591</v>
      </c>
      <c r="M52" s="275">
        <v>11696</v>
      </c>
      <c r="N52" s="275">
        <v>12810</v>
      </c>
      <c r="O52" s="275">
        <v>13317</v>
      </c>
      <c r="P52" s="697" t="s">
        <v>149</v>
      </c>
      <c r="Q52" s="697" t="s">
        <v>149</v>
      </c>
      <c r="R52" s="697" t="s">
        <v>149</v>
      </c>
      <c r="S52" s="697" t="s">
        <v>149</v>
      </c>
      <c r="T52" s="697" t="s">
        <v>149</v>
      </c>
      <c r="U52" s="697" t="s">
        <v>149</v>
      </c>
      <c r="V52" s="697" t="s">
        <v>149</v>
      </c>
      <c r="W52" s="697" t="s">
        <v>149</v>
      </c>
      <c r="X52" s="697" t="s">
        <v>149</v>
      </c>
      <c r="Y52" s="697" t="s">
        <v>149</v>
      </c>
      <c r="Z52" s="697" t="s">
        <v>149</v>
      </c>
      <c r="AA52" s="697" t="s">
        <v>149</v>
      </c>
      <c r="AB52" s="697" t="s">
        <v>149</v>
      </c>
    </row>
    <row r="53" spans="1:28" x14ac:dyDescent="0.2">
      <c r="A53" s="51" t="s">
        <v>667</v>
      </c>
      <c r="E53" s="216">
        <v>1054</v>
      </c>
      <c r="F53" s="216">
        <v>951</v>
      </c>
      <c r="G53" s="216">
        <v>938</v>
      </c>
      <c r="H53" s="216">
        <v>1032</v>
      </c>
      <c r="I53" s="216">
        <v>1079</v>
      </c>
      <c r="J53" s="216">
        <v>890</v>
      </c>
      <c r="K53" s="275">
        <v>1214</v>
      </c>
      <c r="L53" s="275">
        <v>1123</v>
      </c>
      <c r="M53" s="275">
        <v>1148</v>
      </c>
      <c r="N53" s="275">
        <v>1273</v>
      </c>
      <c r="O53" s="275">
        <v>970</v>
      </c>
      <c r="P53" s="697" t="s">
        <v>149</v>
      </c>
      <c r="Q53" s="697" t="s">
        <v>149</v>
      </c>
      <c r="R53" s="697" t="s">
        <v>149</v>
      </c>
      <c r="S53" s="697" t="s">
        <v>149</v>
      </c>
      <c r="T53" s="697" t="s">
        <v>149</v>
      </c>
      <c r="U53" s="697" t="s">
        <v>149</v>
      </c>
      <c r="V53" s="697" t="s">
        <v>149</v>
      </c>
      <c r="W53" s="697" t="s">
        <v>149</v>
      </c>
      <c r="X53" s="697" t="s">
        <v>149</v>
      </c>
      <c r="Y53" s="697" t="s">
        <v>149</v>
      </c>
      <c r="Z53" s="697" t="s">
        <v>149</v>
      </c>
      <c r="AA53" s="697" t="s">
        <v>149</v>
      </c>
      <c r="AB53" s="697" t="s">
        <v>149</v>
      </c>
    </row>
    <row r="54" spans="1:28" x14ac:dyDescent="0.2">
      <c r="A54" s="252" t="s">
        <v>668</v>
      </c>
      <c r="B54" s="252"/>
      <c r="C54" s="252"/>
      <c r="D54" s="252"/>
      <c r="E54" s="256">
        <v>58</v>
      </c>
      <c r="F54" s="256">
        <v>70</v>
      </c>
      <c r="G54" s="256">
        <v>52</v>
      </c>
      <c r="H54" s="256">
        <v>53</v>
      </c>
      <c r="I54" s="256">
        <v>54</v>
      </c>
      <c r="J54" s="256">
        <v>84</v>
      </c>
      <c r="K54" s="699">
        <v>78</v>
      </c>
      <c r="L54" s="699">
        <v>60</v>
      </c>
      <c r="M54" s="699">
        <v>58</v>
      </c>
      <c r="N54" s="699">
        <v>86</v>
      </c>
      <c r="O54" s="699">
        <v>69</v>
      </c>
      <c r="P54" s="700" t="s">
        <v>149</v>
      </c>
      <c r="Q54" s="700" t="s">
        <v>149</v>
      </c>
      <c r="R54" s="700" t="s">
        <v>149</v>
      </c>
      <c r="S54" s="700" t="s">
        <v>149</v>
      </c>
      <c r="T54" s="700" t="s">
        <v>149</v>
      </c>
      <c r="U54" s="700" t="s">
        <v>149</v>
      </c>
      <c r="V54" s="700" t="s">
        <v>149</v>
      </c>
      <c r="W54" s="700" t="s">
        <v>149</v>
      </c>
      <c r="X54" s="700" t="s">
        <v>149</v>
      </c>
      <c r="Y54" s="700" t="s">
        <v>149</v>
      </c>
      <c r="Z54" s="700" t="s">
        <v>149</v>
      </c>
      <c r="AA54" s="700" t="s">
        <v>149</v>
      </c>
      <c r="AB54" s="700" t="s">
        <v>149</v>
      </c>
    </row>
    <row r="55" spans="1:28" s="226" customFormat="1" ht="20.25" customHeight="1" x14ac:dyDescent="0.2">
      <c r="A55" s="688" t="s">
        <v>669</v>
      </c>
      <c r="B55" s="257"/>
      <c r="C55" s="257"/>
      <c r="D55" s="257"/>
      <c r="E55" s="257"/>
      <c r="F55" s="257"/>
      <c r="G55" s="257"/>
      <c r="H55" s="257"/>
      <c r="I55" s="701"/>
      <c r="J55" s="701"/>
      <c r="K55" s="701"/>
      <c r="L55" s="701"/>
      <c r="M55" s="701"/>
      <c r="N55" s="702"/>
      <c r="O55" s="702"/>
      <c r="P55" s="702"/>
      <c r="Q55" s="702"/>
      <c r="R55" s="702"/>
      <c r="S55" s="703"/>
    </row>
    <row r="56" spans="1:28" s="226" customFormat="1" ht="13.5" customHeight="1" x14ac:dyDescent="0.2">
      <c r="A56" s="225" t="s">
        <v>670</v>
      </c>
      <c r="B56" s="225"/>
      <c r="C56" s="225"/>
      <c r="D56" s="225"/>
      <c r="E56" s="225"/>
      <c r="F56" s="225"/>
      <c r="G56" s="225"/>
      <c r="H56" s="225"/>
      <c r="I56" s="225"/>
      <c r="J56" s="225"/>
      <c r="K56" s="225"/>
      <c r="L56" s="225"/>
      <c r="M56" s="225"/>
      <c r="N56" s="225"/>
      <c r="O56" s="225"/>
      <c r="P56" s="225"/>
      <c r="Q56" s="225"/>
      <c r="R56" s="225"/>
      <c r="S56" s="225"/>
      <c r="T56" s="225"/>
      <c r="U56" s="225"/>
    </row>
    <row r="57" spans="1:28" s="226" customFormat="1" ht="12.75" x14ac:dyDescent="0.2">
      <c r="A57" s="225" t="s">
        <v>671</v>
      </c>
      <c r="B57" s="225"/>
      <c r="C57" s="225"/>
      <c r="D57" s="225"/>
      <c r="E57" s="225"/>
      <c r="F57" s="225"/>
      <c r="G57" s="225"/>
      <c r="H57" s="225"/>
      <c r="I57" s="225"/>
      <c r="J57" s="225"/>
      <c r="K57" s="225"/>
      <c r="L57" s="225"/>
      <c r="M57" s="225"/>
      <c r="N57" s="225"/>
      <c r="O57" s="225"/>
      <c r="P57" s="225"/>
      <c r="Q57" s="225"/>
      <c r="R57" s="225"/>
      <c r="S57" s="225"/>
      <c r="T57" s="225"/>
      <c r="U57" s="225"/>
    </row>
    <row r="58" spans="1:28" s="226" customFormat="1" ht="12.75" x14ac:dyDescent="0.2">
      <c r="A58" s="225" t="s">
        <v>868</v>
      </c>
      <c r="B58" s="225"/>
      <c r="C58" s="225"/>
      <c r="D58" s="225"/>
      <c r="E58" s="225"/>
      <c r="F58" s="225"/>
      <c r="G58" s="225"/>
      <c r="H58" s="225"/>
      <c r="I58" s="225"/>
      <c r="J58" s="225"/>
      <c r="K58" s="225"/>
      <c r="L58" s="225"/>
      <c r="M58" s="225"/>
      <c r="N58" s="225"/>
      <c r="O58" s="225"/>
      <c r="P58" s="225"/>
      <c r="Q58" s="225"/>
      <c r="R58" s="225"/>
      <c r="S58" s="225"/>
      <c r="T58" s="225"/>
      <c r="U58" s="225"/>
    </row>
    <row r="59" spans="1:28" ht="82.5" customHeight="1" x14ac:dyDescent="0.2"/>
  </sheetData>
  <pageMargins left="0.75" right="0.75" top="1" bottom="1" header="0.5" footer="0.5"/>
  <pageSetup paperSize="9" scale="58" orientation="portrait" r:id="rId1"/>
  <headerFooter alignWithMargins="0">
    <oddHeader>&amp;R&amp;"Arial,Bold"&amp;14WATER TRANSPORT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zoomScale="75" zoomScaleNormal="75" workbookViewId="0"/>
  </sheetViews>
  <sheetFormatPr defaultRowHeight="12.75" x14ac:dyDescent="0.2"/>
  <cols>
    <col min="1" max="1" width="28.5703125" style="717" customWidth="1"/>
    <col min="2" max="2" width="10.7109375" style="475" customWidth="1"/>
    <col min="3" max="5" width="9.140625" style="475"/>
    <col min="6" max="6" width="27.140625" style="475" customWidth="1"/>
    <col min="7" max="11" width="9.140625" style="475"/>
    <col min="12" max="12" width="25.28515625" style="475" customWidth="1"/>
    <col min="13" max="14" width="9.140625" style="475"/>
    <col min="15" max="15" width="11.5703125" style="475" customWidth="1"/>
    <col min="16" max="16" width="22.28515625" style="475" customWidth="1"/>
    <col min="17" max="254" width="9.140625" style="475"/>
    <col min="255" max="255" width="28.5703125" style="475" customWidth="1"/>
    <col min="256" max="256" width="10.7109375" style="475" customWidth="1"/>
    <col min="257" max="259" width="9.140625" style="475"/>
    <col min="260" max="260" width="27.140625" style="475" customWidth="1"/>
    <col min="261" max="265" width="9.140625" style="475"/>
    <col min="266" max="266" width="25.28515625" style="475" customWidth="1"/>
    <col min="267" max="268" width="9.140625" style="475"/>
    <col min="269" max="269" width="25.42578125" style="475" customWidth="1"/>
    <col min="270" max="271" width="9.140625" style="475"/>
    <col min="272" max="272" width="22.28515625" style="475" customWidth="1"/>
    <col min="273" max="510" width="9.140625" style="475"/>
    <col min="511" max="511" width="28.5703125" style="475" customWidth="1"/>
    <col min="512" max="512" width="10.7109375" style="475" customWidth="1"/>
    <col min="513" max="515" width="9.140625" style="475"/>
    <col min="516" max="516" width="27.140625" style="475" customWidth="1"/>
    <col min="517" max="521" width="9.140625" style="475"/>
    <col min="522" max="522" width="25.28515625" style="475" customWidth="1"/>
    <col min="523" max="524" width="9.140625" style="475"/>
    <col min="525" max="525" width="25.42578125" style="475" customWidth="1"/>
    <col min="526" max="527" width="9.140625" style="475"/>
    <col min="528" max="528" width="22.28515625" style="475" customWidth="1"/>
    <col min="529" max="766" width="9.140625" style="475"/>
    <col min="767" max="767" width="28.5703125" style="475" customWidth="1"/>
    <col min="768" max="768" width="10.7109375" style="475" customWidth="1"/>
    <col min="769" max="771" width="9.140625" style="475"/>
    <col min="772" max="772" width="27.140625" style="475" customWidth="1"/>
    <col min="773" max="777" width="9.140625" style="475"/>
    <col min="778" max="778" width="25.28515625" style="475" customWidth="1"/>
    <col min="779" max="780" width="9.140625" style="475"/>
    <col min="781" max="781" width="25.42578125" style="475" customWidth="1"/>
    <col min="782" max="783" width="9.140625" style="475"/>
    <col min="784" max="784" width="22.28515625" style="475" customWidth="1"/>
    <col min="785" max="1022" width="9.140625" style="475"/>
    <col min="1023" max="1023" width="28.5703125" style="475" customWidth="1"/>
    <col min="1024" max="1024" width="10.7109375" style="475" customWidth="1"/>
    <col min="1025" max="1027" width="9.140625" style="475"/>
    <col min="1028" max="1028" width="27.140625" style="475" customWidth="1"/>
    <col min="1029" max="1033" width="9.140625" style="475"/>
    <col min="1034" max="1034" width="25.28515625" style="475" customWidth="1"/>
    <col min="1035" max="1036" width="9.140625" style="475"/>
    <col min="1037" max="1037" width="25.42578125" style="475" customWidth="1"/>
    <col min="1038" max="1039" width="9.140625" style="475"/>
    <col min="1040" max="1040" width="22.28515625" style="475" customWidth="1"/>
    <col min="1041" max="1278" width="9.140625" style="475"/>
    <col min="1279" max="1279" width="28.5703125" style="475" customWidth="1"/>
    <col min="1280" max="1280" width="10.7109375" style="475" customWidth="1"/>
    <col min="1281" max="1283" width="9.140625" style="475"/>
    <col min="1284" max="1284" width="27.140625" style="475" customWidth="1"/>
    <col min="1285" max="1289" width="9.140625" style="475"/>
    <col min="1290" max="1290" width="25.28515625" style="475" customWidth="1"/>
    <col min="1291" max="1292" width="9.140625" style="475"/>
    <col min="1293" max="1293" width="25.42578125" style="475" customWidth="1"/>
    <col min="1294" max="1295" width="9.140625" style="475"/>
    <col min="1296" max="1296" width="22.28515625" style="475" customWidth="1"/>
    <col min="1297" max="1534" width="9.140625" style="475"/>
    <col min="1535" max="1535" width="28.5703125" style="475" customWidth="1"/>
    <col min="1536" max="1536" width="10.7109375" style="475" customWidth="1"/>
    <col min="1537" max="1539" width="9.140625" style="475"/>
    <col min="1540" max="1540" width="27.140625" style="475" customWidth="1"/>
    <col min="1541" max="1545" width="9.140625" style="475"/>
    <col min="1546" max="1546" width="25.28515625" style="475" customWidth="1"/>
    <col min="1547" max="1548" width="9.140625" style="475"/>
    <col min="1549" max="1549" width="25.42578125" style="475" customWidth="1"/>
    <col min="1550" max="1551" width="9.140625" style="475"/>
    <col min="1552" max="1552" width="22.28515625" style="475" customWidth="1"/>
    <col min="1553" max="1790" width="9.140625" style="475"/>
    <col min="1791" max="1791" width="28.5703125" style="475" customWidth="1"/>
    <col min="1792" max="1792" width="10.7109375" style="475" customWidth="1"/>
    <col min="1793" max="1795" width="9.140625" style="475"/>
    <col min="1796" max="1796" width="27.140625" style="475" customWidth="1"/>
    <col min="1797" max="1801" width="9.140625" style="475"/>
    <col min="1802" max="1802" width="25.28515625" style="475" customWidth="1"/>
    <col min="1803" max="1804" width="9.140625" style="475"/>
    <col min="1805" max="1805" width="25.42578125" style="475" customWidth="1"/>
    <col min="1806" max="1807" width="9.140625" style="475"/>
    <col min="1808" max="1808" width="22.28515625" style="475" customWidth="1"/>
    <col min="1809" max="2046" width="9.140625" style="475"/>
    <col min="2047" max="2047" width="28.5703125" style="475" customWidth="1"/>
    <col min="2048" max="2048" width="10.7109375" style="475" customWidth="1"/>
    <col min="2049" max="2051" width="9.140625" style="475"/>
    <col min="2052" max="2052" width="27.140625" style="475" customWidth="1"/>
    <col min="2053" max="2057" width="9.140625" style="475"/>
    <col min="2058" max="2058" width="25.28515625" style="475" customWidth="1"/>
    <col min="2059" max="2060" width="9.140625" style="475"/>
    <col min="2061" max="2061" width="25.42578125" style="475" customWidth="1"/>
    <col min="2062" max="2063" width="9.140625" style="475"/>
    <col min="2064" max="2064" width="22.28515625" style="475" customWidth="1"/>
    <col min="2065" max="2302" width="9.140625" style="475"/>
    <col min="2303" max="2303" width="28.5703125" style="475" customWidth="1"/>
    <col min="2304" max="2304" width="10.7109375" style="475" customWidth="1"/>
    <col min="2305" max="2307" width="9.140625" style="475"/>
    <col min="2308" max="2308" width="27.140625" style="475" customWidth="1"/>
    <col min="2309" max="2313" width="9.140625" style="475"/>
    <col min="2314" max="2314" width="25.28515625" style="475" customWidth="1"/>
    <col min="2315" max="2316" width="9.140625" style="475"/>
    <col min="2317" max="2317" width="25.42578125" style="475" customWidth="1"/>
    <col min="2318" max="2319" width="9.140625" style="475"/>
    <col min="2320" max="2320" width="22.28515625" style="475" customWidth="1"/>
    <col min="2321" max="2558" width="9.140625" style="475"/>
    <col min="2559" max="2559" width="28.5703125" style="475" customWidth="1"/>
    <col min="2560" max="2560" width="10.7109375" style="475" customWidth="1"/>
    <col min="2561" max="2563" width="9.140625" style="475"/>
    <col min="2564" max="2564" width="27.140625" style="475" customWidth="1"/>
    <col min="2565" max="2569" width="9.140625" style="475"/>
    <col min="2570" max="2570" width="25.28515625" style="475" customWidth="1"/>
    <col min="2571" max="2572" width="9.140625" style="475"/>
    <col min="2573" max="2573" width="25.42578125" style="475" customWidth="1"/>
    <col min="2574" max="2575" width="9.140625" style="475"/>
    <col min="2576" max="2576" width="22.28515625" style="475" customWidth="1"/>
    <col min="2577" max="2814" width="9.140625" style="475"/>
    <col min="2815" max="2815" width="28.5703125" style="475" customWidth="1"/>
    <col min="2816" max="2816" width="10.7109375" style="475" customWidth="1"/>
    <col min="2817" max="2819" width="9.140625" style="475"/>
    <col min="2820" max="2820" width="27.140625" style="475" customWidth="1"/>
    <col min="2821" max="2825" width="9.140625" style="475"/>
    <col min="2826" max="2826" width="25.28515625" style="475" customWidth="1"/>
    <col min="2827" max="2828" width="9.140625" style="475"/>
    <col min="2829" max="2829" width="25.42578125" style="475" customWidth="1"/>
    <col min="2830" max="2831" width="9.140625" style="475"/>
    <col min="2832" max="2832" width="22.28515625" style="475" customWidth="1"/>
    <col min="2833" max="3070" width="9.140625" style="475"/>
    <col min="3071" max="3071" width="28.5703125" style="475" customWidth="1"/>
    <col min="3072" max="3072" width="10.7109375" style="475" customWidth="1"/>
    <col min="3073" max="3075" width="9.140625" style="475"/>
    <col min="3076" max="3076" width="27.140625" style="475" customWidth="1"/>
    <col min="3077" max="3081" width="9.140625" style="475"/>
    <col min="3082" max="3082" width="25.28515625" style="475" customWidth="1"/>
    <col min="3083" max="3084" width="9.140625" style="475"/>
    <col min="3085" max="3085" width="25.42578125" style="475" customWidth="1"/>
    <col min="3086" max="3087" width="9.140625" style="475"/>
    <col min="3088" max="3088" width="22.28515625" style="475" customWidth="1"/>
    <col min="3089" max="3326" width="9.140625" style="475"/>
    <col min="3327" max="3327" width="28.5703125" style="475" customWidth="1"/>
    <col min="3328" max="3328" width="10.7109375" style="475" customWidth="1"/>
    <col min="3329" max="3331" width="9.140625" style="475"/>
    <col min="3332" max="3332" width="27.140625" style="475" customWidth="1"/>
    <col min="3333" max="3337" width="9.140625" style="475"/>
    <col min="3338" max="3338" width="25.28515625" style="475" customWidth="1"/>
    <col min="3339" max="3340" width="9.140625" style="475"/>
    <col min="3341" max="3341" width="25.42578125" style="475" customWidth="1"/>
    <col min="3342" max="3343" width="9.140625" style="475"/>
    <col min="3344" max="3344" width="22.28515625" style="475" customWidth="1"/>
    <col min="3345" max="3582" width="9.140625" style="475"/>
    <col min="3583" max="3583" width="28.5703125" style="475" customWidth="1"/>
    <col min="3584" max="3584" width="10.7109375" style="475" customWidth="1"/>
    <col min="3585" max="3587" width="9.140625" style="475"/>
    <col min="3588" max="3588" width="27.140625" style="475" customWidth="1"/>
    <col min="3589" max="3593" width="9.140625" style="475"/>
    <col min="3594" max="3594" width="25.28515625" style="475" customWidth="1"/>
    <col min="3595" max="3596" width="9.140625" style="475"/>
    <col min="3597" max="3597" width="25.42578125" style="475" customWidth="1"/>
    <col min="3598" max="3599" width="9.140625" style="475"/>
    <col min="3600" max="3600" width="22.28515625" style="475" customWidth="1"/>
    <col min="3601" max="3838" width="9.140625" style="475"/>
    <col min="3839" max="3839" width="28.5703125" style="475" customWidth="1"/>
    <col min="3840" max="3840" width="10.7109375" style="475" customWidth="1"/>
    <col min="3841" max="3843" width="9.140625" style="475"/>
    <col min="3844" max="3844" width="27.140625" style="475" customWidth="1"/>
    <col min="3845" max="3849" width="9.140625" style="475"/>
    <col min="3850" max="3850" width="25.28515625" style="475" customWidth="1"/>
    <col min="3851" max="3852" width="9.140625" style="475"/>
    <col min="3853" max="3853" width="25.42578125" style="475" customWidth="1"/>
    <col min="3854" max="3855" width="9.140625" style="475"/>
    <col min="3856" max="3856" width="22.28515625" style="475" customWidth="1"/>
    <col min="3857" max="4094" width="9.140625" style="475"/>
    <col min="4095" max="4095" width="28.5703125" style="475" customWidth="1"/>
    <col min="4096" max="4096" width="10.7109375" style="475" customWidth="1"/>
    <col min="4097" max="4099" width="9.140625" style="475"/>
    <col min="4100" max="4100" width="27.140625" style="475" customWidth="1"/>
    <col min="4101" max="4105" width="9.140625" style="475"/>
    <col min="4106" max="4106" width="25.28515625" style="475" customWidth="1"/>
    <col min="4107" max="4108" width="9.140625" style="475"/>
    <col min="4109" max="4109" width="25.42578125" style="475" customWidth="1"/>
    <col min="4110" max="4111" width="9.140625" style="475"/>
    <col min="4112" max="4112" width="22.28515625" style="475" customWidth="1"/>
    <col min="4113" max="4350" width="9.140625" style="475"/>
    <col min="4351" max="4351" width="28.5703125" style="475" customWidth="1"/>
    <col min="4352" max="4352" width="10.7109375" style="475" customWidth="1"/>
    <col min="4353" max="4355" width="9.140625" style="475"/>
    <col min="4356" max="4356" width="27.140625" style="475" customWidth="1"/>
    <col min="4357" max="4361" width="9.140625" style="475"/>
    <col min="4362" max="4362" width="25.28515625" style="475" customWidth="1"/>
    <col min="4363" max="4364" width="9.140625" style="475"/>
    <col min="4365" max="4365" width="25.42578125" style="475" customWidth="1"/>
    <col min="4366" max="4367" width="9.140625" style="475"/>
    <col min="4368" max="4368" width="22.28515625" style="475" customWidth="1"/>
    <col min="4369" max="4606" width="9.140625" style="475"/>
    <col min="4607" max="4607" width="28.5703125" style="475" customWidth="1"/>
    <col min="4608" max="4608" width="10.7109375" style="475" customWidth="1"/>
    <col min="4609" max="4611" width="9.140625" style="475"/>
    <col min="4612" max="4612" width="27.140625" style="475" customWidth="1"/>
    <col min="4613" max="4617" width="9.140625" style="475"/>
    <col min="4618" max="4618" width="25.28515625" style="475" customWidth="1"/>
    <col min="4619" max="4620" width="9.140625" style="475"/>
    <col min="4621" max="4621" width="25.42578125" style="475" customWidth="1"/>
    <col min="4622" max="4623" width="9.140625" style="475"/>
    <col min="4624" max="4624" width="22.28515625" style="475" customWidth="1"/>
    <col min="4625" max="4862" width="9.140625" style="475"/>
    <col min="4863" max="4863" width="28.5703125" style="475" customWidth="1"/>
    <col min="4864" max="4864" width="10.7109375" style="475" customWidth="1"/>
    <col min="4865" max="4867" width="9.140625" style="475"/>
    <col min="4868" max="4868" width="27.140625" style="475" customWidth="1"/>
    <col min="4869" max="4873" width="9.140625" style="475"/>
    <col min="4874" max="4874" width="25.28515625" style="475" customWidth="1"/>
    <col min="4875" max="4876" width="9.140625" style="475"/>
    <col min="4877" max="4877" width="25.42578125" style="475" customWidth="1"/>
    <col min="4878" max="4879" width="9.140625" style="475"/>
    <col min="4880" max="4880" width="22.28515625" style="475" customWidth="1"/>
    <col min="4881" max="5118" width="9.140625" style="475"/>
    <col min="5119" max="5119" width="28.5703125" style="475" customWidth="1"/>
    <col min="5120" max="5120" width="10.7109375" style="475" customWidth="1"/>
    <col min="5121" max="5123" width="9.140625" style="475"/>
    <col min="5124" max="5124" width="27.140625" style="475" customWidth="1"/>
    <col min="5125" max="5129" width="9.140625" style="475"/>
    <col min="5130" max="5130" width="25.28515625" style="475" customWidth="1"/>
    <col min="5131" max="5132" width="9.140625" style="475"/>
    <col min="5133" max="5133" width="25.42578125" style="475" customWidth="1"/>
    <col min="5134" max="5135" width="9.140625" style="475"/>
    <col min="5136" max="5136" width="22.28515625" style="475" customWidth="1"/>
    <col min="5137" max="5374" width="9.140625" style="475"/>
    <col min="5375" max="5375" width="28.5703125" style="475" customWidth="1"/>
    <col min="5376" max="5376" width="10.7109375" style="475" customWidth="1"/>
    <col min="5377" max="5379" width="9.140625" style="475"/>
    <col min="5380" max="5380" width="27.140625" style="475" customWidth="1"/>
    <col min="5381" max="5385" width="9.140625" style="475"/>
    <col min="5386" max="5386" width="25.28515625" style="475" customWidth="1"/>
    <col min="5387" max="5388" width="9.140625" style="475"/>
    <col min="5389" max="5389" width="25.42578125" style="475" customWidth="1"/>
    <col min="5390" max="5391" width="9.140625" style="475"/>
    <col min="5392" max="5392" width="22.28515625" style="475" customWidth="1"/>
    <col min="5393" max="5630" width="9.140625" style="475"/>
    <col min="5631" max="5631" width="28.5703125" style="475" customWidth="1"/>
    <col min="5632" max="5632" width="10.7109375" style="475" customWidth="1"/>
    <col min="5633" max="5635" width="9.140625" style="475"/>
    <col min="5636" max="5636" width="27.140625" style="475" customWidth="1"/>
    <col min="5637" max="5641" width="9.140625" style="475"/>
    <col min="5642" max="5642" width="25.28515625" style="475" customWidth="1"/>
    <col min="5643" max="5644" width="9.140625" style="475"/>
    <col min="5645" max="5645" width="25.42578125" style="475" customWidth="1"/>
    <col min="5646" max="5647" width="9.140625" style="475"/>
    <col min="5648" max="5648" width="22.28515625" style="475" customWidth="1"/>
    <col min="5649" max="5886" width="9.140625" style="475"/>
    <col min="5887" max="5887" width="28.5703125" style="475" customWidth="1"/>
    <col min="5888" max="5888" width="10.7109375" style="475" customWidth="1"/>
    <col min="5889" max="5891" width="9.140625" style="475"/>
    <col min="5892" max="5892" width="27.140625" style="475" customWidth="1"/>
    <col min="5893" max="5897" width="9.140625" style="475"/>
    <col min="5898" max="5898" width="25.28515625" style="475" customWidth="1"/>
    <col min="5899" max="5900" width="9.140625" style="475"/>
    <col min="5901" max="5901" width="25.42578125" style="475" customWidth="1"/>
    <col min="5902" max="5903" width="9.140625" style="475"/>
    <col min="5904" max="5904" width="22.28515625" style="475" customWidth="1"/>
    <col min="5905" max="6142" width="9.140625" style="475"/>
    <col min="6143" max="6143" width="28.5703125" style="475" customWidth="1"/>
    <col min="6144" max="6144" width="10.7109375" style="475" customWidth="1"/>
    <col min="6145" max="6147" width="9.140625" style="475"/>
    <col min="6148" max="6148" width="27.140625" style="475" customWidth="1"/>
    <col min="6149" max="6153" width="9.140625" style="475"/>
    <col min="6154" max="6154" width="25.28515625" style="475" customWidth="1"/>
    <col min="6155" max="6156" width="9.140625" style="475"/>
    <col min="6157" max="6157" width="25.42578125" style="475" customWidth="1"/>
    <col min="6158" max="6159" width="9.140625" style="475"/>
    <col min="6160" max="6160" width="22.28515625" style="475" customWidth="1"/>
    <col min="6161" max="6398" width="9.140625" style="475"/>
    <col min="6399" max="6399" width="28.5703125" style="475" customWidth="1"/>
    <col min="6400" max="6400" width="10.7109375" style="475" customWidth="1"/>
    <col min="6401" max="6403" width="9.140625" style="475"/>
    <col min="6404" max="6404" width="27.140625" style="475" customWidth="1"/>
    <col min="6405" max="6409" width="9.140625" style="475"/>
    <col min="6410" max="6410" width="25.28515625" style="475" customWidth="1"/>
    <col min="6411" max="6412" width="9.140625" style="475"/>
    <col min="6413" max="6413" width="25.42578125" style="475" customWidth="1"/>
    <col min="6414" max="6415" width="9.140625" style="475"/>
    <col min="6416" max="6416" width="22.28515625" style="475" customWidth="1"/>
    <col min="6417" max="6654" width="9.140625" style="475"/>
    <col min="6655" max="6655" width="28.5703125" style="475" customWidth="1"/>
    <col min="6656" max="6656" width="10.7109375" style="475" customWidth="1"/>
    <col min="6657" max="6659" width="9.140625" style="475"/>
    <col min="6660" max="6660" width="27.140625" style="475" customWidth="1"/>
    <col min="6661" max="6665" width="9.140625" style="475"/>
    <col min="6666" max="6666" width="25.28515625" style="475" customWidth="1"/>
    <col min="6667" max="6668" width="9.140625" style="475"/>
    <col min="6669" max="6669" width="25.42578125" style="475" customWidth="1"/>
    <col min="6670" max="6671" width="9.140625" style="475"/>
    <col min="6672" max="6672" width="22.28515625" style="475" customWidth="1"/>
    <col min="6673" max="6910" width="9.140625" style="475"/>
    <col min="6911" max="6911" width="28.5703125" style="475" customWidth="1"/>
    <col min="6912" max="6912" width="10.7109375" style="475" customWidth="1"/>
    <col min="6913" max="6915" width="9.140625" style="475"/>
    <col min="6916" max="6916" width="27.140625" style="475" customWidth="1"/>
    <col min="6917" max="6921" width="9.140625" style="475"/>
    <col min="6922" max="6922" width="25.28515625" style="475" customWidth="1"/>
    <col min="6923" max="6924" width="9.140625" style="475"/>
    <col min="6925" max="6925" width="25.42578125" style="475" customWidth="1"/>
    <col min="6926" max="6927" width="9.140625" style="475"/>
    <col min="6928" max="6928" width="22.28515625" style="475" customWidth="1"/>
    <col min="6929" max="7166" width="9.140625" style="475"/>
    <col min="7167" max="7167" width="28.5703125" style="475" customWidth="1"/>
    <col min="7168" max="7168" width="10.7109375" style="475" customWidth="1"/>
    <col min="7169" max="7171" width="9.140625" style="475"/>
    <col min="7172" max="7172" width="27.140625" style="475" customWidth="1"/>
    <col min="7173" max="7177" width="9.140625" style="475"/>
    <col min="7178" max="7178" width="25.28515625" style="475" customWidth="1"/>
    <col min="7179" max="7180" width="9.140625" style="475"/>
    <col min="7181" max="7181" width="25.42578125" style="475" customWidth="1"/>
    <col min="7182" max="7183" width="9.140625" style="475"/>
    <col min="7184" max="7184" width="22.28515625" style="475" customWidth="1"/>
    <col min="7185" max="7422" width="9.140625" style="475"/>
    <col min="7423" max="7423" width="28.5703125" style="475" customWidth="1"/>
    <col min="7424" max="7424" width="10.7109375" style="475" customWidth="1"/>
    <col min="7425" max="7427" width="9.140625" style="475"/>
    <col min="7428" max="7428" width="27.140625" style="475" customWidth="1"/>
    <col min="7429" max="7433" width="9.140625" style="475"/>
    <col min="7434" max="7434" width="25.28515625" style="475" customWidth="1"/>
    <col min="7435" max="7436" width="9.140625" style="475"/>
    <col min="7437" max="7437" width="25.42578125" style="475" customWidth="1"/>
    <col min="7438" max="7439" width="9.140625" style="475"/>
    <col min="7440" max="7440" width="22.28515625" style="475" customWidth="1"/>
    <col min="7441" max="7678" width="9.140625" style="475"/>
    <col min="7679" max="7679" width="28.5703125" style="475" customWidth="1"/>
    <col min="7680" max="7680" width="10.7109375" style="475" customWidth="1"/>
    <col min="7681" max="7683" width="9.140625" style="475"/>
    <col min="7684" max="7684" width="27.140625" style="475" customWidth="1"/>
    <col min="7685" max="7689" width="9.140625" style="475"/>
    <col min="7690" max="7690" width="25.28515625" style="475" customWidth="1"/>
    <col min="7691" max="7692" width="9.140625" style="475"/>
    <col min="7693" max="7693" width="25.42578125" style="475" customWidth="1"/>
    <col min="7694" max="7695" width="9.140625" style="475"/>
    <col min="7696" max="7696" width="22.28515625" style="475" customWidth="1"/>
    <col min="7697" max="7934" width="9.140625" style="475"/>
    <col min="7935" max="7935" width="28.5703125" style="475" customWidth="1"/>
    <col min="7936" max="7936" width="10.7109375" style="475" customWidth="1"/>
    <col min="7937" max="7939" width="9.140625" style="475"/>
    <col min="7940" max="7940" width="27.140625" style="475" customWidth="1"/>
    <col min="7941" max="7945" width="9.140625" style="475"/>
    <col min="7946" max="7946" width="25.28515625" style="475" customWidth="1"/>
    <col min="7947" max="7948" width="9.140625" style="475"/>
    <col min="7949" max="7949" width="25.42578125" style="475" customWidth="1"/>
    <col min="7950" max="7951" width="9.140625" style="475"/>
    <col min="7952" max="7952" width="22.28515625" style="475" customWidth="1"/>
    <col min="7953" max="8190" width="9.140625" style="475"/>
    <col min="8191" max="8191" width="28.5703125" style="475" customWidth="1"/>
    <col min="8192" max="8192" width="10.7109375" style="475" customWidth="1"/>
    <col min="8193" max="8195" width="9.140625" style="475"/>
    <col min="8196" max="8196" width="27.140625" style="475" customWidth="1"/>
    <col min="8197" max="8201" width="9.140625" style="475"/>
    <col min="8202" max="8202" width="25.28515625" style="475" customWidth="1"/>
    <col min="8203" max="8204" width="9.140625" style="475"/>
    <col min="8205" max="8205" width="25.42578125" style="475" customWidth="1"/>
    <col min="8206" max="8207" width="9.140625" style="475"/>
    <col min="8208" max="8208" width="22.28515625" style="475" customWidth="1"/>
    <col min="8209" max="8446" width="9.140625" style="475"/>
    <col min="8447" max="8447" width="28.5703125" style="475" customWidth="1"/>
    <col min="8448" max="8448" width="10.7109375" style="475" customWidth="1"/>
    <col min="8449" max="8451" width="9.140625" style="475"/>
    <col min="8452" max="8452" width="27.140625" style="475" customWidth="1"/>
    <col min="8453" max="8457" width="9.140625" style="475"/>
    <col min="8458" max="8458" width="25.28515625" style="475" customWidth="1"/>
    <col min="8459" max="8460" width="9.140625" style="475"/>
    <col min="8461" max="8461" width="25.42578125" style="475" customWidth="1"/>
    <col min="8462" max="8463" width="9.140625" style="475"/>
    <col min="8464" max="8464" width="22.28515625" style="475" customWidth="1"/>
    <col min="8465" max="8702" width="9.140625" style="475"/>
    <col min="8703" max="8703" width="28.5703125" style="475" customWidth="1"/>
    <col min="8704" max="8704" width="10.7109375" style="475" customWidth="1"/>
    <col min="8705" max="8707" width="9.140625" style="475"/>
    <col min="8708" max="8708" width="27.140625" style="475" customWidth="1"/>
    <col min="8709" max="8713" width="9.140625" style="475"/>
    <col min="8714" max="8714" width="25.28515625" style="475" customWidth="1"/>
    <col min="8715" max="8716" width="9.140625" style="475"/>
    <col min="8717" max="8717" width="25.42578125" style="475" customWidth="1"/>
    <col min="8718" max="8719" width="9.140625" style="475"/>
    <col min="8720" max="8720" width="22.28515625" style="475" customWidth="1"/>
    <col min="8721" max="8958" width="9.140625" style="475"/>
    <col min="8959" max="8959" width="28.5703125" style="475" customWidth="1"/>
    <col min="8960" max="8960" width="10.7109375" style="475" customWidth="1"/>
    <col min="8961" max="8963" width="9.140625" style="475"/>
    <col min="8964" max="8964" width="27.140625" style="475" customWidth="1"/>
    <col min="8965" max="8969" width="9.140625" style="475"/>
    <col min="8970" max="8970" width="25.28515625" style="475" customWidth="1"/>
    <col min="8971" max="8972" width="9.140625" style="475"/>
    <col min="8973" max="8973" width="25.42578125" style="475" customWidth="1"/>
    <col min="8974" max="8975" width="9.140625" style="475"/>
    <col min="8976" max="8976" width="22.28515625" style="475" customWidth="1"/>
    <col min="8977" max="9214" width="9.140625" style="475"/>
    <col min="9215" max="9215" width="28.5703125" style="475" customWidth="1"/>
    <col min="9216" max="9216" width="10.7109375" style="475" customWidth="1"/>
    <col min="9217" max="9219" width="9.140625" style="475"/>
    <col min="9220" max="9220" width="27.140625" style="475" customWidth="1"/>
    <col min="9221" max="9225" width="9.140625" style="475"/>
    <col min="9226" max="9226" width="25.28515625" style="475" customWidth="1"/>
    <col min="9227" max="9228" width="9.140625" style="475"/>
    <col min="9229" max="9229" width="25.42578125" style="475" customWidth="1"/>
    <col min="9230" max="9231" width="9.140625" style="475"/>
    <col min="9232" max="9232" width="22.28515625" style="475" customWidth="1"/>
    <col min="9233" max="9470" width="9.140625" style="475"/>
    <col min="9471" max="9471" width="28.5703125" style="475" customWidth="1"/>
    <col min="9472" max="9472" width="10.7109375" style="475" customWidth="1"/>
    <col min="9473" max="9475" width="9.140625" style="475"/>
    <col min="9476" max="9476" width="27.140625" style="475" customWidth="1"/>
    <col min="9477" max="9481" width="9.140625" style="475"/>
    <col min="9482" max="9482" width="25.28515625" style="475" customWidth="1"/>
    <col min="9483" max="9484" width="9.140625" style="475"/>
    <col min="9485" max="9485" width="25.42578125" style="475" customWidth="1"/>
    <col min="9486" max="9487" width="9.140625" style="475"/>
    <col min="9488" max="9488" width="22.28515625" style="475" customWidth="1"/>
    <col min="9489" max="9726" width="9.140625" style="475"/>
    <col min="9727" max="9727" width="28.5703125" style="475" customWidth="1"/>
    <col min="9728" max="9728" width="10.7109375" style="475" customWidth="1"/>
    <col min="9729" max="9731" width="9.140625" style="475"/>
    <col min="9732" max="9732" width="27.140625" style="475" customWidth="1"/>
    <col min="9733" max="9737" width="9.140625" style="475"/>
    <col min="9738" max="9738" width="25.28515625" style="475" customWidth="1"/>
    <col min="9739" max="9740" width="9.140625" style="475"/>
    <col min="9741" max="9741" width="25.42578125" style="475" customWidth="1"/>
    <col min="9742" max="9743" width="9.140625" style="475"/>
    <col min="9744" max="9744" width="22.28515625" style="475" customWidth="1"/>
    <col min="9745" max="9982" width="9.140625" style="475"/>
    <col min="9983" max="9983" width="28.5703125" style="475" customWidth="1"/>
    <col min="9984" max="9984" width="10.7109375" style="475" customWidth="1"/>
    <col min="9985" max="9987" width="9.140625" style="475"/>
    <col min="9988" max="9988" width="27.140625" style="475" customWidth="1"/>
    <col min="9989" max="9993" width="9.140625" style="475"/>
    <col min="9994" max="9994" width="25.28515625" style="475" customWidth="1"/>
    <col min="9995" max="9996" width="9.140625" style="475"/>
    <col min="9997" max="9997" width="25.42578125" style="475" customWidth="1"/>
    <col min="9998" max="9999" width="9.140625" style="475"/>
    <col min="10000" max="10000" width="22.28515625" style="475" customWidth="1"/>
    <col min="10001" max="10238" width="9.140625" style="475"/>
    <col min="10239" max="10239" width="28.5703125" style="475" customWidth="1"/>
    <col min="10240" max="10240" width="10.7109375" style="475" customWidth="1"/>
    <col min="10241" max="10243" width="9.140625" style="475"/>
    <col min="10244" max="10244" width="27.140625" style="475" customWidth="1"/>
    <col min="10245" max="10249" width="9.140625" style="475"/>
    <col min="10250" max="10250" width="25.28515625" style="475" customWidth="1"/>
    <col min="10251" max="10252" width="9.140625" style="475"/>
    <col min="10253" max="10253" width="25.42578125" style="475" customWidth="1"/>
    <col min="10254" max="10255" width="9.140625" style="475"/>
    <col min="10256" max="10256" width="22.28515625" style="475" customWidth="1"/>
    <col min="10257" max="10494" width="9.140625" style="475"/>
    <col min="10495" max="10495" width="28.5703125" style="475" customWidth="1"/>
    <col min="10496" max="10496" width="10.7109375" style="475" customWidth="1"/>
    <col min="10497" max="10499" width="9.140625" style="475"/>
    <col min="10500" max="10500" width="27.140625" style="475" customWidth="1"/>
    <col min="10501" max="10505" width="9.140625" style="475"/>
    <col min="10506" max="10506" width="25.28515625" style="475" customWidth="1"/>
    <col min="10507" max="10508" width="9.140625" style="475"/>
    <col min="10509" max="10509" width="25.42578125" style="475" customWidth="1"/>
    <col min="10510" max="10511" width="9.140625" style="475"/>
    <col min="10512" max="10512" width="22.28515625" style="475" customWidth="1"/>
    <col min="10513" max="10750" width="9.140625" style="475"/>
    <col min="10751" max="10751" width="28.5703125" style="475" customWidth="1"/>
    <col min="10752" max="10752" width="10.7109375" style="475" customWidth="1"/>
    <col min="10753" max="10755" width="9.140625" style="475"/>
    <col min="10756" max="10756" width="27.140625" style="475" customWidth="1"/>
    <col min="10757" max="10761" width="9.140625" style="475"/>
    <col min="10762" max="10762" width="25.28515625" style="475" customWidth="1"/>
    <col min="10763" max="10764" width="9.140625" style="475"/>
    <col min="10765" max="10765" width="25.42578125" style="475" customWidth="1"/>
    <col min="10766" max="10767" width="9.140625" style="475"/>
    <col min="10768" max="10768" width="22.28515625" style="475" customWidth="1"/>
    <col min="10769" max="11006" width="9.140625" style="475"/>
    <col min="11007" max="11007" width="28.5703125" style="475" customWidth="1"/>
    <col min="11008" max="11008" width="10.7109375" style="475" customWidth="1"/>
    <col min="11009" max="11011" width="9.140625" style="475"/>
    <col min="11012" max="11012" width="27.140625" style="475" customWidth="1"/>
    <col min="11013" max="11017" width="9.140625" style="475"/>
    <col min="11018" max="11018" width="25.28515625" style="475" customWidth="1"/>
    <col min="11019" max="11020" width="9.140625" style="475"/>
    <col min="11021" max="11021" width="25.42578125" style="475" customWidth="1"/>
    <col min="11022" max="11023" width="9.140625" style="475"/>
    <col min="11024" max="11024" width="22.28515625" style="475" customWidth="1"/>
    <col min="11025" max="11262" width="9.140625" style="475"/>
    <col min="11263" max="11263" width="28.5703125" style="475" customWidth="1"/>
    <col min="11264" max="11264" width="10.7109375" style="475" customWidth="1"/>
    <col min="11265" max="11267" width="9.140625" style="475"/>
    <col min="11268" max="11268" width="27.140625" style="475" customWidth="1"/>
    <col min="11269" max="11273" width="9.140625" style="475"/>
    <col min="11274" max="11274" width="25.28515625" style="475" customWidth="1"/>
    <col min="11275" max="11276" width="9.140625" style="475"/>
    <col min="11277" max="11277" width="25.42578125" style="475" customWidth="1"/>
    <col min="11278" max="11279" width="9.140625" style="475"/>
    <col min="11280" max="11280" width="22.28515625" style="475" customWidth="1"/>
    <col min="11281" max="11518" width="9.140625" style="475"/>
    <col min="11519" max="11519" width="28.5703125" style="475" customWidth="1"/>
    <col min="11520" max="11520" width="10.7109375" style="475" customWidth="1"/>
    <col min="11521" max="11523" width="9.140625" style="475"/>
    <col min="11524" max="11524" width="27.140625" style="475" customWidth="1"/>
    <col min="11525" max="11529" width="9.140625" style="475"/>
    <col min="11530" max="11530" width="25.28515625" style="475" customWidth="1"/>
    <col min="11531" max="11532" width="9.140625" style="475"/>
    <col min="11533" max="11533" width="25.42578125" style="475" customWidth="1"/>
    <col min="11534" max="11535" width="9.140625" style="475"/>
    <col min="11536" max="11536" width="22.28515625" style="475" customWidth="1"/>
    <col min="11537" max="11774" width="9.140625" style="475"/>
    <col min="11775" max="11775" width="28.5703125" style="475" customWidth="1"/>
    <col min="11776" max="11776" width="10.7109375" style="475" customWidth="1"/>
    <col min="11777" max="11779" width="9.140625" style="475"/>
    <col min="11780" max="11780" width="27.140625" style="475" customWidth="1"/>
    <col min="11781" max="11785" width="9.140625" style="475"/>
    <col min="11786" max="11786" width="25.28515625" style="475" customWidth="1"/>
    <col min="11787" max="11788" width="9.140625" style="475"/>
    <col min="11789" max="11789" width="25.42578125" style="475" customWidth="1"/>
    <col min="11790" max="11791" width="9.140625" style="475"/>
    <col min="11792" max="11792" width="22.28515625" style="475" customWidth="1"/>
    <col min="11793" max="12030" width="9.140625" style="475"/>
    <col min="12031" max="12031" width="28.5703125" style="475" customWidth="1"/>
    <col min="12032" max="12032" width="10.7109375" style="475" customWidth="1"/>
    <col min="12033" max="12035" width="9.140625" style="475"/>
    <col min="12036" max="12036" width="27.140625" style="475" customWidth="1"/>
    <col min="12037" max="12041" width="9.140625" style="475"/>
    <col min="12042" max="12042" width="25.28515625" style="475" customWidth="1"/>
    <col min="12043" max="12044" width="9.140625" style="475"/>
    <col min="12045" max="12045" width="25.42578125" style="475" customWidth="1"/>
    <col min="12046" max="12047" width="9.140625" style="475"/>
    <col min="12048" max="12048" width="22.28515625" style="475" customWidth="1"/>
    <col min="12049" max="12286" width="9.140625" style="475"/>
    <col min="12287" max="12287" width="28.5703125" style="475" customWidth="1"/>
    <col min="12288" max="12288" width="10.7109375" style="475" customWidth="1"/>
    <col min="12289" max="12291" width="9.140625" style="475"/>
    <col min="12292" max="12292" width="27.140625" style="475" customWidth="1"/>
    <col min="12293" max="12297" width="9.140625" style="475"/>
    <col min="12298" max="12298" width="25.28515625" style="475" customWidth="1"/>
    <col min="12299" max="12300" width="9.140625" style="475"/>
    <col min="12301" max="12301" width="25.42578125" style="475" customWidth="1"/>
    <col min="12302" max="12303" width="9.140625" style="475"/>
    <col min="12304" max="12304" width="22.28515625" style="475" customWidth="1"/>
    <col min="12305" max="12542" width="9.140625" style="475"/>
    <col min="12543" max="12543" width="28.5703125" style="475" customWidth="1"/>
    <col min="12544" max="12544" width="10.7109375" style="475" customWidth="1"/>
    <col min="12545" max="12547" width="9.140625" style="475"/>
    <col min="12548" max="12548" width="27.140625" style="475" customWidth="1"/>
    <col min="12549" max="12553" width="9.140625" style="475"/>
    <col min="12554" max="12554" width="25.28515625" style="475" customWidth="1"/>
    <col min="12555" max="12556" width="9.140625" style="475"/>
    <col min="12557" max="12557" width="25.42578125" style="475" customWidth="1"/>
    <col min="12558" max="12559" width="9.140625" style="475"/>
    <col min="12560" max="12560" width="22.28515625" style="475" customWidth="1"/>
    <col min="12561" max="12798" width="9.140625" style="475"/>
    <col min="12799" max="12799" width="28.5703125" style="475" customWidth="1"/>
    <col min="12800" max="12800" width="10.7109375" style="475" customWidth="1"/>
    <col min="12801" max="12803" width="9.140625" style="475"/>
    <col min="12804" max="12804" width="27.140625" style="475" customWidth="1"/>
    <col min="12805" max="12809" width="9.140625" style="475"/>
    <col min="12810" max="12810" width="25.28515625" style="475" customWidth="1"/>
    <col min="12811" max="12812" width="9.140625" style="475"/>
    <col min="12813" max="12813" width="25.42578125" style="475" customWidth="1"/>
    <col min="12814" max="12815" width="9.140625" style="475"/>
    <col min="12816" max="12816" width="22.28515625" style="475" customWidth="1"/>
    <col min="12817" max="13054" width="9.140625" style="475"/>
    <col min="13055" max="13055" width="28.5703125" style="475" customWidth="1"/>
    <col min="13056" max="13056" width="10.7109375" style="475" customWidth="1"/>
    <col min="13057" max="13059" width="9.140625" style="475"/>
    <col min="13060" max="13060" width="27.140625" style="475" customWidth="1"/>
    <col min="13061" max="13065" width="9.140625" style="475"/>
    <col min="13066" max="13066" width="25.28515625" style="475" customWidth="1"/>
    <col min="13067" max="13068" width="9.140625" style="475"/>
    <col min="13069" max="13069" width="25.42578125" style="475" customWidth="1"/>
    <col min="13070" max="13071" width="9.140625" style="475"/>
    <col min="13072" max="13072" width="22.28515625" style="475" customWidth="1"/>
    <col min="13073" max="13310" width="9.140625" style="475"/>
    <col min="13311" max="13311" width="28.5703125" style="475" customWidth="1"/>
    <col min="13312" max="13312" width="10.7109375" style="475" customWidth="1"/>
    <col min="13313" max="13315" width="9.140625" style="475"/>
    <col min="13316" max="13316" width="27.140625" style="475" customWidth="1"/>
    <col min="13317" max="13321" width="9.140625" style="475"/>
    <col min="13322" max="13322" width="25.28515625" style="475" customWidth="1"/>
    <col min="13323" max="13324" width="9.140625" style="475"/>
    <col min="13325" max="13325" width="25.42578125" style="475" customWidth="1"/>
    <col min="13326" max="13327" width="9.140625" style="475"/>
    <col min="13328" max="13328" width="22.28515625" style="475" customWidth="1"/>
    <col min="13329" max="13566" width="9.140625" style="475"/>
    <col min="13567" max="13567" width="28.5703125" style="475" customWidth="1"/>
    <col min="13568" max="13568" width="10.7109375" style="475" customWidth="1"/>
    <col min="13569" max="13571" width="9.140625" style="475"/>
    <col min="13572" max="13572" width="27.140625" style="475" customWidth="1"/>
    <col min="13573" max="13577" width="9.140625" style="475"/>
    <col min="13578" max="13578" width="25.28515625" style="475" customWidth="1"/>
    <col min="13579" max="13580" width="9.140625" style="475"/>
    <col min="13581" max="13581" width="25.42578125" style="475" customWidth="1"/>
    <col min="13582" max="13583" width="9.140625" style="475"/>
    <col min="13584" max="13584" width="22.28515625" style="475" customWidth="1"/>
    <col min="13585" max="13822" width="9.140625" style="475"/>
    <col min="13823" max="13823" width="28.5703125" style="475" customWidth="1"/>
    <col min="13824" max="13824" width="10.7109375" style="475" customWidth="1"/>
    <col min="13825" max="13827" width="9.140625" style="475"/>
    <col min="13828" max="13828" width="27.140625" style="475" customWidth="1"/>
    <col min="13829" max="13833" width="9.140625" style="475"/>
    <col min="13834" max="13834" width="25.28515625" style="475" customWidth="1"/>
    <col min="13835" max="13836" width="9.140625" style="475"/>
    <col min="13837" max="13837" width="25.42578125" style="475" customWidth="1"/>
    <col min="13838" max="13839" width="9.140625" style="475"/>
    <col min="13840" max="13840" width="22.28515625" style="475" customWidth="1"/>
    <col min="13841" max="14078" width="9.140625" style="475"/>
    <col min="14079" max="14079" width="28.5703125" style="475" customWidth="1"/>
    <col min="14080" max="14080" width="10.7109375" style="475" customWidth="1"/>
    <col min="14081" max="14083" width="9.140625" style="475"/>
    <col min="14084" max="14084" width="27.140625" style="475" customWidth="1"/>
    <col min="14085" max="14089" width="9.140625" style="475"/>
    <col min="14090" max="14090" width="25.28515625" style="475" customWidth="1"/>
    <col min="14091" max="14092" width="9.140625" style="475"/>
    <col min="14093" max="14093" width="25.42578125" style="475" customWidth="1"/>
    <col min="14094" max="14095" width="9.140625" style="475"/>
    <col min="14096" max="14096" width="22.28515625" style="475" customWidth="1"/>
    <col min="14097" max="14334" width="9.140625" style="475"/>
    <col min="14335" max="14335" width="28.5703125" style="475" customWidth="1"/>
    <col min="14336" max="14336" width="10.7109375" style="475" customWidth="1"/>
    <col min="14337" max="14339" width="9.140625" style="475"/>
    <col min="14340" max="14340" width="27.140625" style="475" customWidth="1"/>
    <col min="14341" max="14345" width="9.140625" style="475"/>
    <col min="14346" max="14346" width="25.28515625" style="475" customWidth="1"/>
    <col min="14347" max="14348" width="9.140625" style="475"/>
    <col min="14349" max="14349" width="25.42578125" style="475" customWidth="1"/>
    <col min="14350" max="14351" width="9.140625" style="475"/>
    <col min="14352" max="14352" width="22.28515625" style="475" customWidth="1"/>
    <col min="14353" max="14590" width="9.140625" style="475"/>
    <col min="14591" max="14591" width="28.5703125" style="475" customWidth="1"/>
    <col min="14592" max="14592" width="10.7109375" style="475" customWidth="1"/>
    <col min="14593" max="14595" width="9.140625" style="475"/>
    <col min="14596" max="14596" width="27.140625" style="475" customWidth="1"/>
    <col min="14597" max="14601" width="9.140625" style="475"/>
    <col min="14602" max="14602" width="25.28515625" style="475" customWidth="1"/>
    <col min="14603" max="14604" width="9.140625" style="475"/>
    <col min="14605" max="14605" width="25.42578125" style="475" customWidth="1"/>
    <col min="14606" max="14607" width="9.140625" style="475"/>
    <col min="14608" max="14608" width="22.28515625" style="475" customWidth="1"/>
    <col min="14609" max="14846" width="9.140625" style="475"/>
    <col min="14847" max="14847" width="28.5703125" style="475" customWidth="1"/>
    <col min="14848" max="14848" width="10.7109375" style="475" customWidth="1"/>
    <col min="14849" max="14851" width="9.140625" style="475"/>
    <col min="14852" max="14852" width="27.140625" style="475" customWidth="1"/>
    <col min="14853" max="14857" width="9.140625" style="475"/>
    <col min="14858" max="14858" width="25.28515625" style="475" customWidth="1"/>
    <col min="14859" max="14860" width="9.140625" style="475"/>
    <col min="14861" max="14861" width="25.42578125" style="475" customWidth="1"/>
    <col min="14862" max="14863" width="9.140625" style="475"/>
    <col min="14864" max="14864" width="22.28515625" style="475" customWidth="1"/>
    <col min="14865" max="15102" width="9.140625" style="475"/>
    <col min="15103" max="15103" width="28.5703125" style="475" customWidth="1"/>
    <col min="15104" max="15104" width="10.7109375" style="475" customWidth="1"/>
    <col min="15105" max="15107" width="9.140625" style="475"/>
    <col min="15108" max="15108" width="27.140625" style="475" customWidth="1"/>
    <col min="15109" max="15113" width="9.140625" style="475"/>
    <col min="15114" max="15114" width="25.28515625" style="475" customWidth="1"/>
    <col min="15115" max="15116" width="9.140625" style="475"/>
    <col min="15117" max="15117" width="25.42578125" style="475" customWidth="1"/>
    <col min="15118" max="15119" width="9.140625" style="475"/>
    <col min="15120" max="15120" width="22.28515625" style="475" customWidth="1"/>
    <col min="15121" max="15358" width="9.140625" style="475"/>
    <col min="15359" max="15359" width="28.5703125" style="475" customWidth="1"/>
    <col min="15360" max="15360" width="10.7109375" style="475" customWidth="1"/>
    <col min="15361" max="15363" width="9.140625" style="475"/>
    <col min="15364" max="15364" width="27.140625" style="475" customWidth="1"/>
    <col min="15365" max="15369" width="9.140625" style="475"/>
    <col min="15370" max="15370" width="25.28515625" style="475" customWidth="1"/>
    <col min="15371" max="15372" width="9.140625" style="475"/>
    <col min="15373" max="15373" width="25.42578125" style="475" customWidth="1"/>
    <col min="15374" max="15375" width="9.140625" style="475"/>
    <col min="15376" max="15376" width="22.28515625" style="475" customWidth="1"/>
    <col min="15377" max="15614" width="9.140625" style="475"/>
    <col min="15615" max="15615" width="28.5703125" style="475" customWidth="1"/>
    <col min="15616" max="15616" width="10.7109375" style="475" customWidth="1"/>
    <col min="15617" max="15619" width="9.140625" style="475"/>
    <col min="15620" max="15620" width="27.140625" style="475" customWidth="1"/>
    <col min="15621" max="15625" width="9.140625" style="475"/>
    <col min="15626" max="15626" width="25.28515625" style="475" customWidth="1"/>
    <col min="15627" max="15628" width="9.140625" style="475"/>
    <col min="15629" max="15629" width="25.42578125" style="475" customWidth="1"/>
    <col min="15630" max="15631" width="9.140625" style="475"/>
    <col min="15632" max="15632" width="22.28515625" style="475" customWidth="1"/>
    <col min="15633" max="15870" width="9.140625" style="475"/>
    <col min="15871" max="15871" width="28.5703125" style="475" customWidth="1"/>
    <col min="15872" max="15872" width="10.7109375" style="475" customWidth="1"/>
    <col min="15873" max="15875" width="9.140625" style="475"/>
    <col min="15876" max="15876" width="27.140625" style="475" customWidth="1"/>
    <col min="15877" max="15881" width="9.140625" style="475"/>
    <col min="15882" max="15882" width="25.28515625" style="475" customWidth="1"/>
    <col min="15883" max="15884" width="9.140625" style="475"/>
    <col min="15885" max="15885" width="25.42578125" style="475" customWidth="1"/>
    <col min="15886" max="15887" width="9.140625" style="475"/>
    <col min="15888" max="15888" width="22.28515625" style="475" customWidth="1"/>
    <col min="15889" max="16126" width="9.140625" style="475"/>
    <col min="16127" max="16127" width="28.5703125" style="475" customWidth="1"/>
    <col min="16128" max="16128" width="10.7109375" style="475" customWidth="1"/>
    <col min="16129" max="16131" width="9.140625" style="475"/>
    <col min="16132" max="16132" width="27.140625" style="475" customWidth="1"/>
    <col min="16133" max="16137" width="9.140625" style="475"/>
    <col min="16138" max="16138" width="25.28515625" style="475" customWidth="1"/>
    <col min="16139" max="16140" width="9.140625" style="475"/>
    <col min="16141" max="16141" width="25.42578125" style="475" customWidth="1"/>
    <col min="16142" max="16143" width="9.140625" style="475"/>
    <col min="16144" max="16144" width="22.28515625" style="475" customWidth="1"/>
    <col min="16145" max="16384" width="9.140625" style="475"/>
  </cols>
  <sheetData>
    <row r="1" spans="1:18" s="1" customFormat="1" ht="19.5" customHeight="1" thickBot="1" x14ac:dyDescent="0.3">
      <c r="A1" s="704" t="s">
        <v>465</v>
      </c>
      <c r="B1" s="705">
        <v>2019</v>
      </c>
      <c r="C1" s="706" t="s">
        <v>421</v>
      </c>
      <c r="D1" s="707"/>
      <c r="E1" s="708" t="s">
        <v>351</v>
      </c>
      <c r="F1" s="704" t="s">
        <v>465</v>
      </c>
      <c r="G1" s="705">
        <v>2019</v>
      </c>
      <c r="H1" s="8" t="s">
        <v>672</v>
      </c>
      <c r="I1" s="533" t="s">
        <v>351</v>
      </c>
      <c r="P1" s="709" t="s">
        <v>673</v>
      </c>
    </row>
    <row r="2" spans="1:18" ht="15.75" x14ac:dyDescent="0.25">
      <c r="A2" s="710"/>
      <c r="B2" s="481"/>
      <c r="L2" s="375" t="s">
        <v>421</v>
      </c>
      <c r="O2" s="756"/>
      <c r="P2" s="375" t="s">
        <v>495</v>
      </c>
      <c r="Q2" s="1">
        <v>2018</v>
      </c>
      <c r="R2" s="709" t="s">
        <v>674</v>
      </c>
    </row>
    <row r="3" spans="1:18" ht="15" x14ac:dyDescent="0.2">
      <c r="A3" s="711" t="str">
        <f>L12</f>
        <v>Toft - Ulsta</v>
      </c>
      <c r="B3" s="712">
        <f>M12</f>
        <v>273.2</v>
      </c>
      <c r="C3" s="713"/>
      <c r="D3" s="713"/>
      <c r="E3" s="713"/>
      <c r="F3" s="712" t="str">
        <f>P12</f>
        <v>Colintraive-Rhubodach</v>
      </c>
      <c r="G3" s="712">
        <f>Q12</f>
        <v>95.2</v>
      </c>
      <c r="H3" s="714"/>
      <c r="I3" s="481"/>
      <c r="L3" s="759" t="s">
        <v>675</v>
      </c>
      <c r="M3" s="760">
        <v>1341</v>
      </c>
      <c r="N3" s="761"/>
      <c r="O3" s="759"/>
      <c r="P3" s="762" t="s">
        <v>675</v>
      </c>
      <c r="Q3" s="760">
        <v>608</v>
      </c>
    </row>
    <row r="4" spans="1:18" ht="15" x14ac:dyDescent="0.2">
      <c r="A4" s="711" t="str">
        <f>L11</f>
        <v>Gourock-Dunoon (Argyll Ferries Ltd)</v>
      </c>
      <c r="B4" s="712">
        <f>M11</f>
        <v>303.39999999999998</v>
      </c>
      <c r="C4" s="712"/>
      <c r="D4" s="712"/>
      <c r="E4" s="712"/>
      <c r="F4" s="712" t="str">
        <f>P11</f>
        <v>Cairnryan - Larne</v>
      </c>
      <c r="G4" s="712">
        <f>Q11</f>
        <v>135.01</v>
      </c>
      <c r="H4" s="715"/>
      <c r="I4" s="481"/>
      <c r="J4" s="485"/>
      <c r="K4" s="485"/>
      <c r="L4" s="759" t="s">
        <v>676</v>
      </c>
      <c r="M4" s="760">
        <v>1216.6569999999999</v>
      </c>
      <c r="N4" s="761"/>
      <c r="O4" s="759"/>
      <c r="P4" s="763" t="s">
        <v>677</v>
      </c>
      <c r="Q4" s="760">
        <v>273.142</v>
      </c>
    </row>
    <row r="5" spans="1:18" ht="15" x14ac:dyDescent="0.2">
      <c r="A5" s="711" t="str">
        <f>L10</f>
        <v>Cairnryan - Larne</v>
      </c>
      <c r="B5" s="712">
        <f>M10</f>
        <v>536.06500000000005</v>
      </c>
      <c r="C5" s="712"/>
      <c r="D5" s="712"/>
      <c r="E5" s="712"/>
      <c r="F5" s="712" t="str">
        <f>P10</f>
        <v>Toft - Ulsta</v>
      </c>
      <c r="G5" s="712">
        <f>Q10</f>
        <v>147.28</v>
      </c>
      <c r="H5" s="715"/>
      <c r="I5" s="584"/>
      <c r="J5" s="485"/>
      <c r="K5" s="485"/>
      <c r="L5" s="761" t="s">
        <v>467</v>
      </c>
      <c r="M5" s="760">
        <v>828.3</v>
      </c>
      <c r="N5" s="761"/>
      <c r="O5" s="761"/>
      <c r="P5" s="763" t="s">
        <v>521</v>
      </c>
      <c r="Q5" s="760">
        <v>251</v>
      </c>
    </row>
    <row r="6" spans="1:18" ht="15" x14ac:dyDescent="0.2">
      <c r="A6" s="711" t="str">
        <f>L9</f>
        <v>Ardgour-Nether Lochaber</v>
      </c>
      <c r="B6" s="712">
        <f>M9</f>
        <v>572</v>
      </c>
      <c r="C6" s="712"/>
      <c r="D6" s="712"/>
      <c r="E6" s="712"/>
      <c r="F6" s="712" t="str">
        <f>P9</f>
        <v>Largs-Cumbrae</v>
      </c>
      <c r="G6" s="712">
        <f>Q9</f>
        <v>161.30000000000001</v>
      </c>
      <c r="H6" s="715"/>
      <c r="I6" s="481"/>
      <c r="J6" s="485"/>
      <c r="K6" s="485"/>
      <c r="L6" s="761" t="s">
        <v>476</v>
      </c>
      <c r="M6" s="760">
        <v>738.5</v>
      </c>
      <c r="N6" s="761"/>
      <c r="O6" s="761"/>
      <c r="P6" s="763" t="s">
        <v>467</v>
      </c>
      <c r="Q6" s="764">
        <v>202.8</v>
      </c>
    </row>
    <row r="7" spans="1:18" ht="15" x14ac:dyDescent="0.2">
      <c r="A7" s="711" t="str">
        <f>L8</f>
        <v>Oban-Craignure</v>
      </c>
      <c r="B7" s="712">
        <f>M8</f>
        <v>644.79999999999995</v>
      </c>
      <c r="C7" s="712"/>
      <c r="D7" s="712"/>
      <c r="E7" s="712"/>
      <c r="F7" s="712" t="str">
        <f>P8</f>
        <v>Oban-Craignure</v>
      </c>
      <c r="G7" s="712">
        <f>Q8</f>
        <v>162.30000000000001</v>
      </c>
      <c r="H7" s="715"/>
      <c r="I7" s="481"/>
      <c r="J7" s="485"/>
      <c r="K7" s="485"/>
      <c r="L7" s="761" t="s">
        <v>477</v>
      </c>
      <c r="M7" s="760">
        <v>675.7</v>
      </c>
      <c r="N7" s="761"/>
      <c r="O7" s="761"/>
      <c r="P7" s="763" t="s">
        <v>477</v>
      </c>
      <c r="Q7" s="764">
        <v>172.9</v>
      </c>
    </row>
    <row r="8" spans="1:18" ht="15" x14ac:dyDescent="0.2">
      <c r="A8" s="711" t="str">
        <f>L7</f>
        <v>Wemyss Bay-Rothesay</v>
      </c>
      <c r="B8" s="712">
        <f>M7</f>
        <v>675.7</v>
      </c>
      <c r="C8" s="712"/>
      <c r="D8" s="712"/>
      <c r="E8" s="712"/>
      <c r="F8" s="712" t="str">
        <f>P7</f>
        <v>Wemyss Bay-Rothesay</v>
      </c>
      <c r="G8" s="712">
        <f>Q7</f>
        <v>172.9</v>
      </c>
      <c r="H8" s="715"/>
      <c r="I8" s="481"/>
      <c r="J8" s="485"/>
      <c r="K8" s="485"/>
      <c r="L8" s="761" t="s">
        <v>485</v>
      </c>
      <c r="M8" s="760">
        <v>644.79999999999995</v>
      </c>
      <c r="N8" s="761"/>
      <c r="O8" s="761"/>
      <c r="P8" s="763" t="s">
        <v>485</v>
      </c>
      <c r="Q8" s="764">
        <v>162.30000000000001</v>
      </c>
    </row>
    <row r="9" spans="1:18" ht="15" x14ac:dyDescent="0.2">
      <c r="A9" s="711" t="str">
        <f>L6</f>
        <v>Largs-Cumbrae</v>
      </c>
      <c r="B9" s="712">
        <f>M6</f>
        <v>738.5</v>
      </c>
      <c r="C9" s="712"/>
      <c r="D9" s="712"/>
      <c r="E9" s="712"/>
      <c r="F9" s="712" t="str">
        <f>P6</f>
        <v>Ardrossan-Brodick</v>
      </c>
      <c r="G9" s="712">
        <f>Q6</f>
        <v>202.8</v>
      </c>
      <c r="H9" s="715"/>
      <c r="I9" s="481"/>
      <c r="J9" s="485"/>
      <c r="K9" s="485"/>
      <c r="L9" s="759" t="s">
        <v>521</v>
      </c>
      <c r="M9" s="760">
        <v>572</v>
      </c>
      <c r="N9" s="761"/>
      <c r="O9" s="761"/>
      <c r="P9" s="763" t="s">
        <v>476</v>
      </c>
      <c r="Q9" s="764">
        <v>161.30000000000001</v>
      </c>
    </row>
    <row r="10" spans="1:18" ht="15" x14ac:dyDescent="0.2">
      <c r="A10" s="711" t="str">
        <f>L5</f>
        <v>Ardrossan-Brodick</v>
      </c>
      <c r="B10" s="712">
        <f>M5</f>
        <v>828.3</v>
      </c>
      <c r="C10" s="712"/>
      <c r="D10" s="712"/>
      <c r="E10" s="712"/>
      <c r="F10" s="712" t="str">
        <f>P5</f>
        <v>Ardgour-Nether Lochaber</v>
      </c>
      <c r="G10" s="712">
        <f>Q5</f>
        <v>251</v>
      </c>
      <c r="H10" s="715"/>
      <c r="I10" s="481"/>
      <c r="J10" s="485"/>
      <c r="K10" s="485"/>
      <c r="L10" s="759" t="s">
        <v>388</v>
      </c>
      <c r="M10" s="760">
        <v>536.06500000000005</v>
      </c>
      <c r="N10" s="761"/>
      <c r="O10" s="761"/>
      <c r="P10" s="763" t="s">
        <v>539</v>
      </c>
      <c r="Q10" s="764">
        <v>147.28</v>
      </c>
    </row>
    <row r="11" spans="1:18" ht="15" x14ac:dyDescent="0.2">
      <c r="A11" s="711" t="str">
        <f>L4</f>
        <v xml:space="preserve">Cairnryan - Belfast </v>
      </c>
      <c r="B11" s="712">
        <f>M4</f>
        <v>1216.6569999999999</v>
      </c>
      <c r="C11" s="712"/>
      <c r="D11" s="712"/>
      <c r="E11" s="712"/>
      <c r="F11" s="712" t="str">
        <f>P4</f>
        <v>Cairnryan-Belfast</v>
      </c>
      <c r="G11" s="712">
        <f>Q4</f>
        <v>273.142</v>
      </c>
      <c r="H11" s="715"/>
      <c r="I11" s="481"/>
      <c r="J11" s="485"/>
      <c r="K11" s="485"/>
      <c r="L11" s="761" t="s">
        <v>678</v>
      </c>
      <c r="M11" s="760">
        <v>303.39999999999998</v>
      </c>
      <c r="N11" s="761"/>
      <c r="O11" s="761"/>
      <c r="P11" s="763" t="s">
        <v>388</v>
      </c>
      <c r="Q11" s="764">
        <v>135.01</v>
      </c>
    </row>
    <row r="12" spans="1:18" ht="15.75" thickBot="1" x14ac:dyDescent="0.25">
      <c r="A12" s="711" t="str">
        <f>$L3</f>
        <v>Gourock-Dunoon (Western Ferries)</v>
      </c>
      <c r="B12" s="712">
        <f>M3</f>
        <v>1341</v>
      </c>
      <c r="C12" s="713"/>
      <c r="D12" s="713"/>
      <c r="E12" s="713"/>
      <c r="F12" s="712" t="str">
        <f>P3</f>
        <v>Gourock-Dunoon (Western Ferries)</v>
      </c>
      <c r="G12" s="712">
        <f>Q3</f>
        <v>608</v>
      </c>
      <c r="H12" s="714"/>
      <c r="I12" s="481"/>
      <c r="L12" s="765" t="s">
        <v>539</v>
      </c>
      <c r="M12" s="766">
        <v>273.2</v>
      </c>
      <c r="N12" s="761"/>
      <c r="O12" s="761"/>
      <c r="P12" s="767" t="s">
        <v>471</v>
      </c>
      <c r="Q12" s="768">
        <v>95.2</v>
      </c>
    </row>
    <row r="13" spans="1:18" x14ac:dyDescent="0.2">
      <c r="L13" s="761"/>
      <c r="M13" s="761"/>
      <c r="N13" s="761"/>
      <c r="O13" s="761"/>
      <c r="P13" s="769"/>
      <c r="Q13" s="770"/>
    </row>
    <row r="14" spans="1:18" ht="15" x14ac:dyDescent="0.2">
      <c r="A14" s="710"/>
      <c r="B14" s="501"/>
      <c r="G14" s="718"/>
      <c r="L14" s="759" t="s">
        <v>680</v>
      </c>
      <c r="M14" s="760">
        <v>264.10000000000002</v>
      </c>
      <c r="N14" s="761"/>
      <c r="O14" s="761"/>
      <c r="P14" s="763" t="s">
        <v>680</v>
      </c>
      <c r="Q14" s="760">
        <v>86.2</v>
      </c>
    </row>
    <row r="15" spans="1:18" ht="15" x14ac:dyDescent="0.2">
      <c r="A15" s="642"/>
      <c r="B15" s="719"/>
      <c r="F15" s="710"/>
      <c r="G15" s="499"/>
      <c r="L15" s="759" t="s">
        <v>768</v>
      </c>
      <c r="M15" s="760">
        <v>250.8</v>
      </c>
      <c r="N15" s="761"/>
      <c r="O15" s="761"/>
      <c r="P15" s="763" t="s">
        <v>758</v>
      </c>
      <c r="Q15" s="760">
        <v>84.47</v>
      </c>
    </row>
    <row r="16" spans="1:18" ht="15" x14ac:dyDescent="0.2">
      <c r="A16" s="642"/>
      <c r="B16" s="719"/>
      <c r="F16" s="32"/>
      <c r="G16" s="719"/>
      <c r="L16" s="761" t="s">
        <v>765</v>
      </c>
      <c r="M16" s="760">
        <v>243.2</v>
      </c>
      <c r="N16" s="761"/>
      <c r="O16" s="761"/>
      <c r="P16" s="763" t="s">
        <v>538</v>
      </c>
      <c r="Q16" s="764">
        <v>81.88</v>
      </c>
    </row>
    <row r="17" spans="1:20" ht="15" x14ac:dyDescent="0.2">
      <c r="A17" s="710"/>
      <c r="B17" s="499"/>
      <c r="F17" s="717"/>
      <c r="G17" s="499"/>
      <c r="L17" s="761" t="s">
        <v>760</v>
      </c>
      <c r="M17" s="760">
        <v>232</v>
      </c>
      <c r="N17" s="761"/>
      <c r="O17" s="761"/>
      <c r="P17" s="763" t="s">
        <v>679</v>
      </c>
      <c r="Q17" s="760">
        <v>74.7</v>
      </c>
    </row>
    <row r="18" spans="1:20" x14ac:dyDescent="0.2">
      <c r="L18" s="761" t="s">
        <v>681</v>
      </c>
      <c r="M18" s="760">
        <v>203.2</v>
      </c>
      <c r="N18" s="761"/>
      <c r="O18" s="761"/>
      <c r="P18" s="763" t="s">
        <v>681</v>
      </c>
      <c r="Q18" s="764">
        <v>69.7</v>
      </c>
    </row>
    <row r="19" spans="1:20" x14ac:dyDescent="0.2">
      <c r="B19" s="720"/>
      <c r="L19" s="761" t="s">
        <v>679</v>
      </c>
      <c r="M19" s="760">
        <v>188.1</v>
      </c>
      <c r="N19" s="761"/>
      <c r="O19" s="761"/>
      <c r="P19" s="763" t="s">
        <v>554</v>
      </c>
      <c r="Q19" s="764">
        <v>69.52</v>
      </c>
    </row>
    <row r="20" spans="1:20" x14ac:dyDescent="0.2">
      <c r="L20" s="761" t="s">
        <v>683</v>
      </c>
      <c r="M20" s="760">
        <v>176.3</v>
      </c>
      <c r="N20" s="761"/>
      <c r="O20" s="761"/>
      <c r="P20" s="763" t="s">
        <v>768</v>
      </c>
      <c r="Q20" s="764">
        <v>61.8</v>
      </c>
    </row>
    <row r="21" spans="1:20" x14ac:dyDescent="0.2">
      <c r="L21" s="761" t="s">
        <v>538</v>
      </c>
      <c r="M21" s="760">
        <v>169.8</v>
      </c>
      <c r="N21" s="761"/>
      <c r="O21" s="761"/>
      <c r="P21" s="763" t="s">
        <v>766</v>
      </c>
      <c r="Q21" s="764">
        <v>42.7</v>
      </c>
    </row>
    <row r="22" spans="1:20" x14ac:dyDescent="0.2">
      <c r="L22" s="761" t="s">
        <v>758</v>
      </c>
      <c r="M22" s="760">
        <v>146.94</v>
      </c>
      <c r="N22" s="761"/>
      <c r="O22" s="761"/>
      <c r="P22" s="763" t="s">
        <v>682</v>
      </c>
      <c r="Q22" s="760">
        <v>38.700000000000003</v>
      </c>
    </row>
    <row r="23" spans="1:20" x14ac:dyDescent="0.2">
      <c r="L23" s="761" t="s">
        <v>682</v>
      </c>
      <c r="M23" s="760">
        <v>139</v>
      </c>
      <c r="N23" s="761"/>
      <c r="O23" s="761"/>
      <c r="P23" s="763" t="s">
        <v>764</v>
      </c>
      <c r="Q23" s="764">
        <v>28.2</v>
      </c>
    </row>
    <row r="24" spans="1:20" x14ac:dyDescent="0.2">
      <c r="L24" s="761" t="s">
        <v>684</v>
      </c>
      <c r="M24" s="760">
        <v>114</v>
      </c>
      <c r="N24" s="761"/>
      <c r="O24" s="761"/>
      <c r="P24" s="763" t="s">
        <v>518</v>
      </c>
      <c r="Q24" s="760">
        <v>25.9</v>
      </c>
    </row>
    <row r="25" spans="1:20" x14ac:dyDescent="0.2">
      <c r="L25" s="761" t="s">
        <v>766</v>
      </c>
      <c r="M25" s="760">
        <v>105.1</v>
      </c>
      <c r="N25" s="761"/>
      <c r="O25" s="761"/>
      <c r="P25" s="763" t="s">
        <v>762</v>
      </c>
      <c r="Q25" s="764">
        <v>25.5</v>
      </c>
    </row>
    <row r="26" spans="1:20" x14ac:dyDescent="0.2">
      <c r="L26" s="761" t="s">
        <v>533</v>
      </c>
      <c r="M26" s="760">
        <v>103.5</v>
      </c>
      <c r="N26" s="761"/>
      <c r="O26" s="761"/>
      <c r="P26" s="763" t="s">
        <v>771</v>
      </c>
      <c r="Q26" s="764">
        <v>25.2</v>
      </c>
    </row>
    <row r="27" spans="1:20" x14ac:dyDescent="0.2">
      <c r="L27" s="761" t="s">
        <v>762</v>
      </c>
      <c r="M27" s="760">
        <v>85.8</v>
      </c>
      <c r="N27" s="761"/>
      <c r="O27" s="761"/>
      <c r="P27" s="763" t="s">
        <v>761</v>
      </c>
      <c r="Q27" s="764">
        <v>23.9</v>
      </c>
    </row>
    <row r="28" spans="1:20" x14ac:dyDescent="0.2">
      <c r="L28" s="761" t="s">
        <v>530</v>
      </c>
      <c r="M28" s="760">
        <v>81.599999999999994</v>
      </c>
      <c r="N28" s="761"/>
      <c r="O28" s="761"/>
      <c r="P28" s="763" t="s">
        <v>533</v>
      </c>
      <c r="Q28" s="764">
        <v>22.7</v>
      </c>
    </row>
    <row r="29" spans="1:20" x14ac:dyDescent="0.2">
      <c r="L29" s="761" t="s">
        <v>771</v>
      </c>
      <c r="M29" s="760">
        <v>70.7</v>
      </c>
      <c r="N29" s="761"/>
      <c r="O29" s="761"/>
      <c r="P29" s="763" t="s">
        <v>763</v>
      </c>
      <c r="Q29" s="764">
        <v>22</v>
      </c>
      <c r="R29" s="721"/>
      <c r="S29" s="485"/>
      <c r="T29" s="485"/>
    </row>
    <row r="30" spans="1:20" x14ac:dyDescent="0.2">
      <c r="L30" s="761" t="s">
        <v>518</v>
      </c>
      <c r="M30" s="760">
        <v>68</v>
      </c>
      <c r="N30" s="761"/>
      <c r="O30" s="761"/>
      <c r="P30" s="763" t="s">
        <v>684</v>
      </c>
      <c r="Q30" s="764">
        <v>18.5</v>
      </c>
    </row>
    <row r="31" spans="1:20" x14ac:dyDescent="0.2">
      <c r="L31" s="761" t="s">
        <v>761</v>
      </c>
      <c r="M31" s="760">
        <v>66.400000000000006</v>
      </c>
      <c r="N31" s="761"/>
      <c r="O31" s="761"/>
      <c r="P31" s="763" t="s">
        <v>686</v>
      </c>
      <c r="Q31" s="764">
        <v>17.8</v>
      </c>
    </row>
    <row r="32" spans="1:20" x14ac:dyDescent="0.2">
      <c r="L32" s="759" t="s">
        <v>687</v>
      </c>
      <c r="M32" s="760">
        <v>63.8</v>
      </c>
      <c r="N32" s="761"/>
      <c r="O32" s="761"/>
      <c r="P32" s="763" t="s">
        <v>687</v>
      </c>
      <c r="Q32" s="764">
        <v>17.5</v>
      </c>
    </row>
    <row r="33" spans="12:17" x14ac:dyDescent="0.2">
      <c r="L33" s="761" t="s">
        <v>764</v>
      </c>
      <c r="M33" s="760">
        <v>63.1</v>
      </c>
      <c r="N33" s="761"/>
      <c r="O33" s="761"/>
      <c r="P33" s="763" t="s">
        <v>530</v>
      </c>
      <c r="Q33" s="764">
        <v>16.2</v>
      </c>
    </row>
    <row r="34" spans="12:17" x14ac:dyDescent="0.2">
      <c r="L34" s="761" t="s">
        <v>532</v>
      </c>
      <c r="M34" s="760">
        <v>62.7</v>
      </c>
      <c r="N34" s="761"/>
      <c r="O34" s="761"/>
      <c r="P34" s="763" t="s">
        <v>685</v>
      </c>
      <c r="Q34" s="760">
        <v>15.7</v>
      </c>
    </row>
    <row r="35" spans="12:17" x14ac:dyDescent="0.2">
      <c r="L35" s="761" t="s">
        <v>763</v>
      </c>
      <c r="M35" s="760">
        <v>57.1</v>
      </c>
      <c r="N35" s="761"/>
      <c r="O35" s="761"/>
      <c r="P35" s="763" t="s">
        <v>688</v>
      </c>
      <c r="Q35" s="760">
        <v>11.3</v>
      </c>
    </row>
    <row r="36" spans="12:17" x14ac:dyDescent="0.2">
      <c r="L36" s="761" t="s">
        <v>686</v>
      </c>
      <c r="M36" s="760">
        <v>56.4</v>
      </c>
      <c r="N36" s="761"/>
      <c r="O36" s="761"/>
      <c r="P36" s="763" t="s">
        <v>772</v>
      </c>
      <c r="Q36" s="760">
        <v>10.6</v>
      </c>
    </row>
    <row r="37" spans="12:17" x14ac:dyDescent="0.2">
      <c r="L37" s="761" t="s">
        <v>690</v>
      </c>
      <c r="M37" s="760">
        <v>55.5</v>
      </c>
      <c r="N37" s="761"/>
      <c r="O37" s="761"/>
      <c r="P37" s="763" t="s">
        <v>531</v>
      </c>
      <c r="Q37" s="760">
        <v>8.8000000000000007</v>
      </c>
    </row>
    <row r="38" spans="12:17" x14ac:dyDescent="0.2">
      <c r="L38" s="761" t="s">
        <v>531</v>
      </c>
      <c r="M38" s="760">
        <v>53.6</v>
      </c>
      <c r="N38" s="761"/>
      <c r="O38" s="761"/>
      <c r="P38" s="763" t="s">
        <v>765</v>
      </c>
      <c r="Q38" s="764">
        <v>8.3000000000000007</v>
      </c>
    </row>
    <row r="39" spans="12:17" x14ac:dyDescent="0.2">
      <c r="L39" s="761" t="s">
        <v>772</v>
      </c>
      <c r="M39" s="760">
        <v>47.1</v>
      </c>
      <c r="N39" s="761"/>
      <c r="O39" s="761"/>
      <c r="P39" s="763" t="s">
        <v>769</v>
      </c>
      <c r="Q39" s="764">
        <v>8.2870000000000008</v>
      </c>
    </row>
    <row r="40" spans="12:17" x14ac:dyDescent="0.2">
      <c r="L40" s="761" t="s">
        <v>693</v>
      </c>
      <c r="M40" s="760">
        <v>45.7</v>
      </c>
      <c r="N40" s="761"/>
      <c r="O40" s="761"/>
      <c r="P40" s="763" t="s">
        <v>532</v>
      </c>
      <c r="Q40" s="760">
        <v>7.9</v>
      </c>
    </row>
    <row r="41" spans="12:17" x14ac:dyDescent="0.2">
      <c r="L41" s="761" t="s">
        <v>685</v>
      </c>
      <c r="M41" s="760">
        <v>43.3</v>
      </c>
      <c r="N41" s="761"/>
      <c r="O41" s="761"/>
      <c r="P41" s="763" t="s">
        <v>689</v>
      </c>
      <c r="Q41" s="760">
        <v>7.7</v>
      </c>
    </row>
    <row r="42" spans="12:17" x14ac:dyDescent="0.2">
      <c r="L42" s="761" t="s">
        <v>692</v>
      </c>
      <c r="M42" s="760">
        <v>34</v>
      </c>
      <c r="N42" s="761"/>
      <c r="O42" s="761"/>
      <c r="P42" s="763" t="s">
        <v>770</v>
      </c>
      <c r="Q42" s="764">
        <v>5.8</v>
      </c>
    </row>
    <row r="43" spans="12:17" x14ac:dyDescent="0.2">
      <c r="L43" s="761" t="s">
        <v>767</v>
      </c>
      <c r="M43" s="760">
        <v>30.4</v>
      </c>
      <c r="N43" s="761"/>
      <c r="O43" s="761"/>
      <c r="P43" s="763" t="s">
        <v>691</v>
      </c>
      <c r="Q43" s="760">
        <v>4.5</v>
      </c>
    </row>
    <row r="44" spans="12:17" x14ac:dyDescent="0.2">
      <c r="L44" s="761" t="s">
        <v>534</v>
      </c>
      <c r="M44" s="760">
        <v>27.8</v>
      </c>
      <c r="N44" s="761"/>
      <c r="O44" s="761"/>
      <c r="P44" s="763" t="s">
        <v>692</v>
      </c>
      <c r="Q44" s="764">
        <v>4.5</v>
      </c>
    </row>
    <row r="45" spans="12:17" x14ac:dyDescent="0.2">
      <c r="L45" s="761" t="s">
        <v>770</v>
      </c>
      <c r="M45" s="760">
        <v>24.3</v>
      </c>
      <c r="N45" s="761"/>
      <c r="O45" s="761"/>
      <c r="P45" s="763" t="s">
        <v>695</v>
      </c>
      <c r="Q45" s="760">
        <v>2.8</v>
      </c>
    </row>
    <row r="46" spans="12:17" x14ac:dyDescent="0.2">
      <c r="L46" s="761" t="s">
        <v>769</v>
      </c>
      <c r="M46" s="760">
        <v>22.76</v>
      </c>
      <c r="N46" s="761"/>
      <c r="O46" s="761"/>
      <c r="P46" s="763" t="s">
        <v>543</v>
      </c>
      <c r="Q46" s="760">
        <v>2.54</v>
      </c>
    </row>
    <row r="47" spans="12:17" x14ac:dyDescent="0.2">
      <c r="L47" s="761" t="s">
        <v>689</v>
      </c>
      <c r="M47" s="760">
        <v>22.7</v>
      </c>
      <c r="N47" s="761"/>
      <c r="O47" s="761"/>
      <c r="P47" s="763" t="s">
        <v>759</v>
      </c>
      <c r="Q47" s="760">
        <v>2.5</v>
      </c>
    </row>
    <row r="48" spans="12:17" x14ac:dyDescent="0.2">
      <c r="L48" s="761" t="s">
        <v>696</v>
      </c>
      <c r="M48" s="760">
        <v>21.3</v>
      </c>
      <c r="N48" s="761"/>
      <c r="O48" s="761"/>
      <c r="P48" s="763" t="s">
        <v>694</v>
      </c>
      <c r="Q48" s="760">
        <v>1.8</v>
      </c>
    </row>
    <row r="49" spans="12:17" x14ac:dyDescent="0.2">
      <c r="L49" s="761" t="s">
        <v>695</v>
      </c>
      <c r="M49" s="760">
        <v>17</v>
      </c>
      <c r="N49" s="761"/>
      <c r="O49" s="761"/>
      <c r="P49" s="763" t="s">
        <v>767</v>
      </c>
      <c r="Q49" s="764">
        <v>1.7</v>
      </c>
    </row>
    <row r="50" spans="12:17" x14ac:dyDescent="0.2">
      <c r="L50" s="761" t="s">
        <v>697</v>
      </c>
      <c r="M50" s="760">
        <v>14.5</v>
      </c>
      <c r="N50" s="761"/>
      <c r="O50" s="761"/>
      <c r="P50" s="763" t="s">
        <v>544</v>
      </c>
      <c r="Q50" s="760">
        <v>1.26</v>
      </c>
    </row>
    <row r="51" spans="12:17" x14ac:dyDescent="0.2">
      <c r="L51" s="761" t="s">
        <v>691</v>
      </c>
      <c r="M51" s="760">
        <v>12</v>
      </c>
      <c r="N51" s="761"/>
      <c r="O51" s="761"/>
      <c r="P51" s="763" t="s">
        <v>545</v>
      </c>
      <c r="Q51" s="760">
        <v>0.19</v>
      </c>
    </row>
    <row r="52" spans="12:17" x14ac:dyDescent="0.2">
      <c r="L52" s="761" t="s">
        <v>759</v>
      </c>
      <c r="M52" s="760">
        <v>10.3</v>
      </c>
      <c r="N52" s="761"/>
      <c r="O52" s="761"/>
      <c r="P52" s="763"/>
      <c r="Q52" s="760"/>
    </row>
    <row r="53" spans="12:17" x14ac:dyDescent="0.2">
      <c r="L53" s="761" t="s">
        <v>698</v>
      </c>
      <c r="M53" s="760">
        <v>8.9</v>
      </c>
      <c r="N53" s="761"/>
      <c r="O53" s="761"/>
      <c r="P53" s="763"/>
      <c r="Q53" s="760"/>
    </row>
    <row r="54" spans="12:17" x14ac:dyDescent="0.2">
      <c r="L54" s="761" t="s">
        <v>694</v>
      </c>
      <c r="M54" s="760">
        <v>5.7</v>
      </c>
      <c r="N54" s="761"/>
      <c r="O54" s="761"/>
      <c r="P54" s="763"/>
      <c r="Q54" s="760"/>
    </row>
    <row r="55" spans="12:17" x14ac:dyDescent="0.2">
      <c r="L55" s="761" t="s">
        <v>543</v>
      </c>
      <c r="M55" s="760">
        <v>5.15</v>
      </c>
      <c r="N55" s="761"/>
      <c r="O55" s="761"/>
      <c r="P55" s="763"/>
      <c r="Q55" s="760"/>
    </row>
    <row r="56" spans="12:17" x14ac:dyDescent="0.2">
      <c r="L56" s="761" t="s">
        <v>544</v>
      </c>
      <c r="M56" s="760">
        <v>2.81</v>
      </c>
      <c r="N56" s="761"/>
      <c r="O56" s="761"/>
      <c r="P56" s="763"/>
      <c r="Q56" s="760"/>
    </row>
    <row r="57" spans="12:17" x14ac:dyDescent="0.2">
      <c r="L57" s="761" t="s">
        <v>545</v>
      </c>
      <c r="M57" s="760">
        <v>0.71</v>
      </c>
      <c r="N57" s="761"/>
      <c r="O57" s="761"/>
      <c r="P57" s="763"/>
      <c r="Q57" s="760"/>
    </row>
    <row r="58" spans="12:17" x14ac:dyDescent="0.2">
      <c r="P58" s="716"/>
      <c r="Q58" s="485"/>
    </row>
  </sheetData>
  <pageMargins left="0.75" right="0.75" top="1" bottom="1" header="0.5" footer="0.5"/>
  <pageSetup paperSize="9" scale="67" orientation="portrait" r:id="rId1"/>
  <headerFooter alignWithMargins="0">
    <oddHeader>&amp;R&amp;"Arial,Bold"&amp;14WATER TRANSPORT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1"/>
  <sheetViews>
    <sheetView zoomScale="70" zoomScaleNormal="70" workbookViewId="0">
      <selection activeCell="AG28" sqref="AG28"/>
    </sheetView>
  </sheetViews>
  <sheetFormatPr defaultRowHeight="15" x14ac:dyDescent="0.2"/>
  <cols>
    <col min="1" max="1" width="28.28515625" style="54" customWidth="1"/>
    <col min="2" max="11" width="8.5703125" style="54" hidden="1" customWidth="1"/>
    <col min="12" max="12" width="10.28515625" style="54" hidden="1" customWidth="1"/>
    <col min="13" max="13" width="10.42578125" style="54" hidden="1" customWidth="1"/>
    <col min="14" max="14" width="10.28515625" style="54" hidden="1" customWidth="1"/>
    <col min="15" max="15" width="10.5703125" style="54" hidden="1" customWidth="1"/>
    <col min="16" max="16" width="10.42578125" style="54" hidden="1" customWidth="1"/>
    <col min="17" max="17" width="10.28515625" style="54" hidden="1" customWidth="1"/>
    <col min="18" max="18" width="10.7109375" style="54" hidden="1" customWidth="1"/>
    <col min="19" max="20" width="10.5703125" style="55" hidden="1" customWidth="1"/>
    <col min="21" max="21" width="10" style="55" customWidth="1"/>
    <col min="22" max="22" width="10" style="54" customWidth="1"/>
    <col min="23" max="256" width="9.140625" style="54"/>
    <col min="257" max="257" width="22" style="54" customWidth="1"/>
    <col min="258" max="272" width="0" style="54" hidden="1" customWidth="1"/>
    <col min="273" max="273" width="10.28515625" style="54" customWidth="1"/>
    <col min="274" max="274" width="10.7109375" style="54" customWidth="1"/>
    <col min="275" max="276" width="10.5703125" style="54" customWidth="1"/>
    <col min="277" max="278" width="10" style="54" customWidth="1"/>
    <col min="279" max="512" width="9.140625" style="54"/>
    <col min="513" max="513" width="22" style="54" customWidth="1"/>
    <col min="514" max="528" width="0" style="54" hidden="1" customWidth="1"/>
    <col min="529" max="529" width="10.28515625" style="54" customWidth="1"/>
    <col min="530" max="530" width="10.7109375" style="54" customWidth="1"/>
    <col min="531" max="532" width="10.5703125" style="54" customWidth="1"/>
    <col min="533" max="534" width="10" style="54" customWidth="1"/>
    <col min="535" max="768" width="9.140625" style="54"/>
    <col min="769" max="769" width="22" style="54" customWidth="1"/>
    <col min="770" max="784" width="0" style="54" hidden="1" customWidth="1"/>
    <col min="785" max="785" width="10.28515625" style="54" customWidth="1"/>
    <col min="786" max="786" width="10.7109375" style="54" customWidth="1"/>
    <col min="787" max="788" width="10.5703125" style="54" customWidth="1"/>
    <col min="789" max="790" width="10" style="54" customWidth="1"/>
    <col min="791" max="1024" width="9.140625" style="54"/>
    <col min="1025" max="1025" width="22" style="54" customWidth="1"/>
    <col min="1026" max="1040" width="0" style="54" hidden="1" customWidth="1"/>
    <col min="1041" max="1041" width="10.28515625" style="54" customWidth="1"/>
    <col min="1042" max="1042" width="10.7109375" style="54" customWidth="1"/>
    <col min="1043" max="1044" width="10.5703125" style="54" customWidth="1"/>
    <col min="1045" max="1046" width="10" style="54" customWidth="1"/>
    <col min="1047" max="1280" width="9.140625" style="54"/>
    <col min="1281" max="1281" width="22" style="54" customWidth="1"/>
    <col min="1282" max="1296" width="0" style="54" hidden="1" customWidth="1"/>
    <col min="1297" max="1297" width="10.28515625" style="54" customWidth="1"/>
    <col min="1298" max="1298" width="10.7109375" style="54" customWidth="1"/>
    <col min="1299" max="1300" width="10.5703125" style="54" customWidth="1"/>
    <col min="1301" max="1302" width="10" style="54" customWidth="1"/>
    <col min="1303" max="1536" width="9.140625" style="54"/>
    <col min="1537" max="1537" width="22" style="54" customWidth="1"/>
    <col min="1538" max="1552" width="0" style="54" hidden="1" customWidth="1"/>
    <col min="1553" max="1553" width="10.28515625" style="54" customWidth="1"/>
    <col min="1554" max="1554" width="10.7109375" style="54" customWidth="1"/>
    <col min="1555" max="1556" width="10.5703125" style="54" customWidth="1"/>
    <col min="1557" max="1558" width="10" style="54" customWidth="1"/>
    <col min="1559" max="1792" width="9.140625" style="54"/>
    <col min="1793" max="1793" width="22" style="54" customWidth="1"/>
    <col min="1794" max="1808" width="0" style="54" hidden="1" customWidth="1"/>
    <col min="1809" max="1809" width="10.28515625" style="54" customWidth="1"/>
    <col min="1810" max="1810" width="10.7109375" style="54" customWidth="1"/>
    <col min="1811" max="1812" width="10.5703125" style="54" customWidth="1"/>
    <col min="1813" max="1814" width="10" style="54" customWidth="1"/>
    <col min="1815" max="2048" width="9.140625" style="54"/>
    <col min="2049" max="2049" width="22" style="54" customWidth="1"/>
    <col min="2050" max="2064" width="0" style="54" hidden="1" customWidth="1"/>
    <col min="2065" max="2065" width="10.28515625" style="54" customWidth="1"/>
    <col min="2066" max="2066" width="10.7109375" style="54" customWidth="1"/>
    <col min="2067" max="2068" width="10.5703125" style="54" customWidth="1"/>
    <col min="2069" max="2070" width="10" style="54" customWidth="1"/>
    <col min="2071" max="2304" width="9.140625" style="54"/>
    <col min="2305" max="2305" width="22" style="54" customWidth="1"/>
    <col min="2306" max="2320" width="0" style="54" hidden="1" customWidth="1"/>
    <col min="2321" max="2321" width="10.28515625" style="54" customWidth="1"/>
    <col min="2322" max="2322" width="10.7109375" style="54" customWidth="1"/>
    <col min="2323" max="2324" width="10.5703125" style="54" customWidth="1"/>
    <col min="2325" max="2326" width="10" style="54" customWidth="1"/>
    <col min="2327" max="2560" width="9.140625" style="54"/>
    <col min="2561" max="2561" width="22" style="54" customWidth="1"/>
    <col min="2562" max="2576" width="0" style="54" hidden="1" customWidth="1"/>
    <col min="2577" max="2577" width="10.28515625" style="54" customWidth="1"/>
    <col min="2578" max="2578" width="10.7109375" style="54" customWidth="1"/>
    <col min="2579" max="2580" width="10.5703125" style="54" customWidth="1"/>
    <col min="2581" max="2582" width="10" style="54" customWidth="1"/>
    <col min="2583" max="2816" width="9.140625" style="54"/>
    <col min="2817" max="2817" width="22" style="54" customWidth="1"/>
    <col min="2818" max="2832" width="0" style="54" hidden="1" customWidth="1"/>
    <col min="2833" max="2833" width="10.28515625" style="54" customWidth="1"/>
    <col min="2834" max="2834" width="10.7109375" style="54" customWidth="1"/>
    <col min="2835" max="2836" width="10.5703125" style="54" customWidth="1"/>
    <col min="2837" max="2838" width="10" style="54" customWidth="1"/>
    <col min="2839" max="3072" width="9.140625" style="54"/>
    <col min="3073" max="3073" width="22" style="54" customWidth="1"/>
    <col min="3074" max="3088" width="0" style="54" hidden="1" customWidth="1"/>
    <col min="3089" max="3089" width="10.28515625" style="54" customWidth="1"/>
    <col min="3090" max="3090" width="10.7109375" style="54" customWidth="1"/>
    <col min="3091" max="3092" width="10.5703125" style="54" customWidth="1"/>
    <col min="3093" max="3094" width="10" style="54" customWidth="1"/>
    <col min="3095" max="3328" width="9.140625" style="54"/>
    <col min="3329" max="3329" width="22" style="54" customWidth="1"/>
    <col min="3330" max="3344" width="0" style="54" hidden="1" customWidth="1"/>
    <col min="3345" max="3345" width="10.28515625" style="54" customWidth="1"/>
    <col min="3346" max="3346" width="10.7109375" style="54" customWidth="1"/>
    <col min="3347" max="3348" width="10.5703125" style="54" customWidth="1"/>
    <col min="3349" max="3350" width="10" style="54" customWidth="1"/>
    <col min="3351" max="3584" width="9.140625" style="54"/>
    <col min="3585" max="3585" width="22" style="54" customWidth="1"/>
    <col min="3586" max="3600" width="0" style="54" hidden="1" customWidth="1"/>
    <col min="3601" max="3601" width="10.28515625" style="54" customWidth="1"/>
    <col min="3602" max="3602" width="10.7109375" style="54" customWidth="1"/>
    <col min="3603" max="3604" width="10.5703125" style="54" customWidth="1"/>
    <col min="3605" max="3606" width="10" style="54" customWidth="1"/>
    <col min="3607" max="3840" width="9.140625" style="54"/>
    <col min="3841" max="3841" width="22" style="54" customWidth="1"/>
    <col min="3842" max="3856" width="0" style="54" hidden="1" customWidth="1"/>
    <col min="3857" max="3857" width="10.28515625" style="54" customWidth="1"/>
    <col min="3858" max="3858" width="10.7109375" style="54" customWidth="1"/>
    <col min="3859" max="3860" width="10.5703125" style="54" customWidth="1"/>
    <col min="3861" max="3862" width="10" style="54" customWidth="1"/>
    <col min="3863" max="4096" width="9.140625" style="54"/>
    <col min="4097" max="4097" width="22" style="54" customWidth="1"/>
    <col min="4098" max="4112" width="0" style="54" hidden="1" customWidth="1"/>
    <col min="4113" max="4113" width="10.28515625" style="54" customWidth="1"/>
    <col min="4114" max="4114" width="10.7109375" style="54" customWidth="1"/>
    <col min="4115" max="4116" width="10.5703125" style="54" customWidth="1"/>
    <col min="4117" max="4118" width="10" style="54" customWidth="1"/>
    <col min="4119" max="4352" width="9.140625" style="54"/>
    <col min="4353" max="4353" width="22" style="54" customWidth="1"/>
    <col min="4354" max="4368" width="0" style="54" hidden="1" customWidth="1"/>
    <col min="4369" max="4369" width="10.28515625" style="54" customWidth="1"/>
    <col min="4370" max="4370" width="10.7109375" style="54" customWidth="1"/>
    <col min="4371" max="4372" width="10.5703125" style="54" customWidth="1"/>
    <col min="4373" max="4374" width="10" style="54" customWidth="1"/>
    <col min="4375" max="4608" width="9.140625" style="54"/>
    <col min="4609" max="4609" width="22" style="54" customWidth="1"/>
    <col min="4610" max="4624" width="0" style="54" hidden="1" customWidth="1"/>
    <col min="4625" max="4625" width="10.28515625" style="54" customWidth="1"/>
    <col min="4626" max="4626" width="10.7109375" style="54" customWidth="1"/>
    <col min="4627" max="4628" width="10.5703125" style="54" customWidth="1"/>
    <col min="4629" max="4630" width="10" style="54" customWidth="1"/>
    <col min="4631" max="4864" width="9.140625" style="54"/>
    <col min="4865" max="4865" width="22" style="54" customWidth="1"/>
    <col min="4866" max="4880" width="0" style="54" hidden="1" customWidth="1"/>
    <col min="4881" max="4881" width="10.28515625" style="54" customWidth="1"/>
    <col min="4882" max="4882" width="10.7109375" style="54" customWidth="1"/>
    <col min="4883" max="4884" width="10.5703125" style="54" customWidth="1"/>
    <col min="4885" max="4886" width="10" style="54" customWidth="1"/>
    <col min="4887" max="5120" width="9.140625" style="54"/>
    <col min="5121" max="5121" width="22" style="54" customWidth="1"/>
    <col min="5122" max="5136" width="0" style="54" hidden="1" customWidth="1"/>
    <col min="5137" max="5137" width="10.28515625" style="54" customWidth="1"/>
    <col min="5138" max="5138" width="10.7109375" style="54" customWidth="1"/>
    <col min="5139" max="5140" width="10.5703125" style="54" customWidth="1"/>
    <col min="5141" max="5142" width="10" style="54" customWidth="1"/>
    <col min="5143" max="5376" width="9.140625" style="54"/>
    <col min="5377" max="5377" width="22" style="54" customWidth="1"/>
    <col min="5378" max="5392" width="0" style="54" hidden="1" customWidth="1"/>
    <col min="5393" max="5393" width="10.28515625" style="54" customWidth="1"/>
    <col min="5394" max="5394" width="10.7109375" style="54" customWidth="1"/>
    <col min="5395" max="5396" width="10.5703125" style="54" customWidth="1"/>
    <col min="5397" max="5398" width="10" style="54" customWidth="1"/>
    <col min="5399" max="5632" width="9.140625" style="54"/>
    <col min="5633" max="5633" width="22" style="54" customWidth="1"/>
    <col min="5634" max="5648" width="0" style="54" hidden="1" customWidth="1"/>
    <col min="5649" max="5649" width="10.28515625" style="54" customWidth="1"/>
    <col min="5650" max="5650" width="10.7109375" style="54" customWidth="1"/>
    <col min="5651" max="5652" width="10.5703125" style="54" customWidth="1"/>
    <col min="5653" max="5654" width="10" style="54" customWidth="1"/>
    <col min="5655" max="5888" width="9.140625" style="54"/>
    <col min="5889" max="5889" width="22" style="54" customWidth="1"/>
    <col min="5890" max="5904" width="0" style="54" hidden="1" customWidth="1"/>
    <col min="5905" max="5905" width="10.28515625" style="54" customWidth="1"/>
    <col min="5906" max="5906" width="10.7109375" style="54" customWidth="1"/>
    <col min="5907" max="5908" width="10.5703125" style="54" customWidth="1"/>
    <col min="5909" max="5910" width="10" style="54" customWidth="1"/>
    <col min="5911" max="6144" width="9.140625" style="54"/>
    <col min="6145" max="6145" width="22" style="54" customWidth="1"/>
    <col min="6146" max="6160" width="0" style="54" hidden="1" customWidth="1"/>
    <col min="6161" max="6161" width="10.28515625" style="54" customWidth="1"/>
    <col min="6162" max="6162" width="10.7109375" style="54" customWidth="1"/>
    <col min="6163" max="6164" width="10.5703125" style="54" customWidth="1"/>
    <col min="6165" max="6166" width="10" style="54" customWidth="1"/>
    <col min="6167" max="6400" width="9.140625" style="54"/>
    <col min="6401" max="6401" width="22" style="54" customWidth="1"/>
    <col min="6402" max="6416" width="0" style="54" hidden="1" customWidth="1"/>
    <col min="6417" max="6417" width="10.28515625" style="54" customWidth="1"/>
    <col min="6418" max="6418" width="10.7109375" style="54" customWidth="1"/>
    <col min="6419" max="6420" width="10.5703125" style="54" customWidth="1"/>
    <col min="6421" max="6422" width="10" style="54" customWidth="1"/>
    <col min="6423" max="6656" width="9.140625" style="54"/>
    <col min="6657" max="6657" width="22" style="54" customWidth="1"/>
    <col min="6658" max="6672" width="0" style="54" hidden="1" customWidth="1"/>
    <col min="6673" max="6673" width="10.28515625" style="54" customWidth="1"/>
    <col min="6674" max="6674" width="10.7109375" style="54" customWidth="1"/>
    <col min="6675" max="6676" width="10.5703125" style="54" customWidth="1"/>
    <col min="6677" max="6678" width="10" style="54" customWidth="1"/>
    <col min="6679" max="6912" width="9.140625" style="54"/>
    <col min="6913" max="6913" width="22" style="54" customWidth="1"/>
    <col min="6914" max="6928" width="0" style="54" hidden="1" customWidth="1"/>
    <col min="6929" max="6929" width="10.28515625" style="54" customWidth="1"/>
    <col min="6930" max="6930" width="10.7109375" style="54" customWidth="1"/>
    <col min="6931" max="6932" width="10.5703125" style="54" customWidth="1"/>
    <col min="6933" max="6934" width="10" style="54" customWidth="1"/>
    <col min="6935" max="7168" width="9.140625" style="54"/>
    <col min="7169" max="7169" width="22" style="54" customWidth="1"/>
    <col min="7170" max="7184" width="0" style="54" hidden="1" customWidth="1"/>
    <col min="7185" max="7185" width="10.28515625" style="54" customWidth="1"/>
    <col min="7186" max="7186" width="10.7109375" style="54" customWidth="1"/>
    <col min="7187" max="7188" width="10.5703125" style="54" customWidth="1"/>
    <col min="7189" max="7190" width="10" style="54" customWidth="1"/>
    <col min="7191" max="7424" width="9.140625" style="54"/>
    <col min="7425" max="7425" width="22" style="54" customWidth="1"/>
    <col min="7426" max="7440" width="0" style="54" hidden="1" customWidth="1"/>
    <col min="7441" max="7441" width="10.28515625" style="54" customWidth="1"/>
    <col min="7442" max="7442" width="10.7109375" style="54" customWidth="1"/>
    <col min="7443" max="7444" width="10.5703125" style="54" customWidth="1"/>
    <col min="7445" max="7446" width="10" style="54" customWidth="1"/>
    <col min="7447" max="7680" width="9.140625" style="54"/>
    <col min="7681" max="7681" width="22" style="54" customWidth="1"/>
    <col min="7682" max="7696" width="0" style="54" hidden="1" customWidth="1"/>
    <col min="7697" max="7697" width="10.28515625" style="54" customWidth="1"/>
    <col min="7698" max="7698" width="10.7109375" style="54" customWidth="1"/>
    <col min="7699" max="7700" width="10.5703125" style="54" customWidth="1"/>
    <col min="7701" max="7702" width="10" style="54" customWidth="1"/>
    <col min="7703" max="7936" width="9.140625" style="54"/>
    <col min="7937" max="7937" width="22" style="54" customWidth="1"/>
    <col min="7938" max="7952" width="0" style="54" hidden="1" customWidth="1"/>
    <col min="7953" max="7953" width="10.28515625" style="54" customWidth="1"/>
    <col min="7954" max="7954" width="10.7109375" style="54" customWidth="1"/>
    <col min="7955" max="7956" width="10.5703125" style="54" customWidth="1"/>
    <col min="7957" max="7958" width="10" style="54" customWidth="1"/>
    <col min="7959" max="8192" width="9.140625" style="54"/>
    <col min="8193" max="8193" width="22" style="54" customWidth="1"/>
    <col min="8194" max="8208" width="0" style="54" hidden="1" customWidth="1"/>
    <col min="8209" max="8209" width="10.28515625" style="54" customWidth="1"/>
    <col min="8210" max="8210" width="10.7109375" style="54" customWidth="1"/>
    <col min="8211" max="8212" width="10.5703125" style="54" customWidth="1"/>
    <col min="8213" max="8214" width="10" style="54" customWidth="1"/>
    <col min="8215" max="8448" width="9.140625" style="54"/>
    <col min="8449" max="8449" width="22" style="54" customWidth="1"/>
    <col min="8450" max="8464" width="0" style="54" hidden="1" customWidth="1"/>
    <col min="8465" max="8465" width="10.28515625" style="54" customWidth="1"/>
    <col min="8466" max="8466" width="10.7109375" style="54" customWidth="1"/>
    <col min="8467" max="8468" width="10.5703125" style="54" customWidth="1"/>
    <col min="8469" max="8470" width="10" style="54" customWidth="1"/>
    <col min="8471" max="8704" width="9.140625" style="54"/>
    <col min="8705" max="8705" width="22" style="54" customWidth="1"/>
    <col min="8706" max="8720" width="0" style="54" hidden="1" customWidth="1"/>
    <col min="8721" max="8721" width="10.28515625" style="54" customWidth="1"/>
    <col min="8722" max="8722" width="10.7109375" style="54" customWidth="1"/>
    <col min="8723" max="8724" width="10.5703125" style="54" customWidth="1"/>
    <col min="8725" max="8726" width="10" style="54" customWidth="1"/>
    <col min="8727" max="8960" width="9.140625" style="54"/>
    <col min="8961" max="8961" width="22" style="54" customWidth="1"/>
    <col min="8962" max="8976" width="0" style="54" hidden="1" customWidth="1"/>
    <col min="8977" max="8977" width="10.28515625" style="54" customWidth="1"/>
    <col min="8978" max="8978" width="10.7109375" style="54" customWidth="1"/>
    <col min="8979" max="8980" width="10.5703125" style="54" customWidth="1"/>
    <col min="8981" max="8982" width="10" style="54" customWidth="1"/>
    <col min="8983" max="9216" width="9.140625" style="54"/>
    <col min="9217" max="9217" width="22" style="54" customWidth="1"/>
    <col min="9218" max="9232" width="0" style="54" hidden="1" customWidth="1"/>
    <col min="9233" max="9233" width="10.28515625" style="54" customWidth="1"/>
    <col min="9234" max="9234" width="10.7109375" style="54" customWidth="1"/>
    <col min="9235" max="9236" width="10.5703125" style="54" customWidth="1"/>
    <col min="9237" max="9238" width="10" style="54" customWidth="1"/>
    <col min="9239" max="9472" width="9.140625" style="54"/>
    <col min="9473" max="9473" width="22" style="54" customWidth="1"/>
    <col min="9474" max="9488" width="0" style="54" hidden="1" customWidth="1"/>
    <col min="9489" max="9489" width="10.28515625" style="54" customWidth="1"/>
    <col min="9490" max="9490" width="10.7109375" style="54" customWidth="1"/>
    <col min="9491" max="9492" width="10.5703125" style="54" customWidth="1"/>
    <col min="9493" max="9494" width="10" style="54" customWidth="1"/>
    <col min="9495" max="9728" width="9.140625" style="54"/>
    <col min="9729" max="9729" width="22" style="54" customWidth="1"/>
    <col min="9730" max="9744" width="0" style="54" hidden="1" customWidth="1"/>
    <col min="9745" max="9745" width="10.28515625" style="54" customWidth="1"/>
    <col min="9746" max="9746" width="10.7109375" style="54" customWidth="1"/>
    <col min="9747" max="9748" width="10.5703125" style="54" customWidth="1"/>
    <col min="9749" max="9750" width="10" style="54" customWidth="1"/>
    <col min="9751" max="9984" width="9.140625" style="54"/>
    <col min="9985" max="9985" width="22" style="54" customWidth="1"/>
    <col min="9986" max="10000" width="0" style="54" hidden="1" customWidth="1"/>
    <col min="10001" max="10001" width="10.28515625" style="54" customWidth="1"/>
    <col min="10002" max="10002" width="10.7109375" style="54" customWidth="1"/>
    <col min="10003" max="10004" width="10.5703125" style="54" customWidth="1"/>
    <col min="10005" max="10006" width="10" style="54" customWidth="1"/>
    <col min="10007" max="10240" width="9.140625" style="54"/>
    <col min="10241" max="10241" width="22" style="54" customWidth="1"/>
    <col min="10242" max="10256" width="0" style="54" hidden="1" customWidth="1"/>
    <col min="10257" max="10257" width="10.28515625" style="54" customWidth="1"/>
    <col min="10258" max="10258" width="10.7109375" style="54" customWidth="1"/>
    <col min="10259" max="10260" width="10.5703125" style="54" customWidth="1"/>
    <col min="10261" max="10262" width="10" style="54" customWidth="1"/>
    <col min="10263" max="10496" width="9.140625" style="54"/>
    <col min="10497" max="10497" width="22" style="54" customWidth="1"/>
    <col min="10498" max="10512" width="0" style="54" hidden="1" customWidth="1"/>
    <col min="10513" max="10513" width="10.28515625" style="54" customWidth="1"/>
    <col min="10514" max="10514" width="10.7109375" style="54" customWidth="1"/>
    <col min="10515" max="10516" width="10.5703125" style="54" customWidth="1"/>
    <col min="10517" max="10518" width="10" style="54" customWidth="1"/>
    <col min="10519" max="10752" width="9.140625" style="54"/>
    <col min="10753" max="10753" width="22" style="54" customWidth="1"/>
    <col min="10754" max="10768" width="0" style="54" hidden="1" customWidth="1"/>
    <col min="10769" max="10769" width="10.28515625" style="54" customWidth="1"/>
    <col min="10770" max="10770" width="10.7109375" style="54" customWidth="1"/>
    <col min="10771" max="10772" width="10.5703125" style="54" customWidth="1"/>
    <col min="10773" max="10774" width="10" style="54" customWidth="1"/>
    <col min="10775" max="11008" width="9.140625" style="54"/>
    <col min="11009" max="11009" width="22" style="54" customWidth="1"/>
    <col min="11010" max="11024" width="0" style="54" hidden="1" customWidth="1"/>
    <col min="11025" max="11025" width="10.28515625" style="54" customWidth="1"/>
    <col min="11026" max="11026" width="10.7109375" style="54" customWidth="1"/>
    <col min="11027" max="11028" width="10.5703125" style="54" customWidth="1"/>
    <col min="11029" max="11030" width="10" style="54" customWidth="1"/>
    <col min="11031" max="11264" width="9.140625" style="54"/>
    <col min="11265" max="11265" width="22" style="54" customWidth="1"/>
    <col min="11266" max="11280" width="0" style="54" hidden="1" customWidth="1"/>
    <col min="11281" max="11281" width="10.28515625" style="54" customWidth="1"/>
    <col min="11282" max="11282" width="10.7109375" style="54" customWidth="1"/>
    <col min="11283" max="11284" width="10.5703125" style="54" customWidth="1"/>
    <col min="11285" max="11286" width="10" style="54" customWidth="1"/>
    <col min="11287" max="11520" width="9.140625" style="54"/>
    <col min="11521" max="11521" width="22" style="54" customWidth="1"/>
    <col min="11522" max="11536" width="0" style="54" hidden="1" customWidth="1"/>
    <col min="11537" max="11537" width="10.28515625" style="54" customWidth="1"/>
    <col min="11538" max="11538" width="10.7109375" style="54" customWidth="1"/>
    <col min="11539" max="11540" width="10.5703125" style="54" customWidth="1"/>
    <col min="11541" max="11542" width="10" style="54" customWidth="1"/>
    <col min="11543" max="11776" width="9.140625" style="54"/>
    <col min="11777" max="11777" width="22" style="54" customWidth="1"/>
    <col min="11778" max="11792" width="0" style="54" hidden="1" customWidth="1"/>
    <col min="11793" max="11793" width="10.28515625" style="54" customWidth="1"/>
    <col min="11794" max="11794" width="10.7109375" style="54" customWidth="1"/>
    <col min="11795" max="11796" width="10.5703125" style="54" customWidth="1"/>
    <col min="11797" max="11798" width="10" style="54" customWidth="1"/>
    <col min="11799" max="12032" width="9.140625" style="54"/>
    <col min="12033" max="12033" width="22" style="54" customWidth="1"/>
    <col min="12034" max="12048" width="0" style="54" hidden="1" customWidth="1"/>
    <col min="12049" max="12049" width="10.28515625" style="54" customWidth="1"/>
    <col min="12050" max="12050" width="10.7109375" style="54" customWidth="1"/>
    <col min="12051" max="12052" width="10.5703125" style="54" customWidth="1"/>
    <col min="12053" max="12054" width="10" style="54" customWidth="1"/>
    <col min="12055" max="12288" width="9.140625" style="54"/>
    <col min="12289" max="12289" width="22" style="54" customWidth="1"/>
    <col min="12290" max="12304" width="0" style="54" hidden="1" customWidth="1"/>
    <col min="12305" max="12305" width="10.28515625" style="54" customWidth="1"/>
    <col min="12306" max="12306" width="10.7109375" style="54" customWidth="1"/>
    <col min="12307" max="12308" width="10.5703125" style="54" customWidth="1"/>
    <col min="12309" max="12310" width="10" style="54" customWidth="1"/>
    <col min="12311" max="12544" width="9.140625" style="54"/>
    <col min="12545" max="12545" width="22" style="54" customWidth="1"/>
    <col min="12546" max="12560" width="0" style="54" hidden="1" customWidth="1"/>
    <col min="12561" max="12561" width="10.28515625" style="54" customWidth="1"/>
    <col min="12562" max="12562" width="10.7109375" style="54" customWidth="1"/>
    <col min="12563" max="12564" width="10.5703125" style="54" customWidth="1"/>
    <col min="12565" max="12566" width="10" style="54" customWidth="1"/>
    <col min="12567" max="12800" width="9.140625" style="54"/>
    <col min="12801" max="12801" width="22" style="54" customWidth="1"/>
    <col min="12802" max="12816" width="0" style="54" hidden="1" customWidth="1"/>
    <col min="12817" max="12817" width="10.28515625" style="54" customWidth="1"/>
    <col min="12818" max="12818" width="10.7109375" style="54" customWidth="1"/>
    <col min="12819" max="12820" width="10.5703125" style="54" customWidth="1"/>
    <col min="12821" max="12822" width="10" style="54" customWidth="1"/>
    <col min="12823" max="13056" width="9.140625" style="54"/>
    <col min="13057" max="13057" width="22" style="54" customWidth="1"/>
    <col min="13058" max="13072" width="0" style="54" hidden="1" customWidth="1"/>
    <col min="13073" max="13073" width="10.28515625" style="54" customWidth="1"/>
    <col min="13074" max="13074" width="10.7109375" style="54" customWidth="1"/>
    <col min="13075" max="13076" width="10.5703125" style="54" customWidth="1"/>
    <col min="13077" max="13078" width="10" style="54" customWidth="1"/>
    <col min="13079" max="13312" width="9.140625" style="54"/>
    <col min="13313" max="13313" width="22" style="54" customWidth="1"/>
    <col min="13314" max="13328" width="0" style="54" hidden="1" customWidth="1"/>
    <col min="13329" max="13329" width="10.28515625" style="54" customWidth="1"/>
    <col min="13330" max="13330" width="10.7109375" style="54" customWidth="1"/>
    <col min="13331" max="13332" width="10.5703125" style="54" customWidth="1"/>
    <col min="13333" max="13334" width="10" style="54" customWidth="1"/>
    <col min="13335" max="13568" width="9.140625" style="54"/>
    <col min="13569" max="13569" width="22" style="54" customWidth="1"/>
    <col min="13570" max="13584" width="0" style="54" hidden="1" customWidth="1"/>
    <col min="13585" max="13585" width="10.28515625" style="54" customWidth="1"/>
    <col min="13586" max="13586" width="10.7109375" style="54" customWidth="1"/>
    <col min="13587" max="13588" width="10.5703125" style="54" customWidth="1"/>
    <col min="13589" max="13590" width="10" style="54" customWidth="1"/>
    <col min="13591" max="13824" width="9.140625" style="54"/>
    <col min="13825" max="13825" width="22" style="54" customWidth="1"/>
    <col min="13826" max="13840" width="0" style="54" hidden="1" customWidth="1"/>
    <col min="13841" max="13841" width="10.28515625" style="54" customWidth="1"/>
    <col min="13842" max="13842" width="10.7109375" style="54" customWidth="1"/>
    <col min="13843" max="13844" width="10.5703125" style="54" customWidth="1"/>
    <col min="13845" max="13846" width="10" style="54" customWidth="1"/>
    <col min="13847" max="14080" width="9.140625" style="54"/>
    <col min="14081" max="14081" width="22" style="54" customWidth="1"/>
    <col min="14082" max="14096" width="0" style="54" hidden="1" customWidth="1"/>
    <col min="14097" max="14097" width="10.28515625" style="54" customWidth="1"/>
    <col min="14098" max="14098" width="10.7109375" style="54" customWidth="1"/>
    <col min="14099" max="14100" width="10.5703125" style="54" customWidth="1"/>
    <col min="14101" max="14102" width="10" style="54" customWidth="1"/>
    <col min="14103" max="14336" width="9.140625" style="54"/>
    <col min="14337" max="14337" width="22" style="54" customWidth="1"/>
    <col min="14338" max="14352" width="0" style="54" hidden="1" customWidth="1"/>
    <col min="14353" max="14353" width="10.28515625" style="54" customWidth="1"/>
    <col min="14354" max="14354" width="10.7109375" style="54" customWidth="1"/>
    <col min="14355" max="14356" width="10.5703125" style="54" customWidth="1"/>
    <col min="14357" max="14358" width="10" style="54" customWidth="1"/>
    <col min="14359" max="14592" width="9.140625" style="54"/>
    <col min="14593" max="14593" width="22" style="54" customWidth="1"/>
    <col min="14594" max="14608" width="0" style="54" hidden="1" customWidth="1"/>
    <col min="14609" max="14609" width="10.28515625" style="54" customWidth="1"/>
    <col min="14610" max="14610" width="10.7109375" style="54" customWidth="1"/>
    <col min="14611" max="14612" width="10.5703125" style="54" customWidth="1"/>
    <col min="14613" max="14614" width="10" style="54" customWidth="1"/>
    <col min="14615" max="14848" width="9.140625" style="54"/>
    <col min="14849" max="14849" width="22" style="54" customWidth="1"/>
    <col min="14850" max="14864" width="0" style="54" hidden="1" customWidth="1"/>
    <col min="14865" max="14865" width="10.28515625" style="54" customWidth="1"/>
    <col min="14866" max="14866" width="10.7109375" style="54" customWidth="1"/>
    <col min="14867" max="14868" width="10.5703125" style="54" customWidth="1"/>
    <col min="14869" max="14870" width="10" style="54" customWidth="1"/>
    <col min="14871" max="15104" width="9.140625" style="54"/>
    <col min="15105" max="15105" width="22" style="54" customWidth="1"/>
    <col min="15106" max="15120" width="0" style="54" hidden="1" customWidth="1"/>
    <col min="15121" max="15121" width="10.28515625" style="54" customWidth="1"/>
    <col min="15122" max="15122" width="10.7109375" style="54" customWidth="1"/>
    <col min="15123" max="15124" width="10.5703125" style="54" customWidth="1"/>
    <col min="15125" max="15126" width="10" style="54" customWidth="1"/>
    <col min="15127" max="15360" width="9.140625" style="54"/>
    <col min="15361" max="15361" width="22" style="54" customWidth="1"/>
    <col min="15362" max="15376" width="0" style="54" hidden="1" customWidth="1"/>
    <col min="15377" max="15377" width="10.28515625" style="54" customWidth="1"/>
    <col min="15378" max="15378" width="10.7109375" style="54" customWidth="1"/>
    <col min="15379" max="15380" width="10.5703125" style="54" customWidth="1"/>
    <col min="15381" max="15382" width="10" style="54" customWidth="1"/>
    <col min="15383" max="15616" width="9.140625" style="54"/>
    <col min="15617" max="15617" width="22" style="54" customWidth="1"/>
    <col min="15618" max="15632" width="0" style="54" hidden="1" customWidth="1"/>
    <col min="15633" max="15633" width="10.28515625" style="54" customWidth="1"/>
    <col min="15634" max="15634" width="10.7109375" style="54" customWidth="1"/>
    <col min="15635" max="15636" width="10.5703125" style="54" customWidth="1"/>
    <col min="15637" max="15638" width="10" style="54" customWidth="1"/>
    <col min="15639" max="15872" width="9.140625" style="54"/>
    <col min="15873" max="15873" width="22" style="54" customWidth="1"/>
    <col min="15874" max="15888" width="0" style="54" hidden="1" customWidth="1"/>
    <col min="15889" max="15889" width="10.28515625" style="54" customWidth="1"/>
    <col min="15890" max="15890" width="10.7109375" style="54" customWidth="1"/>
    <col min="15891" max="15892" width="10.5703125" style="54" customWidth="1"/>
    <col min="15893" max="15894" width="10" style="54" customWidth="1"/>
    <col min="15895" max="16128" width="9.140625" style="54"/>
    <col min="16129" max="16129" width="22" style="54" customWidth="1"/>
    <col min="16130" max="16144" width="0" style="54" hidden="1" customWidth="1"/>
    <col min="16145" max="16145" width="10.28515625" style="54" customWidth="1"/>
    <col min="16146" max="16146" width="10.7109375" style="54" customWidth="1"/>
    <col min="16147" max="16148" width="10.5703125" style="54" customWidth="1"/>
    <col min="16149" max="16150" width="10" style="54" customWidth="1"/>
    <col min="16151" max="16384" width="9.140625" style="54"/>
  </cols>
  <sheetData>
    <row r="1" spans="1:31" ht="16.5" x14ac:dyDescent="0.25">
      <c r="A1" s="52" t="s">
        <v>125</v>
      </c>
      <c r="B1" s="52"/>
      <c r="C1" s="52"/>
      <c r="D1" s="52"/>
      <c r="E1" s="52"/>
      <c r="F1" s="52"/>
      <c r="G1" s="52"/>
      <c r="H1" s="52"/>
      <c r="I1" s="52"/>
      <c r="J1" s="52"/>
      <c r="K1" s="52"/>
      <c r="L1" s="53"/>
      <c r="M1" s="53"/>
      <c r="N1" s="53"/>
      <c r="O1" s="53"/>
    </row>
    <row r="2" spans="1:31" ht="18.75" hidden="1" customHeight="1" x14ac:dyDescent="0.2">
      <c r="A2" s="53"/>
      <c r="B2" s="53"/>
      <c r="C2" s="53"/>
      <c r="D2" s="53"/>
      <c r="E2" s="53"/>
      <c r="F2" s="53"/>
      <c r="G2" s="53"/>
      <c r="H2" s="53"/>
      <c r="I2" s="53"/>
      <c r="J2" s="53"/>
      <c r="K2" s="53"/>
      <c r="L2" s="53"/>
      <c r="M2" s="53"/>
      <c r="N2" s="53"/>
      <c r="O2" s="53"/>
    </row>
    <row r="3" spans="1:31" ht="24" customHeight="1" x14ac:dyDescent="0.25">
      <c r="A3" s="53" t="s">
        <v>126</v>
      </c>
      <c r="B3" s="53"/>
      <c r="C3" s="53"/>
      <c r="D3" s="53"/>
      <c r="E3" s="53"/>
      <c r="F3" s="53"/>
      <c r="G3" s="53"/>
      <c r="H3" s="53"/>
      <c r="I3" s="53"/>
      <c r="J3" s="53"/>
      <c r="K3" s="53"/>
      <c r="L3" s="53"/>
      <c r="M3" s="53"/>
      <c r="N3" s="53"/>
      <c r="O3" s="53"/>
    </row>
    <row r="4" spans="1:31" x14ac:dyDescent="0.2">
      <c r="A4" s="53"/>
      <c r="B4" s="53"/>
      <c r="C4" s="53"/>
      <c r="D4" s="53"/>
      <c r="E4" s="53"/>
      <c r="F4" s="53"/>
      <c r="G4" s="53"/>
      <c r="H4" s="53"/>
      <c r="I4" s="53"/>
      <c r="J4" s="53"/>
      <c r="K4" s="53"/>
      <c r="L4" s="53"/>
      <c r="M4" s="53"/>
      <c r="N4" s="53"/>
      <c r="O4" s="53"/>
    </row>
    <row r="5" spans="1:31" ht="21" customHeight="1" x14ac:dyDescent="0.25">
      <c r="A5" s="56"/>
      <c r="B5" s="57">
        <v>1990</v>
      </c>
      <c r="C5" s="58">
        <v>1991</v>
      </c>
      <c r="D5" s="57">
        <v>1992</v>
      </c>
      <c r="E5" s="58">
        <v>1993</v>
      </c>
      <c r="F5" s="57">
        <v>1994</v>
      </c>
      <c r="G5" s="58">
        <v>1995</v>
      </c>
      <c r="H5" s="57">
        <v>1996</v>
      </c>
      <c r="I5" s="58">
        <v>1997</v>
      </c>
      <c r="J5" s="57">
        <v>1998</v>
      </c>
      <c r="K5" s="58">
        <v>1999</v>
      </c>
      <c r="L5" s="57">
        <v>2000</v>
      </c>
      <c r="M5" s="58">
        <v>2001</v>
      </c>
      <c r="N5" s="58">
        <v>2002</v>
      </c>
      <c r="O5" s="58">
        <v>2003</v>
      </c>
      <c r="P5" s="58">
        <v>2004</v>
      </c>
      <c r="Q5" s="58">
        <v>2005</v>
      </c>
      <c r="R5" s="58">
        <v>2006</v>
      </c>
      <c r="S5" s="58">
        <v>2007</v>
      </c>
      <c r="T5" s="58">
        <v>2008</v>
      </c>
      <c r="U5" s="58">
        <v>2009</v>
      </c>
      <c r="V5" s="59">
        <v>2010</v>
      </c>
      <c r="W5" s="59">
        <v>2011</v>
      </c>
      <c r="X5" s="59">
        <v>2012</v>
      </c>
      <c r="Y5" s="59">
        <v>2013</v>
      </c>
      <c r="Z5" s="59">
        <v>2014</v>
      </c>
      <c r="AA5" s="59" t="s">
        <v>709</v>
      </c>
      <c r="AB5" s="59">
        <v>2016</v>
      </c>
      <c r="AC5" s="59">
        <v>2017</v>
      </c>
      <c r="AD5" s="59">
        <v>2018</v>
      </c>
      <c r="AE5" s="59">
        <v>2019</v>
      </c>
    </row>
    <row r="6" spans="1:31" ht="15.75" x14ac:dyDescent="0.25">
      <c r="A6" s="60" t="s">
        <v>127</v>
      </c>
      <c r="B6" s="60"/>
      <c r="C6" s="60"/>
      <c r="D6" s="60"/>
      <c r="E6" s="60"/>
      <c r="F6" s="60"/>
      <c r="G6" s="60"/>
      <c r="H6" s="60"/>
      <c r="I6" s="60"/>
      <c r="J6" s="60"/>
      <c r="K6" s="60"/>
      <c r="M6" s="61"/>
      <c r="N6" s="62"/>
      <c r="O6" s="62"/>
      <c r="P6" s="55"/>
      <c r="Q6" s="55"/>
      <c r="R6" s="62"/>
      <c r="S6" s="63"/>
      <c r="T6" s="63"/>
      <c r="U6" s="63"/>
      <c r="V6" s="63"/>
      <c r="W6" s="63"/>
      <c r="AE6" s="63" t="s">
        <v>128</v>
      </c>
    </row>
    <row r="7" spans="1:31" ht="6" customHeight="1" x14ac:dyDescent="0.25">
      <c r="A7" s="60"/>
      <c r="B7" s="60"/>
      <c r="C7" s="60"/>
      <c r="D7" s="60"/>
      <c r="E7" s="60"/>
      <c r="F7" s="60"/>
      <c r="G7" s="60"/>
      <c r="H7" s="60"/>
      <c r="I7" s="60"/>
      <c r="J7" s="60"/>
      <c r="K7" s="60"/>
      <c r="N7" s="55"/>
      <c r="O7" s="55"/>
      <c r="P7" s="55"/>
      <c r="S7" s="54"/>
      <c r="T7" s="54"/>
      <c r="U7" s="54"/>
    </row>
    <row r="8" spans="1:31" ht="18" x14ac:dyDescent="0.2">
      <c r="A8" s="54" t="s">
        <v>129</v>
      </c>
      <c r="N8" s="55"/>
      <c r="O8" s="55"/>
      <c r="P8" s="55"/>
      <c r="S8" s="54"/>
      <c r="T8" s="54"/>
      <c r="U8" s="54"/>
    </row>
    <row r="9" spans="1:31" x14ac:dyDescent="0.2">
      <c r="A9" s="54" t="s">
        <v>130</v>
      </c>
      <c r="B9" s="64">
        <v>18.899999999999999</v>
      </c>
      <c r="C9" s="64">
        <v>19.600000000000001</v>
      </c>
      <c r="D9" s="64">
        <v>19.7</v>
      </c>
      <c r="E9" s="64">
        <v>19.5</v>
      </c>
      <c r="F9" s="64">
        <v>22.9</v>
      </c>
      <c r="G9" s="64">
        <v>26.3</v>
      </c>
      <c r="H9" s="64">
        <v>31.3</v>
      </c>
      <c r="I9" s="65">
        <v>29.3</v>
      </c>
      <c r="J9" s="66">
        <v>31.9</v>
      </c>
      <c r="K9" s="67">
        <v>27.8</v>
      </c>
      <c r="L9" s="68">
        <v>17.66</v>
      </c>
      <c r="M9" s="68">
        <v>13.54</v>
      </c>
      <c r="N9" s="68">
        <v>12.29</v>
      </c>
      <c r="O9" s="68">
        <v>12.34</v>
      </c>
      <c r="P9" s="54">
        <v>13.68</v>
      </c>
      <c r="Q9" s="66">
        <v>16.94776799103494</v>
      </c>
      <c r="R9" s="66">
        <v>12.543928627198307</v>
      </c>
      <c r="S9" s="66">
        <v>15.06892959290888</v>
      </c>
      <c r="T9" s="66">
        <v>15.792978914750636</v>
      </c>
      <c r="U9" s="66">
        <v>13.59</v>
      </c>
      <c r="V9" s="69">
        <v>11.49</v>
      </c>
      <c r="W9" s="70">
        <v>11.12</v>
      </c>
      <c r="X9" s="55">
        <v>7.22</v>
      </c>
      <c r="Y9" s="55">
        <v>5.93</v>
      </c>
      <c r="Z9" s="54">
        <v>5.41</v>
      </c>
      <c r="AA9" s="70" t="s">
        <v>149</v>
      </c>
      <c r="AB9" s="70" t="s">
        <v>149</v>
      </c>
      <c r="AC9" s="70" t="s">
        <v>149</v>
      </c>
      <c r="AD9" s="70" t="s">
        <v>149</v>
      </c>
      <c r="AE9" s="70" t="s">
        <v>149</v>
      </c>
    </row>
    <row r="10" spans="1:31" x14ac:dyDescent="0.2">
      <c r="A10" s="54" t="s">
        <v>131</v>
      </c>
      <c r="B10" s="64">
        <v>1</v>
      </c>
      <c r="C10" s="64">
        <v>1.2</v>
      </c>
      <c r="D10" s="64">
        <v>1</v>
      </c>
      <c r="E10" s="64">
        <v>0.3</v>
      </c>
      <c r="F10" s="64">
        <v>0.5</v>
      </c>
      <c r="G10" s="64">
        <v>1.2</v>
      </c>
      <c r="H10" s="64">
        <v>0.6</v>
      </c>
      <c r="I10" s="65">
        <v>1.3</v>
      </c>
      <c r="J10" s="66">
        <v>1.5</v>
      </c>
      <c r="K10" s="66">
        <v>1.3</v>
      </c>
      <c r="L10" s="66">
        <v>1.17</v>
      </c>
      <c r="M10" s="66">
        <v>1.5</v>
      </c>
      <c r="N10" s="66">
        <v>1.1399999999999999</v>
      </c>
      <c r="O10" s="66">
        <v>1.26</v>
      </c>
      <c r="P10" s="54">
        <v>1.06</v>
      </c>
      <c r="Q10" s="66">
        <v>2.1467317774842001</v>
      </c>
      <c r="R10" s="66">
        <v>1.58693599270409</v>
      </c>
      <c r="S10" s="66">
        <v>1.2838314572966281</v>
      </c>
      <c r="T10" s="66">
        <v>1.39725731933575</v>
      </c>
      <c r="U10" s="66">
        <v>1.02</v>
      </c>
      <c r="V10" s="69">
        <v>1.23</v>
      </c>
      <c r="W10" s="70">
        <v>0.67</v>
      </c>
      <c r="X10" s="55">
        <v>0.76</v>
      </c>
      <c r="Y10" s="55">
        <v>0.67</v>
      </c>
      <c r="Z10" s="54">
        <v>0.78</v>
      </c>
      <c r="AA10" s="70" t="s">
        <v>149</v>
      </c>
      <c r="AB10" s="70" t="s">
        <v>149</v>
      </c>
      <c r="AC10" s="70" t="s">
        <v>149</v>
      </c>
      <c r="AD10" s="70" t="s">
        <v>149</v>
      </c>
      <c r="AE10" s="70" t="s">
        <v>149</v>
      </c>
    </row>
    <row r="11" spans="1:31" x14ac:dyDescent="0.2">
      <c r="A11" s="54" t="s">
        <v>132</v>
      </c>
      <c r="B11" s="64">
        <v>5.4</v>
      </c>
      <c r="C11" s="64">
        <v>5.9</v>
      </c>
      <c r="D11" s="64">
        <v>5</v>
      </c>
      <c r="E11" s="64">
        <v>4.7</v>
      </c>
      <c r="F11" s="64">
        <v>4.0999999999999996</v>
      </c>
      <c r="G11" s="64">
        <v>4.5</v>
      </c>
      <c r="H11" s="64">
        <v>4.2</v>
      </c>
      <c r="I11" s="65">
        <v>4</v>
      </c>
      <c r="J11" s="66">
        <v>6.3</v>
      </c>
      <c r="K11" s="66">
        <v>6.2</v>
      </c>
      <c r="L11" s="66">
        <v>5.85</v>
      </c>
      <c r="M11" s="66">
        <v>5.59</v>
      </c>
      <c r="N11" s="66">
        <v>5.77</v>
      </c>
      <c r="O11" s="66">
        <v>5.91</v>
      </c>
      <c r="P11" s="54">
        <v>5.75</v>
      </c>
      <c r="Q11" s="66">
        <v>6.4366857893155309</v>
      </c>
      <c r="R11" s="66">
        <v>6.4505637530690771</v>
      </c>
      <c r="S11" s="66">
        <v>6.4347060806170919</v>
      </c>
      <c r="T11" s="66">
        <v>6.0901670190374695</v>
      </c>
      <c r="U11" s="66">
        <v>5.23</v>
      </c>
      <c r="V11" s="66">
        <v>5.23</v>
      </c>
      <c r="W11" s="70">
        <v>4.54</v>
      </c>
      <c r="X11" s="55">
        <v>4.5599999999999996</v>
      </c>
      <c r="Y11" s="55">
        <v>4.79</v>
      </c>
      <c r="Z11" s="54">
        <v>5.62</v>
      </c>
      <c r="AA11" s="70" t="s">
        <v>149</v>
      </c>
      <c r="AB11" s="70" t="s">
        <v>149</v>
      </c>
      <c r="AC11" s="70" t="s">
        <v>149</v>
      </c>
      <c r="AD11" s="70" t="s">
        <v>149</v>
      </c>
      <c r="AE11" s="70" t="s">
        <v>149</v>
      </c>
    </row>
    <row r="12" spans="1:31" x14ac:dyDescent="0.2">
      <c r="A12" s="54" t="s">
        <v>133</v>
      </c>
      <c r="B12" s="64">
        <v>25.2</v>
      </c>
      <c r="C12" s="64">
        <v>26.7</v>
      </c>
      <c r="D12" s="64">
        <v>25.7</v>
      </c>
      <c r="E12" s="64">
        <v>24.5</v>
      </c>
      <c r="F12" s="64">
        <v>27.5</v>
      </c>
      <c r="G12" s="64">
        <v>31.9</v>
      </c>
      <c r="H12" s="64">
        <v>36.200000000000003</v>
      </c>
      <c r="I12" s="65">
        <v>34.5</v>
      </c>
      <c r="J12" s="66">
        <v>39.700000000000003</v>
      </c>
      <c r="K12" s="67">
        <v>35.299999999999997</v>
      </c>
      <c r="L12" s="68">
        <v>24.68</v>
      </c>
      <c r="M12" s="68">
        <v>20.63</v>
      </c>
      <c r="N12" s="71">
        <f>SUM(N9:N11)</f>
        <v>19.2</v>
      </c>
      <c r="O12" s="68">
        <v>19.5</v>
      </c>
      <c r="P12" s="71">
        <f t="shared" ref="P12:W12" si="0">SUM(P9:P11)</f>
        <v>20.490000000000002</v>
      </c>
      <c r="Q12" s="71">
        <f t="shared" si="0"/>
        <v>25.531185557834668</v>
      </c>
      <c r="R12" s="71">
        <f t="shared" si="0"/>
        <v>20.581428372971473</v>
      </c>
      <c r="S12" s="71">
        <f t="shared" si="0"/>
        <v>22.787467130822598</v>
      </c>
      <c r="T12" s="71">
        <f t="shared" si="0"/>
        <v>23.280403253123854</v>
      </c>
      <c r="U12" s="71">
        <f t="shared" si="0"/>
        <v>19.84</v>
      </c>
      <c r="V12" s="71">
        <f t="shared" si="0"/>
        <v>17.950000000000003</v>
      </c>
      <c r="W12" s="71">
        <f t="shared" si="0"/>
        <v>16.329999999999998</v>
      </c>
      <c r="X12" s="71">
        <f>SUM(X9:X11)</f>
        <v>12.54</v>
      </c>
      <c r="Y12" s="71">
        <f>SUM(Y9:Y11)</f>
        <v>11.39</v>
      </c>
      <c r="Z12" s="71">
        <f>SUM(Z9:Z11)</f>
        <v>11.81</v>
      </c>
      <c r="AA12" s="73">
        <v>14.195369558767768</v>
      </c>
      <c r="AB12" s="70" t="s">
        <v>149</v>
      </c>
      <c r="AC12" s="70" t="s">
        <v>149</v>
      </c>
      <c r="AD12" s="70" t="s">
        <v>149</v>
      </c>
      <c r="AE12" s="70" t="s">
        <v>149</v>
      </c>
    </row>
    <row r="13" spans="1:31" x14ac:dyDescent="0.2">
      <c r="B13" s="72" t="s">
        <v>56</v>
      </c>
      <c r="C13" s="72" t="s">
        <v>56</v>
      </c>
      <c r="D13" s="72" t="s">
        <v>56</v>
      </c>
      <c r="E13" s="72" t="s">
        <v>56</v>
      </c>
      <c r="F13" s="72" t="s">
        <v>56</v>
      </c>
      <c r="G13" s="72" t="s">
        <v>56</v>
      </c>
      <c r="H13" s="72" t="s">
        <v>56</v>
      </c>
      <c r="I13" s="72" t="s">
        <v>56</v>
      </c>
      <c r="J13" s="73"/>
      <c r="K13" s="73"/>
      <c r="L13" s="73"/>
      <c r="M13" s="66"/>
      <c r="N13" s="66"/>
      <c r="O13" s="66"/>
      <c r="P13" s="66"/>
      <c r="R13" s="55"/>
      <c r="V13" s="55"/>
      <c r="X13" s="55"/>
      <c r="Y13" s="55"/>
    </row>
    <row r="14" spans="1:31" ht="18" x14ac:dyDescent="0.2">
      <c r="A14" s="54" t="s">
        <v>134</v>
      </c>
      <c r="B14" s="74"/>
      <c r="C14" s="74"/>
      <c r="D14" s="74"/>
      <c r="E14" s="74"/>
      <c r="F14" s="74"/>
      <c r="G14" s="75"/>
      <c r="H14" s="74"/>
      <c r="I14" s="74"/>
      <c r="J14" s="73"/>
      <c r="K14" s="73"/>
      <c r="L14" s="73"/>
      <c r="M14" s="66"/>
      <c r="N14" s="66"/>
      <c r="O14" s="66"/>
      <c r="P14" s="66"/>
      <c r="R14" s="55"/>
      <c r="V14" s="55"/>
      <c r="X14" s="55"/>
      <c r="Y14" s="55"/>
    </row>
    <row r="15" spans="1:31" x14ac:dyDescent="0.2">
      <c r="A15" s="54" t="s">
        <v>135</v>
      </c>
      <c r="B15" s="64">
        <v>3.2</v>
      </c>
      <c r="C15" s="64">
        <v>2.5499999999999998</v>
      </c>
      <c r="D15" s="64">
        <v>2.64</v>
      </c>
      <c r="E15" s="64">
        <v>2.5099999999999998</v>
      </c>
      <c r="F15" s="64">
        <v>2.08</v>
      </c>
      <c r="G15" s="64">
        <v>1.86</v>
      </c>
      <c r="H15" s="64">
        <v>2.35</v>
      </c>
      <c r="I15" s="64">
        <v>2.5299999999999998</v>
      </c>
      <c r="J15" s="66">
        <v>2.56</v>
      </c>
      <c r="K15" s="66">
        <v>2.58</v>
      </c>
      <c r="L15" s="66">
        <v>1.54</v>
      </c>
      <c r="M15" s="66">
        <v>1.9</v>
      </c>
      <c r="N15" s="66">
        <v>1.81</v>
      </c>
      <c r="O15" s="66">
        <v>1.54</v>
      </c>
      <c r="P15" s="54">
        <v>1.34</v>
      </c>
      <c r="Q15" s="66">
        <v>1.7634966673461201</v>
      </c>
      <c r="R15" s="66">
        <v>1.4819304125724</v>
      </c>
      <c r="S15" s="66">
        <v>1.8314628235872488</v>
      </c>
      <c r="T15" s="66">
        <v>1.74602206669689</v>
      </c>
      <c r="U15" s="66">
        <v>3.59</v>
      </c>
      <c r="V15" s="69">
        <v>1.88</v>
      </c>
      <c r="W15" s="70">
        <v>2.42</v>
      </c>
      <c r="X15" s="55">
        <v>2.57</v>
      </c>
      <c r="Y15" s="66">
        <v>2.1</v>
      </c>
      <c r="Z15" s="54">
        <v>2.19</v>
      </c>
      <c r="AA15" s="70" t="s">
        <v>149</v>
      </c>
      <c r="AB15" s="70" t="s">
        <v>149</v>
      </c>
      <c r="AC15" s="70" t="s">
        <v>149</v>
      </c>
      <c r="AD15" s="70" t="s">
        <v>149</v>
      </c>
      <c r="AE15" s="70" t="s">
        <v>149</v>
      </c>
    </row>
    <row r="16" spans="1:31" x14ac:dyDescent="0.2">
      <c r="A16" s="54" t="s">
        <v>136</v>
      </c>
      <c r="B16" s="64">
        <v>1.87</v>
      </c>
      <c r="C16" s="64">
        <v>1.89</v>
      </c>
      <c r="D16" s="64">
        <v>1.81</v>
      </c>
      <c r="E16" s="64">
        <v>1.81</v>
      </c>
      <c r="F16" s="64">
        <v>1.85</v>
      </c>
      <c r="G16" s="64">
        <v>1.85</v>
      </c>
      <c r="H16" s="64">
        <v>1.86</v>
      </c>
      <c r="I16" s="64">
        <v>1.88</v>
      </c>
      <c r="J16" s="66">
        <v>0.32</v>
      </c>
      <c r="K16" s="76">
        <v>0</v>
      </c>
      <c r="L16" s="76">
        <v>0</v>
      </c>
      <c r="M16" s="76">
        <v>0</v>
      </c>
      <c r="N16" s="76" t="s">
        <v>137</v>
      </c>
      <c r="O16" s="76" t="s">
        <v>137</v>
      </c>
      <c r="P16" s="76" t="s">
        <v>137</v>
      </c>
      <c r="Q16" s="76" t="s">
        <v>137</v>
      </c>
      <c r="R16" s="76" t="s">
        <v>137</v>
      </c>
      <c r="S16" s="76" t="s">
        <v>137</v>
      </c>
      <c r="T16" s="76" t="s">
        <v>137</v>
      </c>
      <c r="U16" s="76" t="s">
        <v>137</v>
      </c>
      <c r="V16" s="76" t="s">
        <v>137</v>
      </c>
      <c r="W16" s="76" t="s">
        <v>137</v>
      </c>
      <c r="X16" s="76" t="s">
        <v>137</v>
      </c>
      <c r="Y16" s="76" t="s">
        <v>137</v>
      </c>
      <c r="Z16" s="76" t="s">
        <v>137</v>
      </c>
      <c r="AA16" s="70" t="s">
        <v>149</v>
      </c>
      <c r="AB16" s="70" t="s">
        <v>149</v>
      </c>
      <c r="AC16" s="70" t="s">
        <v>149</v>
      </c>
      <c r="AD16" s="70" t="s">
        <v>149</v>
      </c>
      <c r="AE16" s="70" t="s">
        <v>149</v>
      </c>
    </row>
    <row r="17" spans="1:31" x14ac:dyDescent="0.2">
      <c r="A17" s="54" t="s">
        <v>133</v>
      </c>
      <c r="B17" s="64">
        <v>5.07</v>
      </c>
      <c r="C17" s="64">
        <v>4.4400000000000004</v>
      </c>
      <c r="D17" s="64">
        <v>4.45</v>
      </c>
      <c r="E17" s="64">
        <v>4.32</v>
      </c>
      <c r="F17" s="64">
        <v>3.93</v>
      </c>
      <c r="G17" s="64">
        <v>3.71</v>
      </c>
      <c r="H17" s="64">
        <v>4.21</v>
      </c>
      <c r="I17" s="64">
        <v>4.41</v>
      </c>
      <c r="J17" s="66">
        <v>2.88</v>
      </c>
      <c r="K17" s="66">
        <v>2.58</v>
      </c>
      <c r="L17" s="77">
        <f t="shared" ref="L17:T17" si="1">SUM(L15:L16)</f>
        <v>1.54</v>
      </c>
      <c r="M17" s="77">
        <f t="shared" si="1"/>
        <v>1.9</v>
      </c>
      <c r="N17" s="77">
        <f t="shared" si="1"/>
        <v>1.81</v>
      </c>
      <c r="O17" s="77">
        <f t="shared" si="1"/>
        <v>1.54</v>
      </c>
      <c r="P17" s="77">
        <f t="shared" si="1"/>
        <v>1.34</v>
      </c>
      <c r="Q17" s="77">
        <f t="shared" si="1"/>
        <v>1.7634966673461201</v>
      </c>
      <c r="R17" s="77">
        <f t="shared" si="1"/>
        <v>1.4819304125724</v>
      </c>
      <c r="S17" s="77">
        <f t="shared" si="1"/>
        <v>1.8314628235872488</v>
      </c>
      <c r="T17" s="77">
        <f t="shared" si="1"/>
        <v>1.74602206669689</v>
      </c>
      <c r="U17" s="66">
        <v>3.59</v>
      </c>
      <c r="V17" s="69">
        <v>1.88</v>
      </c>
      <c r="W17" s="70">
        <v>2.42</v>
      </c>
      <c r="X17" s="55">
        <v>2.57</v>
      </c>
      <c r="Y17" s="66">
        <v>2.1</v>
      </c>
      <c r="Z17" s="54">
        <v>2.19</v>
      </c>
      <c r="AA17" s="70" t="s">
        <v>149</v>
      </c>
      <c r="AB17" s="70" t="s">
        <v>149</v>
      </c>
      <c r="AC17" s="70" t="s">
        <v>149</v>
      </c>
      <c r="AD17" s="70" t="s">
        <v>149</v>
      </c>
      <c r="AE17" s="70" t="s">
        <v>149</v>
      </c>
    </row>
    <row r="18" spans="1:31" x14ac:dyDescent="0.2">
      <c r="B18" s="72" t="s">
        <v>56</v>
      </c>
      <c r="C18" s="72" t="s">
        <v>56</v>
      </c>
      <c r="D18" s="72" t="s">
        <v>56</v>
      </c>
      <c r="E18" s="72" t="s">
        <v>56</v>
      </c>
      <c r="F18" s="72" t="s">
        <v>56</v>
      </c>
      <c r="G18" s="72" t="s">
        <v>56</v>
      </c>
      <c r="H18" s="72" t="s">
        <v>56</v>
      </c>
      <c r="I18" s="72" t="s">
        <v>56</v>
      </c>
      <c r="J18" s="66"/>
      <c r="K18" s="66"/>
      <c r="L18" s="66"/>
      <c r="M18" s="66"/>
      <c r="N18" s="66"/>
      <c r="O18" s="66"/>
      <c r="P18" s="66"/>
      <c r="R18" s="55"/>
      <c r="V18" s="55"/>
      <c r="X18" s="55"/>
      <c r="Y18" s="55"/>
    </row>
    <row r="19" spans="1:31" x14ac:dyDescent="0.2">
      <c r="A19" s="54" t="s">
        <v>138</v>
      </c>
      <c r="B19" s="78"/>
      <c r="C19" s="78"/>
      <c r="D19" s="78"/>
      <c r="E19" s="78"/>
      <c r="F19" s="78"/>
      <c r="G19" s="78"/>
      <c r="H19" s="78"/>
      <c r="I19" s="78"/>
      <c r="J19" s="66"/>
      <c r="K19" s="66"/>
      <c r="L19" s="66"/>
      <c r="M19" s="66"/>
      <c r="N19" s="66"/>
      <c r="O19" s="66"/>
      <c r="P19" s="66"/>
      <c r="R19" s="55"/>
      <c r="V19" s="55"/>
      <c r="X19" s="55"/>
      <c r="Y19" s="55"/>
    </row>
    <row r="20" spans="1:31" x14ac:dyDescent="0.2">
      <c r="A20" s="54" t="s">
        <v>139</v>
      </c>
      <c r="B20" s="64">
        <v>0.04</v>
      </c>
      <c r="C20" s="79">
        <v>0</v>
      </c>
      <c r="D20" s="64">
        <v>0.04</v>
      </c>
      <c r="E20" s="64">
        <v>0.03</v>
      </c>
      <c r="F20" s="64">
        <v>0.03</v>
      </c>
      <c r="G20" s="64">
        <v>0.03</v>
      </c>
      <c r="H20" s="64">
        <v>0.03</v>
      </c>
      <c r="I20" s="80">
        <v>0</v>
      </c>
      <c r="J20" s="80">
        <v>0</v>
      </c>
      <c r="K20" s="80">
        <v>0</v>
      </c>
      <c r="L20" s="80">
        <v>0</v>
      </c>
      <c r="M20" s="80">
        <v>0</v>
      </c>
      <c r="N20" s="81">
        <v>0.01</v>
      </c>
      <c r="O20" s="80">
        <v>0</v>
      </c>
      <c r="P20" s="80">
        <v>0</v>
      </c>
      <c r="Q20" s="80">
        <v>0</v>
      </c>
      <c r="R20" s="80">
        <v>0</v>
      </c>
      <c r="S20" s="80">
        <v>0</v>
      </c>
      <c r="T20" s="80">
        <v>0</v>
      </c>
      <c r="U20" s="80">
        <v>0</v>
      </c>
      <c r="V20" s="80">
        <v>0</v>
      </c>
      <c r="W20" s="80">
        <v>0</v>
      </c>
      <c r="X20" s="80">
        <v>0</v>
      </c>
      <c r="Y20" s="80">
        <v>0</v>
      </c>
      <c r="Z20" s="54">
        <v>0.05</v>
      </c>
      <c r="AA20" s="70" t="s">
        <v>149</v>
      </c>
      <c r="AB20" s="70" t="s">
        <v>149</v>
      </c>
      <c r="AC20" s="70" t="s">
        <v>149</v>
      </c>
      <c r="AD20" s="70" t="s">
        <v>149</v>
      </c>
      <c r="AE20" s="70" t="s">
        <v>149</v>
      </c>
    </row>
    <row r="21" spans="1:31" x14ac:dyDescent="0.2">
      <c r="A21" s="54" t="s">
        <v>140</v>
      </c>
      <c r="B21" s="64">
        <v>6</v>
      </c>
      <c r="C21" s="64">
        <v>6.1</v>
      </c>
      <c r="D21" s="64">
        <v>5.43</v>
      </c>
      <c r="E21" s="64">
        <v>5.46</v>
      </c>
      <c r="F21" s="64">
        <v>5.16</v>
      </c>
      <c r="G21" s="64">
        <v>4.4800000000000004</v>
      </c>
      <c r="H21" s="64">
        <v>4.62</v>
      </c>
      <c r="I21" s="82">
        <v>4.34</v>
      </c>
      <c r="J21" s="66">
        <v>4.8</v>
      </c>
      <c r="K21" s="66">
        <v>4.5599999999999996</v>
      </c>
      <c r="L21" s="66">
        <v>5.63</v>
      </c>
      <c r="M21" s="66">
        <v>4.62</v>
      </c>
      <c r="N21" s="69">
        <v>3.96</v>
      </c>
      <c r="O21" s="69">
        <v>4.05</v>
      </c>
      <c r="P21" s="54">
        <v>3.92</v>
      </c>
      <c r="Q21" s="66">
        <v>4.7690000000000001</v>
      </c>
      <c r="R21" s="66">
        <v>4.1909999999999998</v>
      </c>
      <c r="S21" s="66">
        <v>4.1017536827348735</v>
      </c>
      <c r="T21" s="66">
        <v>3.9939536514785852</v>
      </c>
      <c r="U21" s="66">
        <v>3.43</v>
      </c>
      <c r="V21" s="69">
        <v>3.04</v>
      </c>
      <c r="W21" s="73">
        <v>2.7412466978482923</v>
      </c>
      <c r="X21" s="55">
        <v>2.1800000000000002</v>
      </c>
      <c r="Y21" s="55">
        <v>1.93</v>
      </c>
      <c r="Z21" s="54">
        <v>1.64</v>
      </c>
      <c r="AA21" s="70" t="s">
        <v>149</v>
      </c>
      <c r="AB21" s="70" t="s">
        <v>149</v>
      </c>
      <c r="AC21" s="70" t="s">
        <v>149</v>
      </c>
      <c r="AD21" s="70" t="s">
        <v>149</v>
      </c>
      <c r="AE21" s="70" t="s">
        <v>149</v>
      </c>
    </row>
    <row r="22" spans="1:31" x14ac:dyDescent="0.2">
      <c r="A22" s="53" t="s">
        <v>141</v>
      </c>
      <c r="B22" s="64">
        <v>1.37</v>
      </c>
      <c r="C22" s="64">
        <v>1.45</v>
      </c>
      <c r="D22" s="64">
        <v>1.1399999999999999</v>
      </c>
      <c r="E22" s="64">
        <v>1.1299999999999999</v>
      </c>
      <c r="F22" s="64">
        <v>1.1499999999999999</v>
      </c>
      <c r="G22" s="64">
        <v>1.5</v>
      </c>
      <c r="H22" s="64">
        <v>1.52</v>
      </c>
      <c r="I22" s="82">
        <v>1.5</v>
      </c>
      <c r="J22" s="80">
        <v>0</v>
      </c>
      <c r="K22" s="80">
        <v>0</v>
      </c>
      <c r="L22" s="66">
        <v>0.03</v>
      </c>
      <c r="M22" s="80">
        <v>0</v>
      </c>
      <c r="N22" s="81">
        <v>0.03</v>
      </c>
      <c r="O22" s="81">
        <v>0.02</v>
      </c>
      <c r="P22" s="54">
        <v>0.02</v>
      </c>
      <c r="Q22" s="66">
        <v>1.5800000000000002E-2</v>
      </c>
      <c r="R22" s="66">
        <v>0.112</v>
      </c>
      <c r="S22" s="66">
        <v>3.15389508143991E-2</v>
      </c>
      <c r="T22" s="66">
        <v>1.7246560849695801E-2</v>
      </c>
      <c r="U22" s="66">
        <v>0.04</v>
      </c>
      <c r="V22" s="69">
        <v>0.05</v>
      </c>
      <c r="W22" s="73">
        <v>7.9338664817201754E-3</v>
      </c>
      <c r="X22" s="55">
        <v>0</v>
      </c>
      <c r="Y22" s="55">
        <v>0.02</v>
      </c>
      <c r="Z22" s="54">
        <v>0.01</v>
      </c>
      <c r="AA22" s="70" t="s">
        <v>149</v>
      </c>
      <c r="AB22" s="70" t="s">
        <v>149</v>
      </c>
      <c r="AC22" s="70" t="s">
        <v>149</v>
      </c>
      <c r="AD22" s="70" t="s">
        <v>149</v>
      </c>
      <c r="AE22" s="70" t="s">
        <v>149</v>
      </c>
    </row>
    <row r="23" spans="1:31" x14ac:dyDescent="0.2">
      <c r="A23" s="53" t="s">
        <v>142</v>
      </c>
      <c r="B23" s="64">
        <v>4.5</v>
      </c>
      <c r="C23" s="64">
        <v>3.79</v>
      </c>
      <c r="D23" s="64">
        <v>4.0599999999999996</v>
      </c>
      <c r="E23" s="64">
        <v>4.74</v>
      </c>
      <c r="F23" s="64">
        <v>4.82</v>
      </c>
      <c r="G23" s="64">
        <v>5.21</v>
      </c>
      <c r="H23" s="64">
        <v>4.91</v>
      </c>
      <c r="I23" s="82">
        <v>5.78</v>
      </c>
      <c r="J23" s="66">
        <v>5.57</v>
      </c>
      <c r="K23" s="66">
        <v>4.91</v>
      </c>
      <c r="L23" s="66">
        <v>6.58</v>
      </c>
      <c r="M23" s="66">
        <v>6.79</v>
      </c>
      <c r="N23" s="69">
        <v>6.01</v>
      </c>
      <c r="O23" s="69">
        <v>5.99</v>
      </c>
      <c r="P23" s="54">
        <v>6.03</v>
      </c>
      <c r="Q23" s="66">
        <v>5.4089999999999998</v>
      </c>
      <c r="R23" s="66">
        <v>5.86</v>
      </c>
      <c r="S23" s="66">
        <v>6.3631211121360334</v>
      </c>
      <c r="T23" s="66">
        <v>8.1834304734935106</v>
      </c>
      <c r="U23" s="66">
        <v>6.63</v>
      </c>
      <c r="V23" s="69">
        <v>7.8</v>
      </c>
      <c r="W23" s="73">
        <v>7.9465856899360299</v>
      </c>
      <c r="X23" s="55">
        <v>8.61</v>
      </c>
      <c r="Y23" s="55">
        <v>8.74</v>
      </c>
      <c r="Z23" s="54">
        <v>7.71</v>
      </c>
      <c r="AA23" s="70" t="s">
        <v>149</v>
      </c>
      <c r="AB23" s="70" t="s">
        <v>149</v>
      </c>
      <c r="AC23" s="70" t="s">
        <v>149</v>
      </c>
      <c r="AD23" s="70" t="s">
        <v>149</v>
      </c>
      <c r="AE23" s="70" t="s">
        <v>149</v>
      </c>
    </row>
    <row r="24" spans="1:31" x14ac:dyDescent="0.2">
      <c r="A24" s="53" t="s">
        <v>143</v>
      </c>
      <c r="B24" s="64">
        <v>11.92</v>
      </c>
      <c r="C24" s="64">
        <v>11.34</v>
      </c>
      <c r="D24" s="64">
        <v>10.66</v>
      </c>
      <c r="E24" s="64">
        <v>11.35</v>
      </c>
      <c r="F24" s="64">
        <v>11.16</v>
      </c>
      <c r="G24" s="64">
        <v>11.22</v>
      </c>
      <c r="H24" s="64">
        <v>11.08</v>
      </c>
      <c r="I24" s="64">
        <v>11.62</v>
      </c>
      <c r="J24" s="66">
        <v>10.37</v>
      </c>
      <c r="K24" s="66">
        <v>9.4700000000000006</v>
      </c>
      <c r="L24" s="83">
        <f t="shared" ref="L24:T24" si="2">SUM(L20:L23)</f>
        <v>12.24</v>
      </c>
      <c r="M24" s="83">
        <f t="shared" si="2"/>
        <v>11.41</v>
      </c>
      <c r="N24" s="83">
        <f t="shared" si="2"/>
        <v>10.01</v>
      </c>
      <c r="O24" s="83">
        <f t="shared" si="2"/>
        <v>10.059999999999999</v>
      </c>
      <c r="P24" s="83">
        <f t="shared" si="2"/>
        <v>9.9700000000000006</v>
      </c>
      <c r="Q24" s="83">
        <f t="shared" si="2"/>
        <v>10.1938</v>
      </c>
      <c r="R24" s="83">
        <f t="shared" si="2"/>
        <v>10.163</v>
      </c>
      <c r="S24" s="83">
        <f t="shared" si="2"/>
        <v>10.496413745685306</v>
      </c>
      <c r="T24" s="83">
        <f t="shared" si="2"/>
        <v>12.194630685821792</v>
      </c>
      <c r="U24" s="69">
        <v>10.1</v>
      </c>
      <c r="V24" s="69">
        <v>10.89</v>
      </c>
      <c r="W24" s="83">
        <f>SUM(W20:W23)</f>
        <v>10.695766254266042</v>
      </c>
      <c r="X24" s="83">
        <f>SUM(X20:X23)</f>
        <v>10.79</v>
      </c>
      <c r="Y24" s="84">
        <f>SUM(Y20:Y23)</f>
        <v>10.69</v>
      </c>
      <c r="Z24" s="84">
        <f>SUM(Z20:Z23)</f>
        <v>9.41</v>
      </c>
      <c r="AA24" s="730">
        <v>10.270679104623694</v>
      </c>
      <c r="AB24" s="70" t="s">
        <v>149</v>
      </c>
      <c r="AC24" s="70" t="s">
        <v>149</v>
      </c>
      <c r="AD24" s="70" t="s">
        <v>149</v>
      </c>
      <c r="AE24" s="70" t="s">
        <v>149</v>
      </c>
    </row>
    <row r="25" spans="1:31" x14ac:dyDescent="0.2">
      <c r="A25" s="53"/>
      <c r="B25" s="72" t="s">
        <v>56</v>
      </c>
      <c r="C25" s="72" t="s">
        <v>56</v>
      </c>
      <c r="D25" s="72" t="s">
        <v>56</v>
      </c>
      <c r="E25" s="72" t="s">
        <v>56</v>
      </c>
      <c r="F25" s="72" t="s">
        <v>56</v>
      </c>
      <c r="G25" s="72" t="s">
        <v>56</v>
      </c>
      <c r="H25" s="72" t="s">
        <v>56</v>
      </c>
      <c r="I25" s="72" t="s">
        <v>56</v>
      </c>
      <c r="J25" s="73"/>
      <c r="K25" s="73"/>
      <c r="L25" s="73"/>
      <c r="M25" s="66"/>
      <c r="N25" s="66"/>
      <c r="O25" s="66"/>
      <c r="P25" s="66"/>
      <c r="R25" s="55"/>
      <c r="V25" s="55"/>
      <c r="X25" s="55"/>
      <c r="Y25" s="55"/>
    </row>
    <row r="26" spans="1:31" ht="18" x14ac:dyDescent="0.2">
      <c r="A26" s="53" t="s">
        <v>144</v>
      </c>
      <c r="B26" s="85">
        <f t="shared" ref="B26:R26" si="3">B12+B17+B20+B23</f>
        <v>34.81</v>
      </c>
      <c r="C26" s="85">
        <f t="shared" si="3"/>
        <v>34.93</v>
      </c>
      <c r="D26" s="85">
        <f t="shared" si="3"/>
        <v>34.25</v>
      </c>
      <c r="E26" s="85">
        <f t="shared" si="3"/>
        <v>33.590000000000003</v>
      </c>
      <c r="F26" s="85">
        <f t="shared" si="3"/>
        <v>36.28</v>
      </c>
      <c r="G26" s="85">
        <f t="shared" si="3"/>
        <v>40.85</v>
      </c>
      <c r="H26" s="85">
        <f t="shared" si="3"/>
        <v>45.350000000000009</v>
      </c>
      <c r="I26" s="85">
        <f t="shared" si="3"/>
        <v>44.69</v>
      </c>
      <c r="J26" s="85">
        <f t="shared" si="3"/>
        <v>48.150000000000006</v>
      </c>
      <c r="K26" s="85">
        <f t="shared" si="3"/>
        <v>42.789999999999992</v>
      </c>
      <c r="L26" s="85">
        <f t="shared" si="3"/>
        <v>32.799999999999997</v>
      </c>
      <c r="M26" s="85">
        <f t="shared" si="3"/>
        <v>29.319999999999997</v>
      </c>
      <c r="N26" s="86">
        <f t="shared" si="3"/>
        <v>27.03</v>
      </c>
      <c r="O26" s="86">
        <f t="shared" si="3"/>
        <v>27.03</v>
      </c>
      <c r="P26" s="86">
        <f t="shared" si="3"/>
        <v>27.860000000000003</v>
      </c>
      <c r="Q26" s="86">
        <f t="shared" si="3"/>
        <v>32.703682225180792</v>
      </c>
      <c r="R26" s="86">
        <f t="shared" si="3"/>
        <v>27.923358785543872</v>
      </c>
      <c r="S26" s="86">
        <f>S12+S17+S20+S23</f>
        <v>30.982051066545878</v>
      </c>
      <c r="T26" s="86">
        <f>T12+T17+T20+T23</f>
        <v>33.209855793314254</v>
      </c>
      <c r="U26" s="87">
        <v>30.06</v>
      </c>
      <c r="V26" s="86">
        <f t="shared" ref="V26:Z26" si="4">V12+V17+V20+V23</f>
        <v>27.630000000000003</v>
      </c>
      <c r="W26" s="86">
        <f t="shared" si="4"/>
        <v>26.696585689936029</v>
      </c>
      <c r="X26" s="86">
        <f t="shared" si="4"/>
        <v>23.72</v>
      </c>
      <c r="Y26" s="88">
        <f t="shared" si="4"/>
        <v>22.23</v>
      </c>
      <c r="Z26" s="88">
        <f t="shared" si="4"/>
        <v>21.76</v>
      </c>
      <c r="AA26" s="728">
        <f>AA12+AA24</f>
        <v>24.466048663391462</v>
      </c>
      <c r="AB26" s="70" t="s">
        <v>149</v>
      </c>
      <c r="AC26" s="70" t="s">
        <v>149</v>
      </c>
      <c r="AD26" s="70" t="s">
        <v>149</v>
      </c>
      <c r="AE26" s="70" t="s">
        <v>149</v>
      </c>
    </row>
    <row r="27" spans="1:31" x14ac:dyDescent="0.2">
      <c r="A27" s="53"/>
      <c r="B27" s="89"/>
      <c r="C27" s="89"/>
      <c r="D27" s="89"/>
      <c r="E27" s="89"/>
      <c r="F27" s="89"/>
      <c r="G27" s="89"/>
      <c r="H27" s="89"/>
      <c r="I27" s="89"/>
      <c r="J27" s="66"/>
      <c r="K27" s="66"/>
      <c r="L27" s="66"/>
      <c r="M27" s="66"/>
      <c r="N27" s="66"/>
      <c r="O27" s="66"/>
      <c r="P27" s="66"/>
      <c r="R27" s="55"/>
      <c r="V27" s="55"/>
      <c r="X27" s="55"/>
      <c r="Y27" s="55"/>
    </row>
    <row r="28" spans="1:31" ht="18" x14ac:dyDescent="0.2">
      <c r="A28" s="53" t="s">
        <v>145</v>
      </c>
      <c r="B28" s="90">
        <v>48.317</v>
      </c>
      <c r="C28" s="90">
        <v>47.613999999999997</v>
      </c>
      <c r="D28" s="90">
        <v>54.063000000000002</v>
      </c>
      <c r="E28" s="90">
        <v>57.933</v>
      </c>
      <c r="F28" s="91">
        <v>75.768000000000001</v>
      </c>
      <c r="G28" s="92">
        <v>71.561000000000007</v>
      </c>
      <c r="H28" s="91">
        <v>64.034000000000006</v>
      </c>
      <c r="I28" s="90">
        <v>57.561</v>
      </c>
      <c r="J28" s="67">
        <v>60.58</v>
      </c>
      <c r="K28" s="93">
        <v>67.22</v>
      </c>
      <c r="L28" s="68">
        <v>73.19</v>
      </c>
      <c r="M28" s="68">
        <v>67</v>
      </c>
      <c r="N28" s="68">
        <v>67.783000000000001</v>
      </c>
      <c r="O28" s="68">
        <v>58.902999999999999</v>
      </c>
      <c r="P28" s="68">
        <v>54.45</v>
      </c>
      <c r="Q28" s="68">
        <v>45</v>
      </c>
      <c r="R28" s="68">
        <v>43.994</v>
      </c>
      <c r="S28" s="68">
        <v>45.581459045590144</v>
      </c>
      <c r="T28" s="68">
        <v>42.415999999999997</v>
      </c>
      <c r="U28" s="68">
        <v>38.32</v>
      </c>
      <c r="V28" s="69">
        <v>39.890999999999998</v>
      </c>
      <c r="W28" s="69">
        <v>33.357999999999997</v>
      </c>
      <c r="X28" s="66">
        <v>32.06</v>
      </c>
      <c r="Y28" s="66">
        <v>31.582877305720512</v>
      </c>
      <c r="Z28" s="73">
        <v>30.841999999999999</v>
      </c>
      <c r="AA28" s="727">
        <v>30.259</v>
      </c>
      <c r="AB28" s="727">
        <v>32.973999999999997</v>
      </c>
      <c r="AC28" s="727">
        <v>30.885999999999999</v>
      </c>
      <c r="AD28" s="55">
        <v>33.329873484792998</v>
      </c>
      <c r="AE28" s="66">
        <v>33.434539999999998</v>
      </c>
    </row>
    <row r="29" spans="1:31" x14ac:dyDescent="0.2">
      <c r="A29" s="53"/>
      <c r="B29" s="89"/>
      <c r="C29" s="89"/>
      <c r="D29" s="89"/>
      <c r="E29" s="89"/>
      <c r="F29" s="89"/>
      <c r="G29" s="89"/>
      <c r="H29" s="89"/>
      <c r="I29" s="89"/>
      <c r="J29" s="66"/>
      <c r="K29" s="66"/>
      <c r="L29" s="66"/>
      <c r="M29" s="66"/>
      <c r="N29" s="66"/>
      <c r="O29" s="66"/>
      <c r="P29" s="66"/>
      <c r="R29" s="55"/>
      <c r="V29" s="55"/>
      <c r="X29" s="55"/>
      <c r="Y29" s="55"/>
    </row>
    <row r="30" spans="1:31" ht="18" x14ac:dyDescent="0.2">
      <c r="A30" s="53" t="s">
        <v>146</v>
      </c>
      <c r="B30" s="85">
        <f t="shared" ref="B30:R30" si="5">B12+B17+B20+B28</f>
        <v>78.626999999999995</v>
      </c>
      <c r="C30" s="85">
        <f t="shared" si="5"/>
        <v>78.753999999999991</v>
      </c>
      <c r="D30" s="85">
        <f t="shared" si="5"/>
        <v>84.253</v>
      </c>
      <c r="E30" s="85">
        <f t="shared" si="5"/>
        <v>86.783000000000001</v>
      </c>
      <c r="F30" s="94">
        <f t="shared" si="5"/>
        <v>107.22800000000001</v>
      </c>
      <c r="G30" s="85">
        <f t="shared" si="5"/>
        <v>107.20100000000001</v>
      </c>
      <c r="H30" s="94">
        <f t="shared" si="5"/>
        <v>104.47400000000002</v>
      </c>
      <c r="I30" s="85">
        <f t="shared" si="5"/>
        <v>96.471000000000004</v>
      </c>
      <c r="J30" s="94">
        <f t="shared" si="5"/>
        <v>103.16</v>
      </c>
      <c r="K30" s="95">
        <f t="shared" si="5"/>
        <v>105.1</v>
      </c>
      <c r="L30" s="96">
        <f t="shared" si="5"/>
        <v>99.41</v>
      </c>
      <c r="M30" s="97">
        <f t="shared" si="5"/>
        <v>89.53</v>
      </c>
      <c r="N30" s="97">
        <f t="shared" si="5"/>
        <v>88.802999999999997</v>
      </c>
      <c r="O30" s="97">
        <f t="shared" si="5"/>
        <v>79.942999999999998</v>
      </c>
      <c r="P30" s="97">
        <f t="shared" si="5"/>
        <v>76.28</v>
      </c>
      <c r="Q30" s="97">
        <f t="shared" si="5"/>
        <v>72.294682225180793</v>
      </c>
      <c r="R30" s="97">
        <f t="shared" si="5"/>
        <v>66.057358785543869</v>
      </c>
      <c r="S30" s="97">
        <f>S12+S17+S20+S28</f>
        <v>70.200388999999987</v>
      </c>
      <c r="T30" s="97">
        <f>T12+T17+T20+T28</f>
        <v>67.442425319820742</v>
      </c>
      <c r="U30" s="98">
        <v>61.75</v>
      </c>
      <c r="V30" s="97">
        <f t="shared" ref="V30:Z30" si="6">V12+V17+V20+V28</f>
        <v>59.721000000000004</v>
      </c>
      <c r="W30" s="97">
        <f t="shared" si="6"/>
        <v>52.107999999999997</v>
      </c>
      <c r="X30" s="97">
        <f t="shared" si="6"/>
        <v>47.17</v>
      </c>
      <c r="Y30" s="99">
        <f t="shared" si="6"/>
        <v>45.07287730572051</v>
      </c>
      <c r="Z30" s="99">
        <f t="shared" si="6"/>
        <v>44.891999999999996</v>
      </c>
      <c r="AA30" s="728">
        <f>AA12+AA28</f>
        <v>44.454369558767766</v>
      </c>
      <c r="AB30" s="70" t="s">
        <v>149</v>
      </c>
      <c r="AC30" s="70" t="s">
        <v>149</v>
      </c>
      <c r="AD30" s="70" t="s">
        <v>149</v>
      </c>
      <c r="AE30" s="70" t="s">
        <v>149</v>
      </c>
    </row>
    <row r="31" spans="1:31" x14ac:dyDescent="0.2">
      <c r="J31" s="100"/>
      <c r="K31" s="100"/>
      <c r="L31" s="55"/>
      <c r="M31" s="66"/>
      <c r="N31" s="66"/>
      <c r="O31" s="66"/>
      <c r="P31" s="66"/>
      <c r="R31" s="55"/>
      <c r="V31" s="55"/>
      <c r="X31" s="55"/>
      <c r="Y31" s="55"/>
    </row>
    <row r="32" spans="1:31" ht="15.75" x14ac:dyDescent="0.25">
      <c r="A32" s="60" t="s">
        <v>147</v>
      </c>
      <c r="J32" s="78"/>
      <c r="K32" s="101"/>
      <c r="N32" s="55"/>
      <c r="O32" s="55"/>
      <c r="P32" s="55"/>
      <c r="Q32" s="55"/>
      <c r="R32" s="102"/>
      <c r="S32" s="103"/>
      <c r="T32" s="103"/>
      <c r="U32" s="103"/>
      <c r="V32" s="103"/>
      <c r="W32" s="103"/>
      <c r="AE32" s="103" t="s">
        <v>148</v>
      </c>
    </row>
    <row r="33" spans="1:31" ht="8.25" customHeight="1" x14ac:dyDescent="0.25">
      <c r="A33" s="60"/>
      <c r="I33" s="104"/>
      <c r="J33" s="100"/>
      <c r="K33" s="100"/>
      <c r="L33" s="55"/>
      <c r="M33" s="66"/>
      <c r="N33" s="66"/>
      <c r="O33" s="66"/>
      <c r="P33" s="66"/>
      <c r="R33" s="55"/>
      <c r="V33" s="55"/>
      <c r="X33" s="55"/>
      <c r="Y33" s="55"/>
    </row>
    <row r="34" spans="1:31" ht="18" x14ac:dyDescent="0.2">
      <c r="A34" s="54" t="s">
        <v>129</v>
      </c>
      <c r="I34" s="104"/>
      <c r="J34" s="100"/>
      <c r="K34" s="100"/>
      <c r="L34" s="55"/>
      <c r="M34" s="66"/>
      <c r="N34" s="66"/>
      <c r="O34" s="66"/>
      <c r="P34" s="66"/>
      <c r="R34" s="55"/>
      <c r="V34" s="55"/>
      <c r="X34" s="55"/>
      <c r="Y34" s="55"/>
    </row>
    <row r="35" spans="1:31" x14ac:dyDescent="0.2">
      <c r="A35" s="54" t="s">
        <v>130</v>
      </c>
      <c r="B35" s="105">
        <v>17130</v>
      </c>
      <c r="C35" s="105">
        <v>17860</v>
      </c>
      <c r="D35" s="105">
        <v>16960</v>
      </c>
      <c r="E35" s="105">
        <v>16310</v>
      </c>
      <c r="F35" s="105">
        <v>17500</v>
      </c>
      <c r="G35" s="105">
        <v>21610</v>
      </c>
      <c r="H35" s="105">
        <v>26440</v>
      </c>
      <c r="I35" s="106">
        <v>23350</v>
      </c>
      <c r="J35" s="107">
        <v>25480</v>
      </c>
      <c r="K35" s="108">
        <v>23020</v>
      </c>
      <c r="L35" s="109">
        <v>15750</v>
      </c>
      <c r="M35" s="109">
        <v>11450</v>
      </c>
      <c r="N35" s="109">
        <v>10340</v>
      </c>
      <c r="O35" s="109">
        <v>10460</v>
      </c>
      <c r="P35" s="110">
        <v>10580</v>
      </c>
      <c r="Q35" s="107">
        <v>13523.4627829686</v>
      </c>
      <c r="R35" s="107">
        <v>10549.662745150101</v>
      </c>
      <c r="S35" s="107">
        <v>13154.602590117907</v>
      </c>
      <c r="T35" s="107">
        <v>14455.843888871141</v>
      </c>
      <c r="U35" s="107">
        <v>12360</v>
      </c>
      <c r="V35" s="107">
        <v>10777.383294691301</v>
      </c>
      <c r="W35" s="111">
        <v>10628</v>
      </c>
      <c r="X35" s="107">
        <v>6723</v>
      </c>
      <c r="Y35" s="107">
        <v>4888</v>
      </c>
      <c r="Z35" s="107">
        <v>4783</v>
      </c>
      <c r="AA35" s="70" t="s">
        <v>149</v>
      </c>
      <c r="AB35" s="70" t="s">
        <v>149</v>
      </c>
      <c r="AC35" s="70" t="s">
        <v>149</v>
      </c>
      <c r="AD35" s="70" t="s">
        <v>149</v>
      </c>
      <c r="AE35" s="70" t="s">
        <v>149</v>
      </c>
    </row>
    <row r="36" spans="1:31" x14ac:dyDescent="0.2">
      <c r="A36" s="54" t="s">
        <v>131</v>
      </c>
      <c r="B36" s="105">
        <v>200</v>
      </c>
      <c r="C36" s="105">
        <v>270</v>
      </c>
      <c r="D36" s="105">
        <v>260</v>
      </c>
      <c r="E36" s="105">
        <v>80</v>
      </c>
      <c r="F36" s="105">
        <v>120</v>
      </c>
      <c r="G36" s="105">
        <v>1040</v>
      </c>
      <c r="H36" s="105">
        <v>130</v>
      </c>
      <c r="I36" s="106">
        <v>350</v>
      </c>
      <c r="J36" s="107">
        <v>390</v>
      </c>
      <c r="K36" s="107">
        <v>510</v>
      </c>
      <c r="L36" s="112">
        <v>160</v>
      </c>
      <c r="M36" s="112">
        <v>410</v>
      </c>
      <c r="N36" s="112">
        <v>180</v>
      </c>
      <c r="O36" s="112">
        <v>360</v>
      </c>
      <c r="P36" s="54">
        <v>170</v>
      </c>
      <c r="Q36" s="107">
        <v>391.07890821878601</v>
      </c>
      <c r="R36" s="107">
        <v>368.49890922194402</v>
      </c>
      <c r="S36" s="107">
        <v>304.77255404326189</v>
      </c>
      <c r="T36" s="107">
        <v>343.46212297709002</v>
      </c>
      <c r="U36" s="107">
        <v>261</v>
      </c>
      <c r="V36" s="113">
        <v>301.76644136375302</v>
      </c>
      <c r="W36" s="70">
        <v>303</v>
      </c>
      <c r="X36" s="107">
        <v>315.54048782105536</v>
      </c>
      <c r="Y36" s="107">
        <v>277</v>
      </c>
      <c r="Z36" s="107">
        <v>312</v>
      </c>
      <c r="AA36" s="70" t="s">
        <v>149</v>
      </c>
      <c r="AB36" s="70" t="s">
        <v>149</v>
      </c>
      <c r="AC36" s="70" t="s">
        <v>149</v>
      </c>
      <c r="AD36" s="70" t="s">
        <v>149</v>
      </c>
      <c r="AE36" s="70" t="s">
        <v>149</v>
      </c>
    </row>
    <row r="37" spans="1:31" x14ac:dyDescent="0.2">
      <c r="A37" s="54" t="s">
        <v>132</v>
      </c>
      <c r="B37" s="105">
        <v>1760</v>
      </c>
      <c r="C37" s="105">
        <v>4710</v>
      </c>
      <c r="D37" s="105">
        <v>3720</v>
      </c>
      <c r="E37" s="105">
        <v>3320</v>
      </c>
      <c r="F37" s="105">
        <v>2120</v>
      </c>
      <c r="G37" s="105">
        <v>2460</v>
      </c>
      <c r="H37" s="105">
        <v>2680</v>
      </c>
      <c r="I37" s="106">
        <v>2580</v>
      </c>
      <c r="J37" s="107">
        <v>3740</v>
      </c>
      <c r="K37" s="107">
        <v>3320</v>
      </c>
      <c r="L37" s="112">
        <v>4220</v>
      </c>
      <c r="M37" s="112">
        <v>3690</v>
      </c>
      <c r="N37" s="112">
        <v>4020</v>
      </c>
      <c r="O37" s="112">
        <v>4030</v>
      </c>
      <c r="P37" s="110">
        <v>3310</v>
      </c>
      <c r="Q37" s="107">
        <v>3542.9361557527</v>
      </c>
      <c r="R37" s="107">
        <v>3572.8238619431099</v>
      </c>
      <c r="S37" s="107">
        <v>3449.407823982528</v>
      </c>
      <c r="T37" s="107">
        <v>3090.3723372905588</v>
      </c>
      <c r="U37" s="107">
        <v>2700</v>
      </c>
      <c r="V37" s="107">
        <v>2478</v>
      </c>
      <c r="W37" s="107">
        <v>2080</v>
      </c>
      <c r="X37" s="107">
        <v>2012</v>
      </c>
      <c r="Y37" s="107">
        <v>2287</v>
      </c>
      <c r="Z37" s="107">
        <v>2936</v>
      </c>
      <c r="AA37" s="70" t="s">
        <v>149</v>
      </c>
      <c r="AB37" s="70" t="s">
        <v>149</v>
      </c>
      <c r="AC37" s="70" t="s">
        <v>149</v>
      </c>
      <c r="AD37" s="70" t="s">
        <v>149</v>
      </c>
      <c r="AE37" s="70" t="s">
        <v>149</v>
      </c>
    </row>
    <row r="38" spans="1:31" x14ac:dyDescent="0.2">
      <c r="A38" s="54" t="s">
        <v>133</v>
      </c>
      <c r="B38" s="105">
        <v>19090</v>
      </c>
      <c r="C38" s="105">
        <v>22850</v>
      </c>
      <c r="D38" s="105">
        <v>20940</v>
      </c>
      <c r="E38" s="105">
        <v>19710</v>
      </c>
      <c r="F38" s="105">
        <v>19740</v>
      </c>
      <c r="G38" s="105">
        <v>25110</v>
      </c>
      <c r="H38" s="105">
        <v>29250</v>
      </c>
      <c r="I38" s="106">
        <v>26280</v>
      </c>
      <c r="J38" s="107">
        <v>29610</v>
      </c>
      <c r="K38" s="108">
        <v>26850</v>
      </c>
      <c r="L38" s="109">
        <v>20100</v>
      </c>
      <c r="M38" s="109">
        <v>15600</v>
      </c>
      <c r="N38" s="114">
        <f t="shared" ref="N38:T38" si="7">SUM(N35:N37)</f>
        <v>14540</v>
      </c>
      <c r="O38" s="114">
        <f t="shared" si="7"/>
        <v>14850</v>
      </c>
      <c r="P38" s="115">
        <f t="shared" si="7"/>
        <v>14060</v>
      </c>
      <c r="Q38" s="115">
        <f t="shared" si="7"/>
        <v>17457.477846940084</v>
      </c>
      <c r="R38" s="115">
        <f t="shared" si="7"/>
        <v>14490.985516315155</v>
      </c>
      <c r="S38" s="115">
        <f t="shared" si="7"/>
        <v>16908.782968143696</v>
      </c>
      <c r="T38" s="115">
        <f t="shared" si="7"/>
        <v>17889.678349138791</v>
      </c>
      <c r="U38" s="116">
        <v>15321</v>
      </c>
      <c r="V38" s="115">
        <f t="shared" ref="V38:Z38" si="8">SUM(V35:V37)</f>
        <v>13557.149736055053</v>
      </c>
      <c r="W38" s="115">
        <f t="shared" si="8"/>
        <v>13011</v>
      </c>
      <c r="X38" s="115">
        <f t="shared" si="8"/>
        <v>9050.5404878210556</v>
      </c>
      <c r="Y38" s="115">
        <f t="shared" si="8"/>
        <v>7452</v>
      </c>
      <c r="Z38" s="115">
        <f t="shared" si="8"/>
        <v>8031</v>
      </c>
      <c r="AA38" s="116">
        <v>11413.514619713249</v>
      </c>
      <c r="AB38" s="70" t="s">
        <v>149</v>
      </c>
      <c r="AC38" s="70" t="s">
        <v>149</v>
      </c>
      <c r="AD38" s="70" t="s">
        <v>149</v>
      </c>
      <c r="AE38" s="70" t="s">
        <v>149</v>
      </c>
    </row>
    <row r="39" spans="1:31" x14ac:dyDescent="0.2">
      <c r="B39" s="117" t="s">
        <v>56</v>
      </c>
      <c r="C39" s="117" t="s">
        <v>56</v>
      </c>
      <c r="D39" s="117" t="s">
        <v>56</v>
      </c>
      <c r="E39" s="117" t="s">
        <v>56</v>
      </c>
      <c r="F39" s="117" t="s">
        <v>56</v>
      </c>
      <c r="G39" s="117" t="s">
        <v>56</v>
      </c>
      <c r="H39" s="117" t="s">
        <v>56</v>
      </c>
      <c r="I39" s="117" t="s">
        <v>56</v>
      </c>
      <c r="J39" s="107"/>
      <c r="K39" s="107"/>
      <c r="L39" s="107"/>
      <c r="M39" s="112"/>
      <c r="N39" s="112"/>
      <c r="O39" s="112"/>
      <c r="P39" s="112"/>
      <c r="R39" s="107"/>
      <c r="S39" s="107"/>
      <c r="T39" s="107"/>
      <c r="U39" s="107"/>
      <c r="V39" s="107"/>
      <c r="X39" s="55"/>
      <c r="Y39" s="55"/>
    </row>
    <row r="40" spans="1:31" ht="18" x14ac:dyDescent="0.2">
      <c r="A40" s="54" t="s">
        <v>134</v>
      </c>
      <c r="I40" s="104"/>
      <c r="J40" s="107"/>
      <c r="K40" s="107"/>
      <c r="L40" s="107"/>
      <c r="M40" s="112"/>
      <c r="N40" s="112"/>
      <c r="O40" s="112"/>
      <c r="P40" s="112"/>
      <c r="R40" s="107"/>
      <c r="S40" s="107"/>
      <c r="T40" s="107"/>
      <c r="U40" s="107"/>
      <c r="V40" s="107"/>
      <c r="X40" s="55"/>
      <c r="Y40" s="55"/>
    </row>
    <row r="41" spans="1:31" x14ac:dyDescent="0.2">
      <c r="A41" s="54" t="s">
        <v>135</v>
      </c>
      <c r="B41" s="110">
        <v>630</v>
      </c>
      <c r="C41" s="110">
        <v>560</v>
      </c>
      <c r="D41" s="110">
        <v>570</v>
      </c>
      <c r="E41" s="110">
        <v>570</v>
      </c>
      <c r="F41" s="110">
        <v>470</v>
      </c>
      <c r="G41" s="110">
        <v>470</v>
      </c>
      <c r="H41" s="110">
        <v>560</v>
      </c>
      <c r="I41" s="118">
        <v>560</v>
      </c>
      <c r="J41" s="107">
        <v>530</v>
      </c>
      <c r="K41" s="107">
        <v>600</v>
      </c>
      <c r="L41" s="112">
        <v>1540</v>
      </c>
      <c r="M41" s="112">
        <v>1900</v>
      </c>
      <c r="N41" s="112">
        <v>1810</v>
      </c>
      <c r="O41" s="112">
        <v>1540</v>
      </c>
      <c r="P41" s="110">
        <v>1270</v>
      </c>
      <c r="Q41" s="107">
        <v>1761.9443867198299</v>
      </c>
      <c r="R41" s="107">
        <v>1481.9304125724</v>
      </c>
      <c r="S41" s="107">
        <v>1831.7776603041343</v>
      </c>
      <c r="T41" s="107">
        <v>1746.03253647473</v>
      </c>
      <c r="U41" s="107">
        <v>2287</v>
      </c>
      <c r="V41" s="119">
        <v>1885.35936591427</v>
      </c>
      <c r="W41" s="119">
        <v>2190</v>
      </c>
      <c r="X41" s="119">
        <v>2571</v>
      </c>
      <c r="Y41" s="107">
        <v>2100</v>
      </c>
      <c r="Z41" s="107">
        <v>2182</v>
      </c>
      <c r="AA41" s="70" t="s">
        <v>149</v>
      </c>
      <c r="AB41" s="70" t="s">
        <v>149</v>
      </c>
      <c r="AC41" s="70" t="s">
        <v>149</v>
      </c>
      <c r="AD41" s="70" t="s">
        <v>149</v>
      </c>
      <c r="AE41" s="70" t="s">
        <v>149</v>
      </c>
    </row>
    <row r="42" spans="1:31" x14ac:dyDescent="0.2">
      <c r="A42" s="54" t="s">
        <v>136</v>
      </c>
      <c r="B42" s="110">
        <v>50</v>
      </c>
      <c r="C42" s="110">
        <v>50</v>
      </c>
      <c r="D42" s="110">
        <v>50</v>
      </c>
      <c r="E42" s="110">
        <v>50</v>
      </c>
      <c r="F42" s="110">
        <v>50</v>
      </c>
      <c r="G42" s="110">
        <v>50</v>
      </c>
      <c r="H42" s="110">
        <v>50</v>
      </c>
      <c r="I42" s="118">
        <v>50</v>
      </c>
      <c r="J42" s="120" t="s">
        <v>137</v>
      </c>
      <c r="K42" s="120" t="s">
        <v>137</v>
      </c>
      <c r="L42" s="119" t="s">
        <v>137</v>
      </c>
      <c r="M42" s="119">
        <v>0</v>
      </c>
      <c r="N42" s="119" t="s">
        <v>137</v>
      </c>
      <c r="O42" s="119" t="s">
        <v>137</v>
      </c>
      <c r="P42" s="119" t="s">
        <v>137</v>
      </c>
      <c r="Q42" s="119" t="s">
        <v>137</v>
      </c>
      <c r="R42" s="119" t="s">
        <v>137</v>
      </c>
      <c r="S42" s="119" t="s">
        <v>137</v>
      </c>
      <c r="T42" s="119" t="s">
        <v>137</v>
      </c>
      <c r="U42" s="119" t="s">
        <v>137</v>
      </c>
      <c r="V42" s="119" t="s">
        <v>137</v>
      </c>
      <c r="W42" s="70" t="s">
        <v>149</v>
      </c>
      <c r="X42" s="70" t="s">
        <v>149</v>
      </c>
      <c r="Y42" s="70" t="s">
        <v>149</v>
      </c>
      <c r="Z42" s="70" t="s">
        <v>149</v>
      </c>
      <c r="AA42" s="70" t="s">
        <v>149</v>
      </c>
      <c r="AB42" s="70" t="s">
        <v>149</v>
      </c>
      <c r="AC42" s="70" t="s">
        <v>149</v>
      </c>
      <c r="AD42" s="70" t="s">
        <v>149</v>
      </c>
      <c r="AE42" s="70" t="s">
        <v>149</v>
      </c>
    </row>
    <row r="43" spans="1:31" x14ac:dyDescent="0.2">
      <c r="A43" s="54" t="s">
        <v>133</v>
      </c>
      <c r="B43" s="110">
        <v>680</v>
      </c>
      <c r="C43" s="110">
        <v>610</v>
      </c>
      <c r="D43" s="110">
        <v>620</v>
      </c>
      <c r="E43" s="110">
        <v>620</v>
      </c>
      <c r="F43" s="110">
        <v>520</v>
      </c>
      <c r="G43" s="110">
        <v>520</v>
      </c>
      <c r="H43" s="110">
        <v>610</v>
      </c>
      <c r="I43" s="118">
        <v>610</v>
      </c>
      <c r="J43" s="107">
        <v>530</v>
      </c>
      <c r="K43" s="107">
        <v>600</v>
      </c>
      <c r="L43" s="121">
        <f t="shared" ref="L43:T43" si="9">SUM(L40:L42)</f>
        <v>1540</v>
      </c>
      <c r="M43" s="121">
        <f t="shared" si="9"/>
        <v>1900</v>
      </c>
      <c r="N43" s="121">
        <f t="shared" si="9"/>
        <v>1810</v>
      </c>
      <c r="O43" s="121">
        <f t="shared" si="9"/>
        <v>1540</v>
      </c>
      <c r="P43" s="121">
        <f t="shared" si="9"/>
        <v>1270</v>
      </c>
      <c r="Q43" s="121">
        <f t="shared" si="9"/>
        <v>1761.9443867198299</v>
      </c>
      <c r="R43" s="121">
        <f t="shared" si="9"/>
        <v>1481.9304125724</v>
      </c>
      <c r="S43" s="121">
        <f t="shared" si="9"/>
        <v>1831.7776603041343</v>
      </c>
      <c r="T43" s="121">
        <f t="shared" si="9"/>
        <v>1746.03253647473</v>
      </c>
      <c r="U43" s="122">
        <v>2287</v>
      </c>
      <c r="V43" s="119">
        <v>1885</v>
      </c>
      <c r="W43" s="119">
        <v>2190</v>
      </c>
      <c r="X43" s="119">
        <f>X41</f>
        <v>2571</v>
      </c>
      <c r="Y43" s="119">
        <v>2100</v>
      </c>
      <c r="Z43" s="119">
        <v>2182</v>
      </c>
      <c r="AA43" s="70" t="s">
        <v>149</v>
      </c>
      <c r="AB43" s="70" t="s">
        <v>149</v>
      </c>
      <c r="AC43" s="70" t="s">
        <v>149</v>
      </c>
      <c r="AD43" s="70" t="s">
        <v>149</v>
      </c>
      <c r="AE43" s="70" t="s">
        <v>149</v>
      </c>
    </row>
    <row r="44" spans="1:31" x14ac:dyDescent="0.2">
      <c r="B44" s="123" t="s">
        <v>56</v>
      </c>
      <c r="C44" s="123" t="s">
        <v>56</v>
      </c>
      <c r="D44" s="123" t="s">
        <v>56</v>
      </c>
      <c r="E44" s="123" t="s">
        <v>56</v>
      </c>
      <c r="F44" s="123" t="s">
        <v>56</v>
      </c>
      <c r="G44" s="123" t="s">
        <v>56</v>
      </c>
      <c r="H44" s="123" t="s">
        <v>56</v>
      </c>
      <c r="I44" s="123" t="s">
        <v>56</v>
      </c>
      <c r="J44" s="107"/>
      <c r="K44" s="107"/>
      <c r="L44" s="107"/>
      <c r="M44" s="112"/>
      <c r="N44" s="112"/>
      <c r="O44" s="112"/>
      <c r="P44" s="112"/>
      <c r="R44" s="107"/>
      <c r="S44" s="107"/>
      <c r="T44" s="107"/>
      <c r="U44" s="107"/>
      <c r="V44" s="107"/>
      <c r="X44" s="55"/>
      <c r="Y44" s="55"/>
    </row>
    <row r="45" spans="1:31" x14ac:dyDescent="0.2">
      <c r="A45" s="54" t="s">
        <v>138</v>
      </c>
      <c r="I45" s="104"/>
      <c r="J45" s="107"/>
      <c r="K45" s="107"/>
      <c r="L45" s="107"/>
      <c r="M45" s="112"/>
      <c r="N45" s="112"/>
      <c r="O45" s="112"/>
      <c r="P45" s="112"/>
      <c r="R45" s="107"/>
      <c r="S45" s="107"/>
      <c r="T45" s="107"/>
      <c r="U45" s="107"/>
      <c r="V45" s="107"/>
      <c r="X45" s="55"/>
      <c r="Y45" s="55"/>
    </row>
    <row r="46" spans="1:31" x14ac:dyDescent="0.2">
      <c r="A46" s="54" t="s">
        <v>150</v>
      </c>
      <c r="B46" s="105">
        <v>1</v>
      </c>
      <c r="C46" s="124" t="s">
        <v>137</v>
      </c>
      <c r="D46" s="124" t="s">
        <v>137</v>
      </c>
      <c r="E46" s="124" t="s">
        <v>137</v>
      </c>
      <c r="F46" s="124" t="s">
        <v>137</v>
      </c>
      <c r="G46" s="124" t="s">
        <v>137</v>
      </c>
      <c r="H46" s="124" t="s">
        <v>137</v>
      </c>
      <c r="I46" s="124" t="s">
        <v>137</v>
      </c>
      <c r="J46" s="120" t="s">
        <v>137</v>
      </c>
      <c r="K46" s="120" t="s">
        <v>137</v>
      </c>
      <c r="L46" s="119" t="s">
        <v>137</v>
      </c>
      <c r="M46" s="119">
        <v>0</v>
      </c>
      <c r="N46" s="119" t="s">
        <v>137</v>
      </c>
      <c r="O46" s="119" t="s">
        <v>137</v>
      </c>
      <c r="P46" s="119" t="s">
        <v>137</v>
      </c>
      <c r="Q46" s="119" t="s">
        <v>137</v>
      </c>
      <c r="R46" s="119" t="s">
        <v>137</v>
      </c>
      <c r="S46" s="119" t="s">
        <v>137</v>
      </c>
      <c r="T46" s="119" t="s">
        <v>137</v>
      </c>
      <c r="U46" s="119" t="s">
        <v>137</v>
      </c>
      <c r="V46" s="119" t="s">
        <v>137</v>
      </c>
      <c r="W46" s="119" t="s">
        <v>137</v>
      </c>
      <c r="X46" s="119" t="s">
        <v>137</v>
      </c>
      <c r="Y46" s="119" t="s">
        <v>137</v>
      </c>
      <c r="Z46" s="119" t="s">
        <v>137</v>
      </c>
      <c r="AA46" s="119" t="s">
        <v>137</v>
      </c>
      <c r="AB46" s="119" t="s">
        <v>137</v>
      </c>
      <c r="AC46" s="119" t="s">
        <v>137</v>
      </c>
      <c r="AD46" s="119" t="s">
        <v>137</v>
      </c>
      <c r="AE46" s="119" t="s">
        <v>137</v>
      </c>
    </row>
    <row r="47" spans="1:31" x14ac:dyDescent="0.2">
      <c r="A47" s="54" t="s">
        <v>151</v>
      </c>
      <c r="B47" s="105">
        <v>136</v>
      </c>
      <c r="C47" s="105">
        <v>140</v>
      </c>
      <c r="D47" s="105">
        <v>130</v>
      </c>
      <c r="E47" s="105">
        <v>130</v>
      </c>
      <c r="F47" s="105">
        <v>120</v>
      </c>
      <c r="G47" s="105">
        <v>100</v>
      </c>
      <c r="H47" s="105">
        <v>100</v>
      </c>
      <c r="I47" s="116">
        <v>100</v>
      </c>
      <c r="J47" s="107">
        <v>110</v>
      </c>
      <c r="K47" s="107">
        <v>100</v>
      </c>
      <c r="L47" s="112">
        <v>120</v>
      </c>
      <c r="M47" s="112">
        <v>110</v>
      </c>
      <c r="N47" s="112">
        <v>100</v>
      </c>
      <c r="O47" s="112">
        <v>90</v>
      </c>
      <c r="P47" s="54">
        <v>90</v>
      </c>
      <c r="Q47" s="107">
        <v>115</v>
      </c>
      <c r="R47" s="107">
        <v>100.8</v>
      </c>
      <c r="S47" s="107">
        <v>100.99963757346924</v>
      </c>
      <c r="T47" s="107">
        <v>101.33858362098979</v>
      </c>
      <c r="U47" s="107">
        <v>83</v>
      </c>
      <c r="V47" s="113">
        <v>80</v>
      </c>
      <c r="W47" s="70">
        <v>80</v>
      </c>
      <c r="X47" s="55">
        <v>60</v>
      </c>
      <c r="Y47" s="55">
        <v>53</v>
      </c>
      <c r="Z47" s="54">
        <v>22</v>
      </c>
      <c r="AA47" s="70" t="s">
        <v>149</v>
      </c>
      <c r="AB47" s="70" t="s">
        <v>149</v>
      </c>
      <c r="AC47" s="70" t="s">
        <v>149</v>
      </c>
      <c r="AD47" s="70" t="s">
        <v>149</v>
      </c>
      <c r="AE47" s="70" t="s">
        <v>149</v>
      </c>
    </row>
    <row r="48" spans="1:31" x14ac:dyDescent="0.2">
      <c r="A48" s="53" t="s">
        <v>152</v>
      </c>
      <c r="B48" s="105">
        <v>58</v>
      </c>
      <c r="C48" s="105">
        <v>61</v>
      </c>
      <c r="D48" s="105">
        <v>50</v>
      </c>
      <c r="E48" s="105">
        <v>50</v>
      </c>
      <c r="F48" s="105">
        <v>50</v>
      </c>
      <c r="G48" s="105">
        <v>60</v>
      </c>
      <c r="H48" s="105">
        <v>60</v>
      </c>
      <c r="I48" s="116">
        <v>60</v>
      </c>
      <c r="J48" s="120" t="s">
        <v>137</v>
      </c>
      <c r="K48" s="120" t="s">
        <v>137</v>
      </c>
      <c r="L48" s="119" t="s">
        <v>137</v>
      </c>
      <c r="M48" s="119">
        <v>0</v>
      </c>
      <c r="N48" s="119" t="s">
        <v>137</v>
      </c>
      <c r="O48" s="119" t="s">
        <v>137</v>
      </c>
      <c r="P48" s="119" t="s">
        <v>137</v>
      </c>
      <c r="Q48" s="119" t="s">
        <v>137</v>
      </c>
      <c r="R48" s="119" t="s">
        <v>137</v>
      </c>
      <c r="S48" s="119" t="s">
        <v>137</v>
      </c>
      <c r="T48" s="119" t="s">
        <v>137</v>
      </c>
      <c r="U48" s="119" t="s">
        <v>137</v>
      </c>
      <c r="V48" s="119" t="s">
        <v>137</v>
      </c>
      <c r="W48" s="119" t="s">
        <v>137</v>
      </c>
      <c r="X48" s="119" t="s">
        <v>137</v>
      </c>
      <c r="Y48" s="119" t="s">
        <v>137</v>
      </c>
      <c r="Z48" s="119" t="s">
        <v>137</v>
      </c>
      <c r="AA48" s="70" t="s">
        <v>149</v>
      </c>
      <c r="AB48" s="70" t="s">
        <v>149</v>
      </c>
      <c r="AC48" s="70" t="s">
        <v>149</v>
      </c>
      <c r="AD48" s="70" t="s">
        <v>149</v>
      </c>
      <c r="AE48" s="70" t="s">
        <v>149</v>
      </c>
    </row>
    <row r="49" spans="1:31" x14ac:dyDescent="0.2">
      <c r="A49" s="53" t="s">
        <v>153</v>
      </c>
      <c r="B49" s="125">
        <v>121</v>
      </c>
      <c r="C49" s="125">
        <v>98</v>
      </c>
      <c r="D49" s="125">
        <v>100</v>
      </c>
      <c r="E49" s="125">
        <v>110</v>
      </c>
      <c r="F49" s="125">
        <v>120</v>
      </c>
      <c r="G49" s="125">
        <v>130</v>
      </c>
      <c r="H49" s="125">
        <v>130</v>
      </c>
      <c r="I49" s="116">
        <v>150</v>
      </c>
      <c r="J49" s="107">
        <v>150</v>
      </c>
      <c r="K49" s="107">
        <v>140</v>
      </c>
      <c r="L49" s="112">
        <v>160</v>
      </c>
      <c r="M49" s="112">
        <v>170</v>
      </c>
      <c r="N49" s="112">
        <v>150</v>
      </c>
      <c r="O49" s="112">
        <v>140</v>
      </c>
      <c r="P49" s="54">
        <v>140</v>
      </c>
      <c r="Q49" s="107">
        <v>135</v>
      </c>
      <c r="R49" s="107">
        <v>145.80000000000001</v>
      </c>
      <c r="S49" s="107">
        <v>165.81543484384832</v>
      </c>
      <c r="T49" s="107">
        <v>209.8131364734914</v>
      </c>
      <c r="U49" s="107">
        <v>160</v>
      </c>
      <c r="V49" s="113">
        <v>200</v>
      </c>
      <c r="W49" s="70">
        <v>190</v>
      </c>
      <c r="X49" s="55">
        <v>209</v>
      </c>
      <c r="Y49" s="55">
        <v>209</v>
      </c>
      <c r="Z49" s="54">
        <v>137</v>
      </c>
      <c r="AA49" s="70" t="s">
        <v>149</v>
      </c>
      <c r="AB49" s="70" t="s">
        <v>149</v>
      </c>
      <c r="AC49" s="70" t="s">
        <v>149</v>
      </c>
      <c r="AD49" s="70" t="s">
        <v>149</v>
      </c>
      <c r="AE49" s="70" t="s">
        <v>149</v>
      </c>
    </row>
    <row r="50" spans="1:31" x14ac:dyDescent="0.2">
      <c r="A50" s="53" t="s">
        <v>133</v>
      </c>
      <c r="B50" s="126">
        <v>315</v>
      </c>
      <c r="C50" s="126">
        <v>298</v>
      </c>
      <c r="D50" s="126">
        <v>270</v>
      </c>
      <c r="E50" s="126">
        <f>SUM(E46:E49)</f>
        <v>290</v>
      </c>
      <c r="F50" s="126">
        <f>SUM(F46:F49)</f>
        <v>290</v>
      </c>
      <c r="G50" s="126">
        <v>300</v>
      </c>
      <c r="H50" s="126">
        <v>300</v>
      </c>
      <c r="I50" s="126">
        <f>SUM(I46:I49)</f>
        <v>310</v>
      </c>
      <c r="J50" s="107">
        <v>260</v>
      </c>
      <c r="K50" s="107">
        <v>240</v>
      </c>
      <c r="L50" s="112">
        <v>280</v>
      </c>
      <c r="M50" s="112">
        <v>280</v>
      </c>
      <c r="N50" s="112">
        <v>240</v>
      </c>
      <c r="O50" s="112">
        <v>240</v>
      </c>
      <c r="P50" s="54">
        <v>240</v>
      </c>
      <c r="Q50" s="107">
        <v>251</v>
      </c>
      <c r="R50" s="107">
        <v>249.4</v>
      </c>
      <c r="S50" s="107">
        <v>267.95792638441998</v>
      </c>
      <c r="T50" s="107">
        <v>311.98284187232485</v>
      </c>
      <c r="U50" s="107">
        <v>244</v>
      </c>
      <c r="V50" s="113">
        <v>280</v>
      </c>
      <c r="W50" s="70">
        <v>270</v>
      </c>
      <c r="X50" s="55">
        <v>269</v>
      </c>
      <c r="Y50" s="55">
        <v>262</v>
      </c>
      <c r="Z50" s="54">
        <v>234</v>
      </c>
      <c r="AA50" s="320">
        <v>235.55672758178665</v>
      </c>
      <c r="AB50" s="70" t="s">
        <v>149</v>
      </c>
      <c r="AC50" s="70" t="s">
        <v>149</v>
      </c>
      <c r="AD50" s="70" t="s">
        <v>149</v>
      </c>
      <c r="AE50" s="70" t="s">
        <v>149</v>
      </c>
    </row>
    <row r="51" spans="1:31" x14ac:dyDescent="0.2">
      <c r="A51" s="53"/>
      <c r="B51" s="123" t="s">
        <v>56</v>
      </c>
      <c r="C51" s="123" t="s">
        <v>56</v>
      </c>
      <c r="D51" s="123" t="s">
        <v>56</v>
      </c>
      <c r="E51" s="123" t="s">
        <v>56</v>
      </c>
      <c r="F51" s="123" t="s">
        <v>56</v>
      </c>
      <c r="G51" s="123" t="s">
        <v>56</v>
      </c>
      <c r="H51" s="123" t="s">
        <v>56</v>
      </c>
      <c r="I51" s="123" t="s">
        <v>56</v>
      </c>
      <c r="J51" s="107"/>
      <c r="K51" s="107"/>
      <c r="L51" s="107"/>
      <c r="M51" s="112"/>
      <c r="N51" s="112"/>
      <c r="O51" s="112"/>
      <c r="P51" s="112"/>
      <c r="R51" s="107"/>
      <c r="S51" s="107"/>
      <c r="T51" s="107"/>
      <c r="U51" s="107"/>
      <c r="V51" s="107"/>
    </row>
    <row r="52" spans="1:31" ht="18" x14ac:dyDescent="0.2">
      <c r="A52" s="53" t="s">
        <v>154</v>
      </c>
      <c r="B52" s="127">
        <f t="shared" ref="B52:J52" si="10">B38+B43+B50</f>
        <v>20085</v>
      </c>
      <c r="C52" s="127">
        <f t="shared" si="10"/>
        <v>23758</v>
      </c>
      <c r="D52" s="127">
        <f t="shared" si="10"/>
        <v>21830</v>
      </c>
      <c r="E52" s="127">
        <f t="shared" si="10"/>
        <v>20620</v>
      </c>
      <c r="F52" s="127">
        <f t="shared" si="10"/>
        <v>20550</v>
      </c>
      <c r="G52" s="127">
        <f t="shared" si="10"/>
        <v>25930</v>
      </c>
      <c r="H52" s="127">
        <f t="shared" si="10"/>
        <v>30160</v>
      </c>
      <c r="I52" s="127">
        <f t="shared" si="10"/>
        <v>27200</v>
      </c>
      <c r="J52" s="127">
        <f t="shared" si="10"/>
        <v>30400</v>
      </c>
      <c r="K52" s="127">
        <f>K38+K43+K50</f>
        <v>27690</v>
      </c>
      <c r="L52" s="127">
        <f t="shared" ref="L52:R52" si="11">L38+L43+L50</f>
        <v>21920</v>
      </c>
      <c r="M52" s="127">
        <f t="shared" si="11"/>
        <v>17780</v>
      </c>
      <c r="N52" s="128">
        <f t="shared" si="11"/>
        <v>16590</v>
      </c>
      <c r="O52" s="128">
        <f t="shared" si="11"/>
        <v>16630</v>
      </c>
      <c r="P52" s="128">
        <f t="shared" si="11"/>
        <v>15570</v>
      </c>
      <c r="Q52" s="128">
        <f t="shared" si="11"/>
        <v>19470.422233659916</v>
      </c>
      <c r="R52" s="128">
        <f t="shared" si="11"/>
        <v>16222.315928887554</v>
      </c>
      <c r="S52" s="128">
        <f>S38+S43+S50</f>
        <v>19008.518554832252</v>
      </c>
      <c r="T52" s="128">
        <f>T38+T43+T50</f>
        <v>19947.693727485846</v>
      </c>
      <c r="U52" s="129">
        <v>17852</v>
      </c>
      <c r="V52" s="128">
        <f t="shared" ref="V52:Z52" si="12">V38+V43+V50</f>
        <v>15722.149736055053</v>
      </c>
      <c r="W52" s="128">
        <f t="shared" si="12"/>
        <v>15471</v>
      </c>
      <c r="X52" s="128">
        <f t="shared" si="12"/>
        <v>11890.540487821056</v>
      </c>
      <c r="Y52" s="128">
        <f t="shared" si="12"/>
        <v>9814</v>
      </c>
      <c r="Z52" s="128">
        <f t="shared" si="12"/>
        <v>10447</v>
      </c>
      <c r="AA52" s="729">
        <f>AA38+AA50</f>
        <v>11649.071347295036</v>
      </c>
      <c r="AB52" s="70" t="s">
        <v>149</v>
      </c>
      <c r="AC52" s="70" t="s">
        <v>149</v>
      </c>
      <c r="AD52" s="70" t="s">
        <v>149</v>
      </c>
      <c r="AE52" s="70" t="s">
        <v>149</v>
      </c>
    </row>
    <row r="53" spans="1:31" x14ac:dyDescent="0.2">
      <c r="A53" s="53"/>
      <c r="B53" s="130"/>
      <c r="C53" s="130"/>
      <c r="D53" s="130"/>
      <c r="E53" s="130"/>
      <c r="F53" s="130"/>
      <c r="G53" s="130"/>
      <c r="H53" s="130"/>
      <c r="I53" s="130"/>
      <c r="J53" s="110"/>
      <c r="K53" s="78"/>
      <c r="L53" s="130"/>
      <c r="M53" s="110"/>
      <c r="O53" s="66"/>
      <c r="P53" s="66"/>
      <c r="Q53" s="66"/>
      <c r="R53" s="66"/>
      <c r="S53" s="54"/>
      <c r="T53" s="110"/>
      <c r="U53" s="110"/>
      <c r="V53" s="107"/>
    </row>
    <row r="54" spans="1:31" ht="18" x14ac:dyDescent="0.2">
      <c r="A54" s="53" t="s">
        <v>155</v>
      </c>
      <c r="B54" s="131" t="s">
        <v>149</v>
      </c>
      <c r="C54" s="131" t="s">
        <v>149</v>
      </c>
      <c r="D54" s="131" t="s">
        <v>149</v>
      </c>
      <c r="E54" s="131" t="s">
        <v>149</v>
      </c>
      <c r="F54" s="131" t="s">
        <v>149</v>
      </c>
      <c r="G54" s="131" t="s">
        <v>149</v>
      </c>
      <c r="H54" s="131" t="s">
        <v>149</v>
      </c>
      <c r="I54" s="131" t="s">
        <v>149</v>
      </c>
      <c r="J54" s="132" t="s">
        <v>149</v>
      </c>
      <c r="K54" s="132" t="s">
        <v>149</v>
      </c>
      <c r="L54" s="131" t="s">
        <v>149</v>
      </c>
      <c r="M54" s="132" t="s">
        <v>149</v>
      </c>
      <c r="N54" s="132" t="s">
        <v>149</v>
      </c>
      <c r="O54" s="69" t="s">
        <v>149</v>
      </c>
      <c r="P54" s="69" t="s">
        <v>149</v>
      </c>
      <c r="Q54" s="69" t="s">
        <v>149</v>
      </c>
      <c r="R54" s="69" t="s">
        <v>149</v>
      </c>
      <c r="S54" s="69" t="s">
        <v>149</v>
      </c>
      <c r="T54" s="69" t="s">
        <v>149</v>
      </c>
      <c r="U54" s="69" t="s">
        <v>149</v>
      </c>
      <c r="V54" s="69" t="s">
        <v>149</v>
      </c>
      <c r="W54" s="69" t="s">
        <v>149</v>
      </c>
      <c r="X54" s="69" t="s">
        <v>149</v>
      </c>
      <c r="Y54" s="69" t="s">
        <v>149</v>
      </c>
      <c r="Z54" s="69" t="s">
        <v>149</v>
      </c>
      <c r="AA54" s="69" t="s">
        <v>149</v>
      </c>
      <c r="AB54" s="69" t="s">
        <v>149</v>
      </c>
      <c r="AC54" s="69" t="s">
        <v>149</v>
      </c>
      <c r="AD54" s="69" t="s">
        <v>149</v>
      </c>
      <c r="AE54" s="69" t="s">
        <v>149</v>
      </c>
    </row>
    <row r="55" spans="1:31" ht="24.75" customHeight="1" x14ac:dyDescent="0.2">
      <c r="A55" s="133" t="s">
        <v>156</v>
      </c>
      <c r="B55" s="134" t="s">
        <v>149</v>
      </c>
      <c r="C55" s="134" t="s">
        <v>149</v>
      </c>
      <c r="D55" s="134" t="s">
        <v>149</v>
      </c>
      <c r="E55" s="134" t="s">
        <v>149</v>
      </c>
      <c r="F55" s="134" t="s">
        <v>149</v>
      </c>
      <c r="G55" s="134" t="s">
        <v>149</v>
      </c>
      <c r="H55" s="134" t="s">
        <v>149</v>
      </c>
      <c r="I55" s="134" t="s">
        <v>149</v>
      </c>
      <c r="J55" s="135" t="s">
        <v>149</v>
      </c>
      <c r="K55" s="135" t="s">
        <v>149</v>
      </c>
      <c r="L55" s="134" t="s">
        <v>149</v>
      </c>
      <c r="M55" s="135" t="s">
        <v>149</v>
      </c>
      <c r="N55" s="135" t="s">
        <v>149</v>
      </c>
      <c r="O55" s="136" t="s">
        <v>149</v>
      </c>
      <c r="P55" s="136" t="s">
        <v>149</v>
      </c>
      <c r="Q55" s="136" t="s">
        <v>149</v>
      </c>
      <c r="R55" s="136" t="s">
        <v>149</v>
      </c>
      <c r="S55" s="136" t="s">
        <v>149</v>
      </c>
      <c r="T55" s="136" t="s">
        <v>149</v>
      </c>
      <c r="U55" s="136" t="s">
        <v>149</v>
      </c>
      <c r="V55" s="136" t="s">
        <v>149</v>
      </c>
      <c r="W55" s="136" t="s">
        <v>149</v>
      </c>
      <c r="X55" s="136" t="s">
        <v>149</v>
      </c>
      <c r="Y55" s="136" t="s">
        <v>149</v>
      </c>
      <c r="Z55" s="136" t="s">
        <v>149</v>
      </c>
      <c r="AA55" s="136" t="s">
        <v>149</v>
      </c>
      <c r="AB55" s="136" t="s">
        <v>149</v>
      </c>
      <c r="AC55" s="136" t="s">
        <v>149</v>
      </c>
      <c r="AD55" s="136" t="s">
        <v>149</v>
      </c>
      <c r="AE55" s="136" t="s">
        <v>149</v>
      </c>
    </row>
    <row r="56" spans="1:31" ht="18.75" customHeight="1" x14ac:dyDescent="0.2">
      <c r="A56" s="53" t="s">
        <v>157</v>
      </c>
      <c r="B56" s="131"/>
      <c r="C56" s="131"/>
      <c r="D56" s="131"/>
      <c r="E56" s="131"/>
      <c r="F56" s="131"/>
      <c r="G56" s="131"/>
      <c r="H56" s="131"/>
      <c r="I56" s="131"/>
      <c r="J56" s="137"/>
      <c r="K56" s="137"/>
      <c r="L56" s="131"/>
      <c r="M56" s="137"/>
      <c r="N56" s="137"/>
      <c r="O56" s="138"/>
      <c r="P56" s="138"/>
      <c r="Q56" s="138"/>
      <c r="R56" s="138"/>
      <c r="S56" s="138"/>
      <c r="T56" s="138"/>
      <c r="U56" s="138"/>
      <c r="V56" s="138"/>
      <c r="W56" s="138"/>
      <c r="X56" s="138"/>
      <c r="Y56" s="138"/>
    </row>
    <row r="57" spans="1:31" s="141" customFormat="1" ht="12.75" x14ac:dyDescent="0.2">
      <c r="A57" s="139" t="s">
        <v>158</v>
      </c>
      <c r="B57" s="139"/>
      <c r="C57" s="139"/>
      <c r="D57" s="139"/>
      <c r="E57" s="139"/>
      <c r="F57" s="139"/>
      <c r="G57" s="139"/>
      <c r="H57" s="139"/>
      <c r="I57" s="139"/>
      <c r="J57" s="139"/>
      <c r="K57" s="139"/>
      <c r="L57" s="140"/>
      <c r="M57" s="140"/>
      <c r="N57" s="140"/>
      <c r="O57" s="140"/>
      <c r="S57" s="142"/>
      <c r="T57" s="142"/>
      <c r="U57" s="142"/>
    </row>
    <row r="58" spans="1:31" s="141" customFormat="1" ht="12.75" x14ac:dyDescent="0.2">
      <c r="A58" s="139" t="s">
        <v>159</v>
      </c>
      <c r="B58" s="139"/>
      <c r="C58" s="139"/>
      <c r="D58" s="139"/>
      <c r="E58" s="139"/>
      <c r="F58" s="139"/>
      <c r="G58" s="139"/>
      <c r="H58" s="139"/>
      <c r="I58" s="139"/>
      <c r="J58" s="139"/>
      <c r="K58" s="139"/>
      <c r="L58" s="140"/>
      <c r="M58" s="140"/>
      <c r="N58" s="140"/>
      <c r="O58" s="140"/>
      <c r="S58" s="142"/>
      <c r="T58" s="142"/>
      <c r="U58" s="142"/>
    </row>
    <row r="59" spans="1:31" s="141" customFormat="1" ht="12.75" x14ac:dyDescent="0.2">
      <c r="A59" s="139" t="s">
        <v>160</v>
      </c>
      <c r="B59" s="139"/>
      <c r="C59" s="139"/>
      <c r="D59" s="139"/>
      <c r="E59" s="139"/>
      <c r="F59" s="139"/>
      <c r="G59" s="139"/>
      <c r="H59" s="139"/>
      <c r="I59" s="139"/>
      <c r="J59" s="139"/>
      <c r="K59" s="139"/>
      <c r="L59" s="140"/>
      <c r="M59" s="140"/>
      <c r="N59" s="140"/>
      <c r="O59" s="140"/>
      <c r="S59" s="142"/>
      <c r="T59" s="142"/>
      <c r="U59" s="142"/>
    </row>
    <row r="60" spans="1:31" s="141" customFormat="1" ht="12.75" x14ac:dyDescent="0.2">
      <c r="A60" s="143" t="s">
        <v>161</v>
      </c>
      <c r="B60" s="143"/>
      <c r="C60" s="143"/>
      <c r="D60" s="143"/>
      <c r="E60" s="143"/>
      <c r="F60" s="143"/>
      <c r="G60" s="143"/>
      <c r="H60" s="143"/>
      <c r="I60" s="143"/>
      <c r="J60" s="143"/>
      <c r="K60" s="143"/>
      <c r="L60" s="140"/>
      <c r="M60" s="140"/>
      <c r="N60" s="140"/>
      <c r="O60" s="140"/>
      <c r="S60" s="142"/>
      <c r="T60" s="142"/>
      <c r="U60" s="142"/>
    </row>
    <row r="61" spans="1:31" s="141" customFormat="1" ht="3" customHeight="1" x14ac:dyDescent="0.2">
      <c r="A61" s="143"/>
      <c r="B61" s="143"/>
      <c r="C61" s="143"/>
      <c r="D61" s="143"/>
      <c r="E61" s="143"/>
      <c r="F61" s="143"/>
      <c r="G61" s="143"/>
      <c r="H61" s="143"/>
      <c r="I61" s="143"/>
      <c r="J61" s="143"/>
      <c r="K61" s="143"/>
      <c r="L61" s="140"/>
      <c r="M61" s="140"/>
      <c r="N61" s="140"/>
      <c r="O61" s="140"/>
      <c r="S61" s="142"/>
      <c r="T61" s="142"/>
      <c r="U61" s="142"/>
    </row>
    <row r="62" spans="1:31" s="141" customFormat="1" ht="12.75" x14ac:dyDescent="0.2">
      <c r="A62" s="144" t="s">
        <v>162</v>
      </c>
      <c r="B62" s="144"/>
      <c r="C62" s="144"/>
      <c r="D62" s="144"/>
      <c r="E62" s="144"/>
      <c r="F62" s="144"/>
      <c r="G62" s="144"/>
      <c r="H62" s="144"/>
      <c r="I62" s="144"/>
      <c r="J62" s="144"/>
      <c r="K62" s="144"/>
      <c r="L62" s="145"/>
      <c r="M62" s="145"/>
      <c r="N62" s="145"/>
      <c r="O62" s="145"/>
      <c r="P62" s="142"/>
      <c r="Q62" s="142"/>
      <c r="R62" s="142"/>
      <c r="S62" s="142"/>
      <c r="T62" s="142"/>
      <c r="U62" s="142"/>
    </row>
    <row r="63" spans="1:31" s="141" customFormat="1" ht="4.5" customHeight="1" x14ac:dyDescent="0.2">
      <c r="A63" s="144"/>
      <c r="B63" s="144"/>
      <c r="C63" s="144"/>
      <c r="D63" s="144"/>
      <c r="E63" s="144"/>
      <c r="F63" s="144"/>
      <c r="G63" s="144"/>
      <c r="H63" s="144"/>
      <c r="I63" s="144"/>
      <c r="J63" s="144"/>
      <c r="K63" s="144"/>
      <c r="L63" s="145"/>
      <c r="M63" s="145"/>
      <c r="N63" s="145"/>
      <c r="O63" s="145"/>
      <c r="P63" s="142"/>
      <c r="Q63" s="142"/>
      <c r="R63" s="142"/>
      <c r="S63" s="142"/>
      <c r="T63" s="142"/>
      <c r="U63" s="142"/>
    </row>
    <row r="64" spans="1:31" s="141" customFormat="1" ht="12.75" x14ac:dyDescent="0.2">
      <c r="A64" s="139" t="s">
        <v>163</v>
      </c>
      <c r="B64" s="139"/>
      <c r="C64" s="139"/>
      <c r="D64" s="139"/>
      <c r="E64" s="139"/>
      <c r="F64" s="139"/>
      <c r="G64" s="139"/>
      <c r="H64" s="139"/>
      <c r="I64" s="139"/>
      <c r="J64" s="139"/>
      <c r="K64" s="139"/>
      <c r="L64" s="140"/>
      <c r="M64" s="140"/>
      <c r="N64" s="140"/>
      <c r="O64" s="140"/>
      <c r="S64" s="142"/>
      <c r="T64" s="142"/>
      <c r="U64" s="142"/>
    </row>
    <row r="65" spans="1:21" s="141" customFormat="1" ht="12.75" x14ac:dyDescent="0.2">
      <c r="A65" s="143" t="s">
        <v>161</v>
      </c>
      <c r="B65" s="143"/>
      <c r="C65" s="143"/>
      <c r="D65" s="143"/>
      <c r="E65" s="143"/>
      <c r="F65" s="143"/>
      <c r="G65" s="143"/>
      <c r="H65" s="143"/>
      <c r="I65" s="143"/>
      <c r="J65" s="143"/>
      <c r="K65" s="143"/>
      <c r="L65" s="140"/>
      <c r="M65" s="140"/>
      <c r="N65" s="140"/>
      <c r="O65" s="140"/>
      <c r="S65" s="142"/>
      <c r="T65" s="142"/>
      <c r="U65" s="142"/>
    </row>
    <row r="66" spans="1:21" s="141" customFormat="1" ht="3.75" customHeight="1" x14ac:dyDescent="0.2">
      <c r="A66" s="143"/>
      <c r="B66" s="143"/>
      <c r="C66" s="143"/>
      <c r="D66" s="143"/>
      <c r="E66" s="143"/>
      <c r="F66" s="143"/>
      <c r="G66" s="143"/>
      <c r="H66" s="143"/>
      <c r="I66" s="143"/>
      <c r="J66" s="143"/>
      <c r="K66" s="143"/>
      <c r="L66" s="140"/>
      <c r="M66" s="140"/>
      <c r="N66" s="140"/>
      <c r="O66" s="140"/>
      <c r="S66" s="142"/>
      <c r="T66" s="142"/>
      <c r="U66" s="142"/>
    </row>
    <row r="67" spans="1:21" s="141" customFormat="1" ht="12.75" x14ac:dyDescent="0.2">
      <c r="A67" s="139" t="s">
        <v>164</v>
      </c>
      <c r="B67" s="139"/>
      <c r="C67" s="139"/>
      <c r="D67" s="139"/>
      <c r="E67" s="139"/>
      <c r="F67" s="139"/>
      <c r="G67" s="139"/>
      <c r="H67" s="139"/>
      <c r="I67" s="139"/>
      <c r="J67" s="139"/>
      <c r="K67" s="139"/>
      <c r="L67" s="140"/>
      <c r="M67" s="140"/>
      <c r="N67" s="140"/>
      <c r="O67" s="140"/>
      <c r="S67" s="142"/>
      <c r="T67" s="142"/>
      <c r="U67" s="142"/>
    </row>
    <row r="68" spans="1:21" s="141" customFormat="1" ht="12.75" x14ac:dyDescent="0.2">
      <c r="A68" s="146" t="s">
        <v>165</v>
      </c>
      <c r="B68" s="146"/>
      <c r="C68" s="146"/>
      <c r="D68" s="146"/>
      <c r="E68" s="146"/>
      <c r="F68" s="146"/>
      <c r="G68" s="146"/>
      <c r="H68" s="146"/>
      <c r="I68" s="146"/>
      <c r="J68" s="146"/>
      <c r="K68" s="146"/>
      <c r="L68" s="140"/>
      <c r="M68" s="140"/>
      <c r="N68" s="140"/>
      <c r="O68" s="140"/>
      <c r="S68" s="142"/>
      <c r="T68" s="142"/>
      <c r="U68" s="142"/>
    </row>
    <row r="69" spans="1:21" s="141" customFormat="1" ht="4.5" customHeight="1" x14ac:dyDescent="0.2">
      <c r="A69" s="139"/>
      <c r="B69" s="139"/>
      <c r="C69" s="139"/>
      <c r="D69" s="139"/>
      <c r="E69" s="139"/>
      <c r="F69" s="139"/>
      <c r="G69" s="139"/>
      <c r="H69" s="139"/>
      <c r="I69" s="139"/>
      <c r="J69" s="139"/>
      <c r="K69" s="139"/>
      <c r="L69" s="140"/>
      <c r="M69" s="140"/>
      <c r="N69" s="140"/>
      <c r="O69" s="140"/>
      <c r="S69" s="142"/>
      <c r="T69" s="142"/>
      <c r="U69" s="142"/>
    </row>
    <row r="70" spans="1:21" s="141" customFormat="1" ht="12.75" x14ac:dyDescent="0.2">
      <c r="A70" s="139" t="s">
        <v>166</v>
      </c>
      <c r="B70" s="139"/>
      <c r="C70" s="139"/>
      <c r="D70" s="139"/>
      <c r="E70" s="139"/>
      <c r="F70" s="139"/>
      <c r="G70" s="139"/>
      <c r="H70" s="139"/>
      <c r="I70" s="139"/>
      <c r="J70" s="139"/>
      <c r="K70" s="139"/>
      <c r="L70" s="140"/>
      <c r="M70" s="140"/>
      <c r="N70" s="140"/>
      <c r="O70" s="140"/>
      <c r="S70" s="142"/>
      <c r="T70" s="142"/>
      <c r="U70" s="142"/>
    </row>
    <row r="71" spans="1:21" x14ac:dyDescent="0.2">
      <c r="A71" s="139" t="s">
        <v>708</v>
      </c>
    </row>
  </sheetData>
  <pageMargins left="0.75" right="0.71" top="0.89" bottom="0.64" header="0.5" footer="0.5"/>
  <pageSetup paperSize="9" scale="67" orientation="portrait" horizontalDpi="96" verticalDpi="300" r:id="rId1"/>
  <headerFooter alignWithMargins="0">
    <oddHeader>&amp;R&amp;"Arial,Bold"&amp;16WATER TRANSPORT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zoomScale="70" zoomScaleNormal="70" workbookViewId="0"/>
  </sheetViews>
  <sheetFormatPr defaultRowHeight="15" x14ac:dyDescent="0.2"/>
  <cols>
    <col min="1" max="1" width="29.42578125" style="54" customWidth="1"/>
    <col min="2" max="11" width="9.42578125" style="54" hidden="1" customWidth="1"/>
    <col min="12" max="18" width="9.7109375" style="54" hidden="1" customWidth="1"/>
    <col min="19" max="20" width="9.7109375" style="55" hidden="1" customWidth="1"/>
    <col min="21" max="21" width="9.7109375" style="54" customWidth="1"/>
    <col min="22" max="22" width="10.42578125" style="54" customWidth="1"/>
    <col min="23" max="23" width="9.85546875" style="54" bestFit="1" customWidth="1"/>
    <col min="24" max="24" width="9.140625" style="54"/>
    <col min="25" max="25" width="11.5703125" style="54" bestFit="1" customWidth="1"/>
    <col min="26" max="26" width="9.140625" style="54"/>
    <col min="27" max="27" width="9.5703125" style="54" customWidth="1"/>
    <col min="28" max="256" width="9.140625" style="54"/>
    <col min="257" max="257" width="29.42578125" style="54" customWidth="1"/>
    <col min="258" max="272" width="0" style="54" hidden="1" customWidth="1"/>
    <col min="273" max="277" width="9.7109375" style="54" customWidth="1"/>
    <col min="278" max="278" width="10.42578125" style="54" customWidth="1"/>
    <col min="279" max="279" width="9.85546875" style="54" bestFit="1" customWidth="1"/>
    <col min="280" max="280" width="9.140625" style="54"/>
    <col min="281" max="281" width="11.5703125" style="54" bestFit="1" customWidth="1"/>
    <col min="282" max="512" width="9.140625" style="54"/>
    <col min="513" max="513" width="29.42578125" style="54" customWidth="1"/>
    <col min="514" max="528" width="0" style="54" hidden="1" customWidth="1"/>
    <col min="529" max="533" width="9.7109375" style="54" customWidth="1"/>
    <col min="534" max="534" width="10.42578125" style="54" customWidth="1"/>
    <col min="535" max="535" width="9.85546875" style="54" bestFit="1" customWidth="1"/>
    <col min="536" max="536" width="9.140625" style="54"/>
    <col min="537" max="537" width="11.5703125" style="54" bestFit="1" customWidth="1"/>
    <col min="538" max="768" width="9.140625" style="54"/>
    <col min="769" max="769" width="29.42578125" style="54" customWidth="1"/>
    <col min="770" max="784" width="0" style="54" hidden="1" customWidth="1"/>
    <col min="785" max="789" width="9.7109375" style="54" customWidth="1"/>
    <col min="790" max="790" width="10.42578125" style="54" customWidth="1"/>
    <col min="791" max="791" width="9.85546875" style="54" bestFit="1" customWidth="1"/>
    <col min="792" max="792" width="9.140625" style="54"/>
    <col min="793" max="793" width="11.5703125" style="54" bestFit="1" customWidth="1"/>
    <col min="794" max="1024" width="9.140625" style="54"/>
    <col min="1025" max="1025" width="29.42578125" style="54" customWidth="1"/>
    <col min="1026" max="1040" width="0" style="54" hidden="1" customWidth="1"/>
    <col min="1041" max="1045" width="9.7109375" style="54" customWidth="1"/>
    <col min="1046" max="1046" width="10.42578125" style="54" customWidth="1"/>
    <col min="1047" max="1047" width="9.85546875" style="54" bestFit="1" customWidth="1"/>
    <col min="1048" max="1048" width="9.140625" style="54"/>
    <col min="1049" max="1049" width="11.5703125" style="54" bestFit="1" customWidth="1"/>
    <col min="1050" max="1280" width="9.140625" style="54"/>
    <col min="1281" max="1281" width="29.42578125" style="54" customWidth="1"/>
    <col min="1282" max="1296" width="0" style="54" hidden="1" customWidth="1"/>
    <col min="1297" max="1301" width="9.7109375" style="54" customWidth="1"/>
    <col min="1302" max="1302" width="10.42578125" style="54" customWidth="1"/>
    <col min="1303" max="1303" width="9.85546875" style="54" bestFit="1" customWidth="1"/>
    <col min="1304" max="1304" width="9.140625" style="54"/>
    <col min="1305" max="1305" width="11.5703125" style="54" bestFit="1" customWidth="1"/>
    <col min="1306" max="1536" width="9.140625" style="54"/>
    <col min="1537" max="1537" width="29.42578125" style="54" customWidth="1"/>
    <col min="1538" max="1552" width="0" style="54" hidden="1" customWidth="1"/>
    <col min="1553" max="1557" width="9.7109375" style="54" customWidth="1"/>
    <col min="1558" max="1558" width="10.42578125" style="54" customWidth="1"/>
    <col min="1559" max="1559" width="9.85546875" style="54" bestFit="1" customWidth="1"/>
    <col min="1560" max="1560" width="9.140625" style="54"/>
    <col min="1561" max="1561" width="11.5703125" style="54" bestFit="1" customWidth="1"/>
    <col min="1562" max="1792" width="9.140625" style="54"/>
    <col min="1793" max="1793" width="29.42578125" style="54" customWidth="1"/>
    <col min="1794" max="1808" width="0" style="54" hidden="1" customWidth="1"/>
    <col min="1809" max="1813" width="9.7109375" style="54" customWidth="1"/>
    <col min="1814" max="1814" width="10.42578125" style="54" customWidth="1"/>
    <col min="1815" max="1815" width="9.85546875" style="54" bestFit="1" customWidth="1"/>
    <col min="1816" max="1816" width="9.140625" style="54"/>
    <col min="1817" max="1817" width="11.5703125" style="54" bestFit="1" customWidth="1"/>
    <col min="1818" max="2048" width="9.140625" style="54"/>
    <col min="2049" max="2049" width="29.42578125" style="54" customWidth="1"/>
    <col min="2050" max="2064" width="0" style="54" hidden="1" customWidth="1"/>
    <col min="2065" max="2069" width="9.7109375" style="54" customWidth="1"/>
    <col min="2070" max="2070" width="10.42578125" style="54" customWidth="1"/>
    <col min="2071" max="2071" width="9.85546875" style="54" bestFit="1" customWidth="1"/>
    <col min="2072" max="2072" width="9.140625" style="54"/>
    <col min="2073" max="2073" width="11.5703125" style="54" bestFit="1" customWidth="1"/>
    <col min="2074" max="2304" width="9.140625" style="54"/>
    <col min="2305" max="2305" width="29.42578125" style="54" customWidth="1"/>
    <col min="2306" max="2320" width="0" style="54" hidden="1" customWidth="1"/>
    <col min="2321" max="2325" width="9.7109375" style="54" customWidth="1"/>
    <col min="2326" max="2326" width="10.42578125" style="54" customWidth="1"/>
    <col min="2327" max="2327" width="9.85546875" style="54" bestFit="1" customWidth="1"/>
    <col min="2328" max="2328" width="9.140625" style="54"/>
    <col min="2329" max="2329" width="11.5703125" style="54" bestFit="1" customWidth="1"/>
    <col min="2330" max="2560" width="9.140625" style="54"/>
    <col min="2561" max="2561" width="29.42578125" style="54" customWidth="1"/>
    <col min="2562" max="2576" width="0" style="54" hidden="1" customWidth="1"/>
    <col min="2577" max="2581" width="9.7109375" style="54" customWidth="1"/>
    <col min="2582" max="2582" width="10.42578125" style="54" customWidth="1"/>
    <col min="2583" max="2583" width="9.85546875" style="54" bestFit="1" customWidth="1"/>
    <col min="2584" max="2584" width="9.140625" style="54"/>
    <col min="2585" max="2585" width="11.5703125" style="54" bestFit="1" customWidth="1"/>
    <col min="2586" max="2816" width="9.140625" style="54"/>
    <col min="2817" max="2817" width="29.42578125" style="54" customWidth="1"/>
    <col min="2818" max="2832" width="0" style="54" hidden="1" customWidth="1"/>
    <col min="2833" max="2837" width="9.7109375" style="54" customWidth="1"/>
    <col min="2838" max="2838" width="10.42578125" style="54" customWidth="1"/>
    <col min="2839" max="2839" width="9.85546875" style="54" bestFit="1" customWidth="1"/>
    <col min="2840" max="2840" width="9.140625" style="54"/>
    <col min="2841" max="2841" width="11.5703125" style="54" bestFit="1" customWidth="1"/>
    <col min="2842" max="3072" width="9.140625" style="54"/>
    <col min="3073" max="3073" width="29.42578125" style="54" customWidth="1"/>
    <col min="3074" max="3088" width="0" style="54" hidden="1" customWidth="1"/>
    <col min="3089" max="3093" width="9.7109375" style="54" customWidth="1"/>
    <col min="3094" max="3094" width="10.42578125" style="54" customWidth="1"/>
    <col min="3095" max="3095" width="9.85546875" style="54" bestFit="1" customWidth="1"/>
    <col min="3096" max="3096" width="9.140625" style="54"/>
    <col min="3097" max="3097" width="11.5703125" style="54" bestFit="1" customWidth="1"/>
    <col min="3098" max="3328" width="9.140625" style="54"/>
    <col min="3329" max="3329" width="29.42578125" style="54" customWidth="1"/>
    <col min="3330" max="3344" width="0" style="54" hidden="1" customWidth="1"/>
    <col min="3345" max="3349" width="9.7109375" style="54" customWidth="1"/>
    <col min="3350" max="3350" width="10.42578125" style="54" customWidth="1"/>
    <col min="3351" max="3351" width="9.85546875" style="54" bestFit="1" customWidth="1"/>
    <col min="3352" max="3352" width="9.140625" style="54"/>
    <col min="3353" max="3353" width="11.5703125" style="54" bestFit="1" customWidth="1"/>
    <col min="3354" max="3584" width="9.140625" style="54"/>
    <col min="3585" max="3585" width="29.42578125" style="54" customWidth="1"/>
    <col min="3586" max="3600" width="0" style="54" hidden="1" customWidth="1"/>
    <col min="3601" max="3605" width="9.7109375" style="54" customWidth="1"/>
    <col min="3606" max="3606" width="10.42578125" style="54" customWidth="1"/>
    <col min="3607" max="3607" width="9.85546875" style="54" bestFit="1" customWidth="1"/>
    <col min="3608" max="3608" width="9.140625" style="54"/>
    <col min="3609" max="3609" width="11.5703125" style="54" bestFit="1" customWidth="1"/>
    <col min="3610" max="3840" width="9.140625" style="54"/>
    <col min="3841" max="3841" width="29.42578125" style="54" customWidth="1"/>
    <col min="3842" max="3856" width="0" style="54" hidden="1" customWidth="1"/>
    <col min="3857" max="3861" width="9.7109375" style="54" customWidth="1"/>
    <col min="3862" max="3862" width="10.42578125" style="54" customWidth="1"/>
    <col min="3863" max="3863" width="9.85546875" style="54" bestFit="1" customWidth="1"/>
    <col min="3864" max="3864" width="9.140625" style="54"/>
    <col min="3865" max="3865" width="11.5703125" style="54" bestFit="1" customWidth="1"/>
    <col min="3866" max="4096" width="9.140625" style="54"/>
    <col min="4097" max="4097" width="29.42578125" style="54" customWidth="1"/>
    <col min="4098" max="4112" width="0" style="54" hidden="1" customWidth="1"/>
    <col min="4113" max="4117" width="9.7109375" style="54" customWidth="1"/>
    <col min="4118" max="4118" width="10.42578125" style="54" customWidth="1"/>
    <col min="4119" max="4119" width="9.85546875" style="54" bestFit="1" customWidth="1"/>
    <col min="4120" max="4120" width="9.140625" style="54"/>
    <col min="4121" max="4121" width="11.5703125" style="54" bestFit="1" customWidth="1"/>
    <col min="4122" max="4352" width="9.140625" style="54"/>
    <col min="4353" max="4353" width="29.42578125" style="54" customWidth="1"/>
    <col min="4354" max="4368" width="0" style="54" hidden="1" customWidth="1"/>
    <col min="4369" max="4373" width="9.7109375" style="54" customWidth="1"/>
    <col min="4374" max="4374" width="10.42578125" style="54" customWidth="1"/>
    <col min="4375" max="4375" width="9.85546875" style="54" bestFit="1" customWidth="1"/>
    <col min="4376" max="4376" width="9.140625" style="54"/>
    <col min="4377" max="4377" width="11.5703125" style="54" bestFit="1" customWidth="1"/>
    <col min="4378" max="4608" width="9.140625" style="54"/>
    <col min="4609" max="4609" width="29.42578125" style="54" customWidth="1"/>
    <col min="4610" max="4624" width="0" style="54" hidden="1" customWidth="1"/>
    <col min="4625" max="4629" width="9.7109375" style="54" customWidth="1"/>
    <col min="4630" max="4630" width="10.42578125" style="54" customWidth="1"/>
    <col min="4631" max="4631" width="9.85546875" style="54" bestFit="1" customWidth="1"/>
    <col min="4632" max="4632" width="9.140625" style="54"/>
    <col min="4633" max="4633" width="11.5703125" style="54" bestFit="1" customWidth="1"/>
    <col min="4634" max="4864" width="9.140625" style="54"/>
    <col min="4865" max="4865" width="29.42578125" style="54" customWidth="1"/>
    <col min="4866" max="4880" width="0" style="54" hidden="1" customWidth="1"/>
    <col min="4881" max="4885" width="9.7109375" style="54" customWidth="1"/>
    <col min="4886" max="4886" width="10.42578125" style="54" customWidth="1"/>
    <col min="4887" max="4887" width="9.85546875" style="54" bestFit="1" customWidth="1"/>
    <col min="4888" max="4888" width="9.140625" style="54"/>
    <col min="4889" max="4889" width="11.5703125" style="54" bestFit="1" customWidth="1"/>
    <col min="4890" max="5120" width="9.140625" style="54"/>
    <col min="5121" max="5121" width="29.42578125" style="54" customWidth="1"/>
    <col min="5122" max="5136" width="0" style="54" hidden="1" customWidth="1"/>
    <col min="5137" max="5141" width="9.7109375" style="54" customWidth="1"/>
    <col min="5142" max="5142" width="10.42578125" style="54" customWidth="1"/>
    <col min="5143" max="5143" width="9.85546875" style="54" bestFit="1" customWidth="1"/>
    <col min="5144" max="5144" width="9.140625" style="54"/>
    <col min="5145" max="5145" width="11.5703125" style="54" bestFit="1" customWidth="1"/>
    <col min="5146" max="5376" width="9.140625" style="54"/>
    <col min="5377" max="5377" width="29.42578125" style="54" customWidth="1"/>
    <col min="5378" max="5392" width="0" style="54" hidden="1" customWidth="1"/>
    <col min="5393" max="5397" width="9.7109375" style="54" customWidth="1"/>
    <col min="5398" max="5398" width="10.42578125" style="54" customWidth="1"/>
    <col min="5399" max="5399" width="9.85546875" style="54" bestFit="1" customWidth="1"/>
    <col min="5400" max="5400" width="9.140625" style="54"/>
    <col min="5401" max="5401" width="11.5703125" style="54" bestFit="1" customWidth="1"/>
    <col min="5402" max="5632" width="9.140625" style="54"/>
    <col min="5633" max="5633" width="29.42578125" style="54" customWidth="1"/>
    <col min="5634" max="5648" width="0" style="54" hidden="1" customWidth="1"/>
    <col min="5649" max="5653" width="9.7109375" style="54" customWidth="1"/>
    <col min="5654" max="5654" width="10.42578125" style="54" customWidth="1"/>
    <col min="5655" max="5655" width="9.85546875" style="54" bestFit="1" customWidth="1"/>
    <col min="5656" max="5656" width="9.140625" style="54"/>
    <col min="5657" max="5657" width="11.5703125" style="54" bestFit="1" customWidth="1"/>
    <col min="5658" max="5888" width="9.140625" style="54"/>
    <col min="5889" max="5889" width="29.42578125" style="54" customWidth="1"/>
    <col min="5890" max="5904" width="0" style="54" hidden="1" customWidth="1"/>
    <col min="5905" max="5909" width="9.7109375" style="54" customWidth="1"/>
    <col min="5910" max="5910" width="10.42578125" style="54" customWidth="1"/>
    <col min="5911" max="5911" width="9.85546875" style="54" bestFit="1" customWidth="1"/>
    <col min="5912" max="5912" width="9.140625" style="54"/>
    <col min="5913" max="5913" width="11.5703125" style="54" bestFit="1" customWidth="1"/>
    <col min="5914" max="6144" width="9.140625" style="54"/>
    <col min="6145" max="6145" width="29.42578125" style="54" customWidth="1"/>
    <col min="6146" max="6160" width="0" style="54" hidden="1" customWidth="1"/>
    <col min="6161" max="6165" width="9.7109375" style="54" customWidth="1"/>
    <col min="6166" max="6166" width="10.42578125" style="54" customWidth="1"/>
    <col min="6167" max="6167" width="9.85546875" style="54" bestFit="1" customWidth="1"/>
    <col min="6168" max="6168" width="9.140625" style="54"/>
    <col min="6169" max="6169" width="11.5703125" style="54" bestFit="1" customWidth="1"/>
    <col min="6170" max="6400" width="9.140625" style="54"/>
    <col min="6401" max="6401" width="29.42578125" style="54" customWidth="1"/>
    <col min="6402" max="6416" width="0" style="54" hidden="1" customWidth="1"/>
    <col min="6417" max="6421" width="9.7109375" style="54" customWidth="1"/>
    <col min="6422" max="6422" width="10.42578125" style="54" customWidth="1"/>
    <col min="6423" max="6423" width="9.85546875" style="54" bestFit="1" customWidth="1"/>
    <col min="6424" max="6424" width="9.140625" style="54"/>
    <col min="6425" max="6425" width="11.5703125" style="54" bestFit="1" customWidth="1"/>
    <col min="6426" max="6656" width="9.140625" style="54"/>
    <col min="6657" max="6657" width="29.42578125" style="54" customWidth="1"/>
    <col min="6658" max="6672" width="0" style="54" hidden="1" customWidth="1"/>
    <col min="6673" max="6677" width="9.7109375" style="54" customWidth="1"/>
    <col min="6678" max="6678" width="10.42578125" style="54" customWidth="1"/>
    <col min="6679" max="6679" width="9.85546875" style="54" bestFit="1" customWidth="1"/>
    <col min="6680" max="6680" width="9.140625" style="54"/>
    <col min="6681" max="6681" width="11.5703125" style="54" bestFit="1" customWidth="1"/>
    <col min="6682" max="6912" width="9.140625" style="54"/>
    <col min="6913" max="6913" width="29.42578125" style="54" customWidth="1"/>
    <col min="6914" max="6928" width="0" style="54" hidden="1" customWidth="1"/>
    <col min="6929" max="6933" width="9.7109375" style="54" customWidth="1"/>
    <col min="6934" max="6934" width="10.42578125" style="54" customWidth="1"/>
    <col min="6935" max="6935" width="9.85546875" style="54" bestFit="1" customWidth="1"/>
    <col min="6936" max="6936" width="9.140625" style="54"/>
    <col min="6937" max="6937" width="11.5703125" style="54" bestFit="1" customWidth="1"/>
    <col min="6938" max="7168" width="9.140625" style="54"/>
    <col min="7169" max="7169" width="29.42578125" style="54" customWidth="1"/>
    <col min="7170" max="7184" width="0" style="54" hidden="1" customWidth="1"/>
    <col min="7185" max="7189" width="9.7109375" style="54" customWidth="1"/>
    <col min="7190" max="7190" width="10.42578125" style="54" customWidth="1"/>
    <col min="7191" max="7191" width="9.85546875" style="54" bestFit="1" customWidth="1"/>
    <col min="7192" max="7192" width="9.140625" style="54"/>
    <col min="7193" max="7193" width="11.5703125" style="54" bestFit="1" customWidth="1"/>
    <col min="7194" max="7424" width="9.140625" style="54"/>
    <col min="7425" max="7425" width="29.42578125" style="54" customWidth="1"/>
    <col min="7426" max="7440" width="0" style="54" hidden="1" customWidth="1"/>
    <col min="7441" max="7445" width="9.7109375" style="54" customWidth="1"/>
    <col min="7446" max="7446" width="10.42578125" style="54" customWidth="1"/>
    <col min="7447" max="7447" width="9.85546875" style="54" bestFit="1" customWidth="1"/>
    <col min="7448" max="7448" width="9.140625" style="54"/>
    <col min="7449" max="7449" width="11.5703125" style="54" bestFit="1" customWidth="1"/>
    <col min="7450" max="7680" width="9.140625" style="54"/>
    <col min="7681" max="7681" width="29.42578125" style="54" customWidth="1"/>
    <col min="7682" max="7696" width="0" style="54" hidden="1" customWidth="1"/>
    <col min="7697" max="7701" width="9.7109375" style="54" customWidth="1"/>
    <col min="7702" max="7702" width="10.42578125" style="54" customWidth="1"/>
    <col min="7703" max="7703" width="9.85546875" style="54" bestFit="1" customWidth="1"/>
    <col min="7704" max="7704" width="9.140625" style="54"/>
    <col min="7705" max="7705" width="11.5703125" style="54" bestFit="1" customWidth="1"/>
    <col min="7706" max="7936" width="9.140625" style="54"/>
    <col min="7937" max="7937" width="29.42578125" style="54" customWidth="1"/>
    <col min="7938" max="7952" width="0" style="54" hidden="1" customWidth="1"/>
    <col min="7953" max="7957" width="9.7109375" style="54" customWidth="1"/>
    <col min="7958" max="7958" width="10.42578125" style="54" customWidth="1"/>
    <col min="7959" max="7959" width="9.85546875" style="54" bestFit="1" customWidth="1"/>
    <col min="7960" max="7960" width="9.140625" style="54"/>
    <col min="7961" max="7961" width="11.5703125" style="54" bestFit="1" customWidth="1"/>
    <col min="7962" max="8192" width="9.140625" style="54"/>
    <col min="8193" max="8193" width="29.42578125" style="54" customWidth="1"/>
    <col min="8194" max="8208" width="0" style="54" hidden="1" customWidth="1"/>
    <col min="8209" max="8213" width="9.7109375" style="54" customWidth="1"/>
    <col min="8214" max="8214" width="10.42578125" style="54" customWidth="1"/>
    <col min="8215" max="8215" width="9.85546875" style="54" bestFit="1" customWidth="1"/>
    <col min="8216" max="8216" width="9.140625" style="54"/>
    <col min="8217" max="8217" width="11.5703125" style="54" bestFit="1" customWidth="1"/>
    <col min="8218" max="8448" width="9.140625" style="54"/>
    <col min="8449" max="8449" width="29.42578125" style="54" customWidth="1"/>
    <col min="8450" max="8464" width="0" style="54" hidden="1" customWidth="1"/>
    <col min="8465" max="8469" width="9.7109375" style="54" customWidth="1"/>
    <col min="8470" max="8470" width="10.42578125" style="54" customWidth="1"/>
    <col min="8471" max="8471" width="9.85546875" style="54" bestFit="1" customWidth="1"/>
    <col min="8472" max="8472" width="9.140625" style="54"/>
    <col min="8473" max="8473" width="11.5703125" style="54" bestFit="1" customWidth="1"/>
    <col min="8474" max="8704" width="9.140625" style="54"/>
    <col min="8705" max="8705" width="29.42578125" style="54" customWidth="1"/>
    <col min="8706" max="8720" width="0" style="54" hidden="1" customWidth="1"/>
    <col min="8721" max="8725" width="9.7109375" style="54" customWidth="1"/>
    <col min="8726" max="8726" width="10.42578125" style="54" customWidth="1"/>
    <col min="8727" max="8727" width="9.85546875" style="54" bestFit="1" customWidth="1"/>
    <col min="8728" max="8728" width="9.140625" style="54"/>
    <col min="8729" max="8729" width="11.5703125" style="54" bestFit="1" customWidth="1"/>
    <col min="8730" max="8960" width="9.140625" style="54"/>
    <col min="8961" max="8961" width="29.42578125" style="54" customWidth="1"/>
    <col min="8962" max="8976" width="0" style="54" hidden="1" customWidth="1"/>
    <col min="8977" max="8981" width="9.7109375" style="54" customWidth="1"/>
    <col min="8982" max="8982" width="10.42578125" style="54" customWidth="1"/>
    <col min="8983" max="8983" width="9.85546875" style="54" bestFit="1" customWidth="1"/>
    <col min="8984" max="8984" width="9.140625" style="54"/>
    <col min="8985" max="8985" width="11.5703125" style="54" bestFit="1" customWidth="1"/>
    <col min="8986" max="9216" width="9.140625" style="54"/>
    <col min="9217" max="9217" width="29.42578125" style="54" customWidth="1"/>
    <col min="9218" max="9232" width="0" style="54" hidden="1" customWidth="1"/>
    <col min="9233" max="9237" width="9.7109375" style="54" customWidth="1"/>
    <col min="9238" max="9238" width="10.42578125" style="54" customWidth="1"/>
    <col min="9239" max="9239" width="9.85546875" style="54" bestFit="1" customWidth="1"/>
    <col min="9240" max="9240" width="9.140625" style="54"/>
    <col min="9241" max="9241" width="11.5703125" style="54" bestFit="1" customWidth="1"/>
    <col min="9242" max="9472" width="9.140625" style="54"/>
    <col min="9473" max="9473" width="29.42578125" style="54" customWidth="1"/>
    <col min="9474" max="9488" width="0" style="54" hidden="1" customWidth="1"/>
    <col min="9489" max="9493" width="9.7109375" style="54" customWidth="1"/>
    <col min="9494" max="9494" width="10.42578125" style="54" customWidth="1"/>
    <col min="9495" max="9495" width="9.85546875" style="54" bestFit="1" customWidth="1"/>
    <col min="9496" max="9496" width="9.140625" style="54"/>
    <col min="9497" max="9497" width="11.5703125" style="54" bestFit="1" customWidth="1"/>
    <col min="9498" max="9728" width="9.140625" style="54"/>
    <col min="9729" max="9729" width="29.42578125" style="54" customWidth="1"/>
    <col min="9730" max="9744" width="0" style="54" hidden="1" customWidth="1"/>
    <col min="9745" max="9749" width="9.7109375" style="54" customWidth="1"/>
    <col min="9750" max="9750" width="10.42578125" style="54" customWidth="1"/>
    <col min="9751" max="9751" width="9.85546875" style="54" bestFit="1" customWidth="1"/>
    <col min="9752" max="9752" width="9.140625" style="54"/>
    <col min="9753" max="9753" width="11.5703125" style="54" bestFit="1" customWidth="1"/>
    <col min="9754" max="9984" width="9.140625" style="54"/>
    <col min="9985" max="9985" width="29.42578125" style="54" customWidth="1"/>
    <col min="9986" max="10000" width="0" style="54" hidden="1" customWidth="1"/>
    <col min="10001" max="10005" width="9.7109375" style="54" customWidth="1"/>
    <col min="10006" max="10006" width="10.42578125" style="54" customWidth="1"/>
    <col min="10007" max="10007" width="9.85546875" style="54" bestFit="1" customWidth="1"/>
    <col min="10008" max="10008" width="9.140625" style="54"/>
    <col min="10009" max="10009" width="11.5703125" style="54" bestFit="1" customWidth="1"/>
    <col min="10010" max="10240" width="9.140625" style="54"/>
    <col min="10241" max="10241" width="29.42578125" style="54" customWidth="1"/>
    <col min="10242" max="10256" width="0" style="54" hidden="1" customWidth="1"/>
    <col min="10257" max="10261" width="9.7109375" style="54" customWidth="1"/>
    <col min="10262" max="10262" width="10.42578125" style="54" customWidth="1"/>
    <col min="10263" max="10263" width="9.85546875" style="54" bestFit="1" customWidth="1"/>
    <col min="10264" max="10264" width="9.140625" style="54"/>
    <col min="10265" max="10265" width="11.5703125" style="54" bestFit="1" customWidth="1"/>
    <col min="10266" max="10496" width="9.140625" style="54"/>
    <col min="10497" max="10497" width="29.42578125" style="54" customWidth="1"/>
    <col min="10498" max="10512" width="0" style="54" hidden="1" customWidth="1"/>
    <col min="10513" max="10517" width="9.7109375" style="54" customWidth="1"/>
    <col min="10518" max="10518" width="10.42578125" style="54" customWidth="1"/>
    <col min="10519" max="10519" width="9.85546875" style="54" bestFit="1" customWidth="1"/>
    <col min="10520" max="10520" width="9.140625" style="54"/>
    <col min="10521" max="10521" width="11.5703125" style="54" bestFit="1" customWidth="1"/>
    <col min="10522" max="10752" width="9.140625" style="54"/>
    <col min="10753" max="10753" width="29.42578125" style="54" customWidth="1"/>
    <col min="10754" max="10768" width="0" style="54" hidden="1" customWidth="1"/>
    <col min="10769" max="10773" width="9.7109375" style="54" customWidth="1"/>
    <col min="10774" max="10774" width="10.42578125" style="54" customWidth="1"/>
    <col min="10775" max="10775" width="9.85546875" style="54" bestFit="1" customWidth="1"/>
    <col min="10776" max="10776" width="9.140625" style="54"/>
    <col min="10777" max="10777" width="11.5703125" style="54" bestFit="1" customWidth="1"/>
    <col min="10778" max="11008" width="9.140625" style="54"/>
    <col min="11009" max="11009" width="29.42578125" style="54" customWidth="1"/>
    <col min="11010" max="11024" width="0" style="54" hidden="1" customWidth="1"/>
    <col min="11025" max="11029" width="9.7109375" style="54" customWidth="1"/>
    <col min="11030" max="11030" width="10.42578125" style="54" customWidth="1"/>
    <col min="11031" max="11031" width="9.85546875" style="54" bestFit="1" customWidth="1"/>
    <col min="11032" max="11032" width="9.140625" style="54"/>
    <col min="11033" max="11033" width="11.5703125" style="54" bestFit="1" customWidth="1"/>
    <col min="11034" max="11264" width="9.140625" style="54"/>
    <col min="11265" max="11265" width="29.42578125" style="54" customWidth="1"/>
    <col min="11266" max="11280" width="0" style="54" hidden="1" customWidth="1"/>
    <col min="11281" max="11285" width="9.7109375" style="54" customWidth="1"/>
    <col min="11286" max="11286" width="10.42578125" style="54" customWidth="1"/>
    <col min="11287" max="11287" width="9.85546875" style="54" bestFit="1" customWidth="1"/>
    <col min="11288" max="11288" width="9.140625" style="54"/>
    <col min="11289" max="11289" width="11.5703125" style="54" bestFit="1" customWidth="1"/>
    <col min="11290" max="11520" width="9.140625" style="54"/>
    <col min="11521" max="11521" width="29.42578125" style="54" customWidth="1"/>
    <col min="11522" max="11536" width="0" style="54" hidden="1" customWidth="1"/>
    <col min="11537" max="11541" width="9.7109375" style="54" customWidth="1"/>
    <col min="11542" max="11542" width="10.42578125" style="54" customWidth="1"/>
    <col min="11543" max="11543" width="9.85546875" style="54" bestFit="1" customWidth="1"/>
    <col min="11544" max="11544" width="9.140625" style="54"/>
    <col min="11545" max="11545" width="11.5703125" style="54" bestFit="1" customWidth="1"/>
    <col min="11546" max="11776" width="9.140625" style="54"/>
    <col min="11777" max="11777" width="29.42578125" style="54" customWidth="1"/>
    <col min="11778" max="11792" width="0" style="54" hidden="1" customWidth="1"/>
    <col min="11793" max="11797" width="9.7109375" style="54" customWidth="1"/>
    <col min="11798" max="11798" width="10.42578125" style="54" customWidth="1"/>
    <col min="11799" max="11799" width="9.85546875" style="54" bestFit="1" customWidth="1"/>
    <col min="11800" max="11800" width="9.140625" style="54"/>
    <col min="11801" max="11801" width="11.5703125" style="54" bestFit="1" customWidth="1"/>
    <col min="11802" max="12032" width="9.140625" style="54"/>
    <col min="12033" max="12033" width="29.42578125" style="54" customWidth="1"/>
    <col min="12034" max="12048" width="0" style="54" hidden="1" customWidth="1"/>
    <col min="12049" max="12053" width="9.7109375" style="54" customWidth="1"/>
    <col min="12054" max="12054" width="10.42578125" style="54" customWidth="1"/>
    <col min="12055" max="12055" width="9.85546875" style="54" bestFit="1" customWidth="1"/>
    <col min="12056" max="12056" width="9.140625" style="54"/>
    <col min="12057" max="12057" width="11.5703125" style="54" bestFit="1" customWidth="1"/>
    <col min="12058" max="12288" width="9.140625" style="54"/>
    <col min="12289" max="12289" width="29.42578125" style="54" customWidth="1"/>
    <col min="12290" max="12304" width="0" style="54" hidden="1" customWidth="1"/>
    <col min="12305" max="12309" width="9.7109375" style="54" customWidth="1"/>
    <col min="12310" max="12310" width="10.42578125" style="54" customWidth="1"/>
    <col min="12311" max="12311" width="9.85546875" style="54" bestFit="1" customWidth="1"/>
    <col min="12312" max="12312" width="9.140625" style="54"/>
    <col min="12313" max="12313" width="11.5703125" style="54" bestFit="1" customWidth="1"/>
    <col min="12314" max="12544" width="9.140625" style="54"/>
    <col min="12545" max="12545" width="29.42578125" style="54" customWidth="1"/>
    <col min="12546" max="12560" width="0" style="54" hidden="1" customWidth="1"/>
    <col min="12561" max="12565" width="9.7109375" style="54" customWidth="1"/>
    <col min="12566" max="12566" width="10.42578125" style="54" customWidth="1"/>
    <col min="12567" max="12567" width="9.85546875" style="54" bestFit="1" customWidth="1"/>
    <col min="12568" max="12568" width="9.140625" style="54"/>
    <col min="12569" max="12569" width="11.5703125" style="54" bestFit="1" customWidth="1"/>
    <col min="12570" max="12800" width="9.140625" style="54"/>
    <col min="12801" max="12801" width="29.42578125" style="54" customWidth="1"/>
    <col min="12802" max="12816" width="0" style="54" hidden="1" customWidth="1"/>
    <col min="12817" max="12821" width="9.7109375" style="54" customWidth="1"/>
    <col min="12822" max="12822" width="10.42578125" style="54" customWidth="1"/>
    <col min="12823" max="12823" width="9.85546875" style="54" bestFit="1" customWidth="1"/>
    <col min="12824" max="12824" width="9.140625" style="54"/>
    <col min="12825" max="12825" width="11.5703125" style="54" bestFit="1" customWidth="1"/>
    <col min="12826" max="13056" width="9.140625" style="54"/>
    <col min="13057" max="13057" width="29.42578125" style="54" customWidth="1"/>
    <col min="13058" max="13072" width="0" style="54" hidden="1" customWidth="1"/>
    <col min="13073" max="13077" width="9.7109375" style="54" customWidth="1"/>
    <col min="13078" max="13078" width="10.42578125" style="54" customWidth="1"/>
    <col min="13079" max="13079" width="9.85546875" style="54" bestFit="1" customWidth="1"/>
    <col min="13080" max="13080" width="9.140625" style="54"/>
    <col min="13081" max="13081" width="11.5703125" style="54" bestFit="1" customWidth="1"/>
    <col min="13082" max="13312" width="9.140625" style="54"/>
    <col min="13313" max="13313" width="29.42578125" style="54" customWidth="1"/>
    <col min="13314" max="13328" width="0" style="54" hidden="1" customWidth="1"/>
    <col min="13329" max="13333" width="9.7109375" style="54" customWidth="1"/>
    <col min="13334" max="13334" width="10.42578125" style="54" customWidth="1"/>
    <col min="13335" max="13335" width="9.85546875" style="54" bestFit="1" customWidth="1"/>
    <col min="13336" max="13336" width="9.140625" style="54"/>
    <col min="13337" max="13337" width="11.5703125" style="54" bestFit="1" customWidth="1"/>
    <col min="13338" max="13568" width="9.140625" style="54"/>
    <col min="13569" max="13569" width="29.42578125" style="54" customWidth="1"/>
    <col min="13570" max="13584" width="0" style="54" hidden="1" customWidth="1"/>
    <col min="13585" max="13589" width="9.7109375" style="54" customWidth="1"/>
    <col min="13590" max="13590" width="10.42578125" style="54" customWidth="1"/>
    <col min="13591" max="13591" width="9.85546875" style="54" bestFit="1" customWidth="1"/>
    <col min="13592" max="13592" width="9.140625" style="54"/>
    <col min="13593" max="13593" width="11.5703125" style="54" bestFit="1" customWidth="1"/>
    <col min="13594" max="13824" width="9.140625" style="54"/>
    <col min="13825" max="13825" width="29.42578125" style="54" customWidth="1"/>
    <col min="13826" max="13840" width="0" style="54" hidden="1" customWidth="1"/>
    <col min="13841" max="13845" width="9.7109375" style="54" customWidth="1"/>
    <col min="13846" max="13846" width="10.42578125" style="54" customWidth="1"/>
    <col min="13847" max="13847" width="9.85546875" style="54" bestFit="1" customWidth="1"/>
    <col min="13848" max="13848" width="9.140625" style="54"/>
    <col min="13849" max="13849" width="11.5703125" style="54" bestFit="1" customWidth="1"/>
    <col min="13850" max="14080" width="9.140625" style="54"/>
    <col min="14081" max="14081" width="29.42578125" style="54" customWidth="1"/>
    <col min="14082" max="14096" width="0" style="54" hidden="1" customWidth="1"/>
    <col min="14097" max="14101" width="9.7109375" style="54" customWidth="1"/>
    <col min="14102" max="14102" width="10.42578125" style="54" customWidth="1"/>
    <col min="14103" max="14103" width="9.85546875" style="54" bestFit="1" customWidth="1"/>
    <col min="14104" max="14104" width="9.140625" style="54"/>
    <col min="14105" max="14105" width="11.5703125" style="54" bestFit="1" customWidth="1"/>
    <col min="14106" max="14336" width="9.140625" style="54"/>
    <col min="14337" max="14337" width="29.42578125" style="54" customWidth="1"/>
    <col min="14338" max="14352" width="0" style="54" hidden="1" customWidth="1"/>
    <col min="14353" max="14357" width="9.7109375" style="54" customWidth="1"/>
    <col min="14358" max="14358" width="10.42578125" style="54" customWidth="1"/>
    <col min="14359" max="14359" width="9.85546875" style="54" bestFit="1" customWidth="1"/>
    <col min="14360" max="14360" width="9.140625" style="54"/>
    <col min="14361" max="14361" width="11.5703125" style="54" bestFit="1" customWidth="1"/>
    <col min="14362" max="14592" width="9.140625" style="54"/>
    <col min="14593" max="14593" width="29.42578125" style="54" customWidth="1"/>
    <col min="14594" max="14608" width="0" style="54" hidden="1" customWidth="1"/>
    <col min="14609" max="14613" width="9.7109375" style="54" customWidth="1"/>
    <col min="14614" max="14614" width="10.42578125" style="54" customWidth="1"/>
    <col min="14615" max="14615" width="9.85546875" style="54" bestFit="1" customWidth="1"/>
    <col min="14616" max="14616" width="9.140625" style="54"/>
    <col min="14617" max="14617" width="11.5703125" style="54" bestFit="1" customWidth="1"/>
    <col min="14618" max="14848" width="9.140625" style="54"/>
    <col min="14849" max="14849" width="29.42578125" style="54" customWidth="1"/>
    <col min="14850" max="14864" width="0" style="54" hidden="1" customWidth="1"/>
    <col min="14865" max="14869" width="9.7109375" style="54" customWidth="1"/>
    <col min="14870" max="14870" width="10.42578125" style="54" customWidth="1"/>
    <col min="14871" max="14871" width="9.85546875" style="54" bestFit="1" customWidth="1"/>
    <col min="14872" max="14872" width="9.140625" style="54"/>
    <col min="14873" max="14873" width="11.5703125" style="54" bestFit="1" customWidth="1"/>
    <col min="14874" max="15104" width="9.140625" style="54"/>
    <col min="15105" max="15105" width="29.42578125" style="54" customWidth="1"/>
    <col min="15106" max="15120" width="0" style="54" hidden="1" customWidth="1"/>
    <col min="15121" max="15125" width="9.7109375" style="54" customWidth="1"/>
    <col min="15126" max="15126" width="10.42578125" style="54" customWidth="1"/>
    <col min="15127" max="15127" width="9.85546875" style="54" bestFit="1" customWidth="1"/>
    <col min="15128" max="15128" width="9.140625" style="54"/>
    <col min="15129" max="15129" width="11.5703125" style="54" bestFit="1" customWidth="1"/>
    <col min="15130" max="15360" width="9.140625" style="54"/>
    <col min="15361" max="15361" width="29.42578125" style="54" customWidth="1"/>
    <col min="15362" max="15376" width="0" style="54" hidden="1" customWidth="1"/>
    <col min="15377" max="15381" width="9.7109375" style="54" customWidth="1"/>
    <col min="15382" max="15382" width="10.42578125" style="54" customWidth="1"/>
    <col min="15383" max="15383" width="9.85546875" style="54" bestFit="1" customWidth="1"/>
    <col min="15384" max="15384" width="9.140625" style="54"/>
    <col min="15385" max="15385" width="11.5703125" style="54" bestFit="1" customWidth="1"/>
    <col min="15386" max="15616" width="9.140625" style="54"/>
    <col min="15617" max="15617" width="29.42578125" style="54" customWidth="1"/>
    <col min="15618" max="15632" width="0" style="54" hidden="1" customWidth="1"/>
    <col min="15633" max="15637" width="9.7109375" style="54" customWidth="1"/>
    <col min="15638" max="15638" width="10.42578125" style="54" customWidth="1"/>
    <col min="15639" max="15639" width="9.85546875" style="54" bestFit="1" customWidth="1"/>
    <col min="15640" max="15640" width="9.140625" style="54"/>
    <col min="15641" max="15641" width="11.5703125" style="54" bestFit="1" customWidth="1"/>
    <col min="15642" max="15872" width="9.140625" style="54"/>
    <col min="15873" max="15873" width="29.42578125" style="54" customWidth="1"/>
    <col min="15874" max="15888" width="0" style="54" hidden="1" customWidth="1"/>
    <col min="15889" max="15893" width="9.7109375" style="54" customWidth="1"/>
    <col min="15894" max="15894" width="10.42578125" style="54" customWidth="1"/>
    <col min="15895" max="15895" width="9.85546875" style="54" bestFit="1" customWidth="1"/>
    <col min="15896" max="15896" width="9.140625" style="54"/>
    <col min="15897" max="15897" width="11.5703125" style="54" bestFit="1" customWidth="1"/>
    <col min="15898" max="16128" width="9.140625" style="54"/>
    <col min="16129" max="16129" width="29.42578125" style="54" customWidth="1"/>
    <col min="16130" max="16144" width="0" style="54" hidden="1" customWidth="1"/>
    <col min="16145" max="16149" width="9.7109375" style="54" customWidth="1"/>
    <col min="16150" max="16150" width="10.42578125" style="54" customWidth="1"/>
    <col min="16151" max="16151" width="9.85546875" style="54" bestFit="1" customWidth="1"/>
    <col min="16152" max="16152" width="9.140625" style="54"/>
    <col min="16153" max="16153" width="11.5703125" style="54" bestFit="1" customWidth="1"/>
    <col min="16154" max="16384" width="9.140625" style="54"/>
  </cols>
  <sheetData>
    <row r="1" spans="1:31" ht="18.75" customHeight="1" x14ac:dyDescent="0.25">
      <c r="A1" s="52" t="s">
        <v>167</v>
      </c>
      <c r="B1" s="52"/>
      <c r="C1" s="52"/>
      <c r="D1" s="52"/>
      <c r="E1" s="52"/>
      <c r="F1" s="52"/>
      <c r="G1" s="52"/>
      <c r="H1" s="52"/>
      <c r="I1" s="52"/>
      <c r="J1" s="52"/>
      <c r="K1" s="52"/>
    </row>
    <row r="2" spans="1:31" ht="5.25" customHeight="1" x14ac:dyDescent="0.2"/>
    <row r="3" spans="1:31" ht="18.75" customHeight="1" x14ac:dyDescent="0.25">
      <c r="A3" s="53" t="s">
        <v>168</v>
      </c>
      <c r="B3" s="53"/>
      <c r="C3" s="53"/>
      <c r="D3" s="53"/>
      <c r="E3" s="53"/>
      <c r="F3" s="53"/>
      <c r="G3" s="53"/>
      <c r="H3" s="53"/>
      <c r="I3" s="53"/>
      <c r="J3" s="53"/>
      <c r="K3" s="53"/>
    </row>
    <row r="4" spans="1:31" ht="18.75" customHeight="1" x14ac:dyDescent="0.2">
      <c r="A4" s="147" t="s">
        <v>169</v>
      </c>
      <c r="B4" s="147"/>
      <c r="C4" s="147"/>
      <c r="D4" s="147"/>
      <c r="E4" s="147"/>
      <c r="F4" s="147"/>
      <c r="G4" s="147"/>
      <c r="H4" s="147"/>
      <c r="I4" s="147"/>
      <c r="J4" s="147"/>
      <c r="K4" s="147"/>
    </row>
    <row r="5" spans="1:31" x14ac:dyDescent="0.2">
      <c r="L5" s="53"/>
      <c r="M5" s="53"/>
      <c r="N5" s="53"/>
      <c r="O5" s="53"/>
      <c r="U5" s="55"/>
    </row>
    <row r="6" spans="1:31" ht="21" customHeight="1" x14ac:dyDescent="0.25">
      <c r="A6" s="56"/>
      <c r="B6" s="57">
        <v>1990</v>
      </c>
      <c r="C6" s="58">
        <v>1991</v>
      </c>
      <c r="D6" s="57">
        <v>1992</v>
      </c>
      <c r="E6" s="58">
        <v>1993</v>
      </c>
      <c r="F6" s="57">
        <v>1994</v>
      </c>
      <c r="G6" s="58">
        <v>1995</v>
      </c>
      <c r="H6" s="57">
        <v>1996</v>
      </c>
      <c r="I6" s="58">
        <v>1997</v>
      </c>
      <c r="J6" s="57">
        <v>1998</v>
      </c>
      <c r="K6" s="58">
        <v>1999</v>
      </c>
      <c r="L6" s="57">
        <v>2000</v>
      </c>
      <c r="M6" s="58">
        <v>2001</v>
      </c>
      <c r="N6" s="58">
        <v>2002</v>
      </c>
      <c r="O6" s="58">
        <v>2003</v>
      </c>
      <c r="P6" s="58">
        <v>2004</v>
      </c>
      <c r="Q6" s="58">
        <v>2005</v>
      </c>
      <c r="R6" s="58">
        <v>2006</v>
      </c>
      <c r="S6" s="58">
        <v>2007</v>
      </c>
      <c r="T6" s="58">
        <v>2008</v>
      </c>
      <c r="U6" s="58">
        <v>2009</v>
      </c>
      <c r="V6" s="59">
        <v>2010</v>
      </c>
      <c r="W6" s="59">
        <v>2011</v>
      </c>
      <c r="X6" s="59">
        <v>2012</v>
      </c>
      <c r="Y6" s="59">
        <v>2013</v>
      </c>
      <c r="Z6" s="59">
        <v>2014</v>
      </c>
      <c r="AA6" s="59" t="s">
        <v>711</v>
      </c>
      <c r="AB6" s="59">
        <v>2016</v>
      </c>
      <c r="AC6" s="59">
        <v>2017</v>
      </c>
      <c r="AD6" s="59">
        <v>2018</v>
      </c>
      <c r="AE6" s="59">
        <v>2019</v>
      </c>
    </row>
    <row r="7" spans="1:31" ht="15.75" x14ac:dyDescent="0.25">
      <c r="A7" s="60" t="s">
        <v>170</v>
      </c>
      <c r="B7" s="60"/>
      <c r="C7" s="60"/>
      <c r="D7" s="60"/>
      <c r="E7" s="60"/>
      <c r="F7" s="60"/>
      <c r="G7" s="60"/>
      <c r="H7" s="60"/>
      <c r="I7" s="60"/>
      <c r="J7" s="60"/>
      <c r="K7" s="60"/>
      <c r="M7" s="61"/>
      <c r="N7" s="62"/>
      <c r="O7" s="62"/>
      <c r="P7" s="55"/>
      <c r="R7" s="62"/>
      <c r="S7" s="63"/>
      <c r="T7" s="63"/>
      <c r="U7" s="63"/>
      <c r="W7" s="63"/>
      <c r="AB7" s="63"/>
      <c r="AE7" s="63" t="s">
        <v>128</v>
      </c>
    </row>
    <row r="8" spans="1:31" ht="6" customHeight="1" x14ac:dyDescent="0.25">
      <c r="A8" s="60"/>
      <c r="B8" s="60"/>
      <c r="C8" s="60"/>
      <c r="D8" s="60"/>
      <c r="E8" s="60"/>
      <c r="F8" s="60"/>
      <c r="G8" s="60"/>
      <c r="H8" s="60"/>
      <c r="I8" s="60"/>
      <c r="J8" s="60"/>
      <c r="K8" s="60"/>
      <c r="N8" s="55"/>
      <c r="O8" s="55"/>
      <c r="S8" s="54"/>
      <c r="T8" s="54"/>
    </row>
    <row r="9" spans="1:31" ht="18" x14ac:dyDescent="0.2">
      <c r="A9" s="54" t="s">
        <v>129</v>
      </c>
      <c r="N9" s="55"/>
      <c r="O9" s="55"/>
      <c r="S9" s="54"/>
      <c r="T9" s="54"/>
    </row>
    <row r="10" spans="1:31" x14ac:dyDescent="0.2">
      <c r="A10" s="54" t="s">
        <v>130</v>
      </c>
      <c r="B10" s="64">
        <v>4.3</v>
      </c>
      <c r="C10" s="64">
        <v>4.5</v>
      </c>
      <c r="D10" s="64">
        <v>3.9</v>
      </c>
      <c r="E10" s="64">
        <v>3.9</v>
      </c>
      <c r="F10" s="64">
        <v>3.3</v>
      </c>
      <c r="G10" s="64">
        <v>3</v>
      </c>
      <c r="H10" s="64">
        <v>3.1</v>
      </c>
      <c r="I10" s="65">
        <v>3.5</v>
      </c>
      <c r="J10" s="66">
        <v>4.2</v>
      </c>
      <c r="K10" s="67">
        <v>4.2</v>
      </c>
      <c r="L10" s="68">
        <v>3.44</v>
      </c>
      <c r="M10" s="66">
        <v>4.08</v>
      </c>
      <c r="N10" s="66">
        <v>3.48</v>
      </c>
      <c r="O10" s="54">
        <v>3.19</v>
      </c>
      <c r="P10" s="54">
        <v>3.56</v>
      </c>
      <c r="Q10" s="66">
        <v>4.2928629212779637</v>
      </c>
      <c r="R10" s="66">
        <v>3.555011959796599</v>
      </c>
      <c r="S10" s="66">
        <v>3.6195147032489792</v>
      </c>
      <c r="T10" s="66">
        <v>2.790032149494325</v>
      </c>
      <c r="U10" s="66">
        <v>2.52</v>
      </c>
      <c r="V10" s="69">
        <v>3.01</v>
      </c>
      <c r="W10" s="70">
        <v>2.06</v>
      </c>
      <c r="X10" s="55">
        <v>2.14</v>
      </c>
      <c r="Y10" s="54">
        <v>1.91</v>
      </c>
      <c r="Z10" s="54">
        <v>1.74</v>
      </c>
      <c r="AA10" s="70" t="s">
        <v>149</v>
      </c>
      <c r="AB10" s="70" t="s">
        <v>149</v>
      </c>
      <c r="AC10" s="70" t="s">
        <v>149</v>
      </c>
      <c r="AD10" s="70" t="s">
        <v>149</v>
      </c>
      <c r="AE10" s="70" t="s">
        <v>149</v>
      </c>
    </row>
    <row r="11" spans="1:31" x14ac:dyDescent="0.2">
      <c r="A11" s="54" t="s">
        <v>131</v>
      </c>
      <c r="B11" s="64">
        <v>0.2</v>
      </c>
      <c r="C11" s="64">
        <v>0.1</v>
      </c>
      <c r="D11" s="64">
        <v>0.1</v>
      </c>
      <c r="E11" s="76">
        <v>0</v>
      </c>
      <c r="F11" s="76">
        <v>0</v>
      </c>
      <c r="G11" s="76">
        <v>0</v>
      </c>
      <c r="H11" s="76">
        <v>0</v>
      </c>
      <c r="I11" s="76">
        <v>0</v>
      </c>
      <c r="J11" s="76">
        <v>0</v>
      </c>
      <c r="K11" s="148">
        <v>0</v>
      </c>
      <c r="L11" s="148">
        <v>0</v>
      </c>
      <c r="M11" s="148">
        <v>0</v>
      </c>
      <c r="N11" s="148" t="s">
        <v>137</v>
      </c>
      <c r="O11" s="149" t="s">
        <v>137</v>
      </c>
      <c r="P11" s="149" t="s">
        <v>137</v>
      </c>
      <c r="Q11" s="70" t="s">
        <v>137</v>
      </c>
      <c r="R11" s="69">
        <v>8.5692105450102807E-3</v>
      </c>
      <c r="S11" s="69">
        <v>4.254461483775434E-2</v>
      </c>
      <c r="T11" s="69">
        <v>1.64336548510239E-2</v>
      </c>
      <c r="U11" s="69" t="s">
        <v>137</v>
      </c>
      <c r="V11" s="69">
        <v>0.01</v>
      </c>
      <c r="W11" s="70">
        <v>0.08</v>
      </c>
      <c r="X11" s="55">
        <v>0.01</v>
      </c>
      <c r="Y11" s="54">
        <v>0.02</v>
      </c>
      <c r="Z11" s="150">
        <v>0</v>
      </c>
      <c r="AA11" s="70" t="s">
        <v>149</v>
      </c>
      <c r="AB11" s="70" t="s">
        <v>149</v>
      </c>
      <c r="AC11" s="70" t="s">
        <v>149</v>
      </c>
      <c r="AD11" s="70" t="s">
        <v>149</v>
      </c>
      <c r="AE11" s="70" t="s">
        <v>149</v>
      </c>
    </row>
    <row r="12" spans="1:31" x14ac:dyDescent="0.2">
      <c r="A12" s="54" t="s">
        <v>132</v>
      </c>
      <c r="B12" s="64">
        <v>2.5</v>
      </c>
      <c r="C12" s="64">
        <v>2.4</v>
      </c>
      <c r="D12" s="64">
        <v>2.2999999999999998</v>
      </c>
      <c r="E12" s="64">
        <v>2.6</v>
      </c>
      <c r="F12" s="64">
        <v>3</v>
      </c>
      <c r="G12" s="64">
        <v>2.7</v>
      </c>
      <c r="H12" s="64">
        <v>3</v>
      </c>
      <c r="I12" s="65">
        <v>3.5</v>
      </c>
      <c r="J12" s="66">
        <v>4.0999999999999996</v>
      </c>
      <c r="K12" s="68">
        <v>4.0999999999999996</v>
      </c>
      <c r="L12" s="68">
        <v>3.46</v>
      </c>
      <c r="M12" s="68">
        <v>3.75</v>
      </c>
      <c r="N12" s="68">
        <v>3.49</v>
      </c>
      <c r="O12" s="54">
        <v>3.62</v>
      </c>
      <c r="P12" s="54">
        <v>3.34</v>
      </c>
      <c r="Q12" s="66">
        <v>4.1712830810425601</v>
      </c>
      <c r="R12" s="66">
        <v>4.2240341590251393</v>
      </c>
      <c r="S12" s="66">
        <v>4.1325357511235703</v>
      </c>
      <c r="T12" s="66">
        <v>4.2034475792841199</v>
      </c>
      <c r="U12" s="66">
        <v>3.77</v>
      </c>
      <c r="V12" s="69">
        <v>4.2533397158652928</v>
      </c>
      <c r="W12" s="69">
        <v>3.8288467759150446</v>
      </c>
      <c r="X12" s="55">
        <v>4.28</v>
      </c>
      <c r="Y12" s="54">
        <v>3.98</v>
      </c>
      <c r="Z12" s="54">
        <v>4.0599999999999996</v>
      </c>
      <c r="AA12" s="70" t="s">
        <v>149</v>
      </c>
      <c r="AB12" s="70" t="s">
        <v>149</v>
      </c>
      <c r="AC12" s="70" t="s">
        <v>149</v>
      </c>
      <c r="AD12" s="70" t="s">
        <v>149</v>
      </c>
      <c r="AE12" s="70" t="s">
        <v>149</v>
      </c>
    </row>
    <row r="13" spans="1:31" x14ac:dyDescent="0.2">
      <c r="A13" s="54" t="s">
        <v>133</v>
      </c>
      <c r="B13" s="64">
        <v>7</v>
      </c>
      <c r="C13" s="64">
        <v>7</v>
      </c>
      <c r="D13" s="64">
        <v>6.4</v>
      </c>
      <c r="E13" s="64">
        <v>6.5</v>
      </c>
      <c r="F13" s="64">
        <v>6.3</v>
      </c>
      <c r="G13" s="64">
        <v>5.8</v>
      </c>
      <c r="H13" s="64">
        <v>6.1</v>
      </c>
      <c r="I13" s="65">
        <v>7</v>
      </c>
      <c r="J13" s="66">
        <v>8.4</v>
      </c>
      <c r="K13" s="67">
        <v>8.3000000000000007</v>
      </c>
      <c r="L13" s="68">
        <v>6.9</v>
      </c>
      <c r="M13" s="66">
        <v>7.83</v>
      </c>
      <c r="N13" s="66">
        <v>6.98</v>
      </c>
      <c r="O13" s="73">
        <v>6.83</v>
      </c>
      <c r="P13" s="73">
        <v>6.9</v>
      </c>
      <c r="Q13" s="66">
        <v>8.4641460023205202</v>
      </c>
      <c r="R13" s="66">
        <v>7.7876153293667496</v>
      </c>
      <c r="S13" s="66">
        <v>7.7945950692103043</v>
      </c>
      <c r="T13" s="66">
        <v>7.0099133836294705</v>
      </c>
      <c r="U13" s="66">
        <v>6.29</v>
      </c>
      <c r="V13" s="69">
        <v>7.2633397158652926</v>
      </c>
      <c r="W13" s="69">
        <v>5.9688467759150452</v>
      </c>
      <c r="X13" s="55">
        <v>6.43</v>
      </c>
      <c r="Y13" s="54">
        <v>5.91</v>
      </c>
      <c r="Z13" s="54">
        <v>5.79</v>
      </c>
      <c r="AA13" s="73">
        <v>4.6164641250631036</v>
      </c>
      <c r="AB13" s="70" t="s">
        <v>149</v>
      </c>
      <c r="AC13" s="70" t="s">
        <v>149</v>
      </c>
      <c r="AD13" s="70" t="s">
        <v>149</v>
      </c>
      <c r="AE13" s="70" t="s">
        <v>149</v>
      </c>
    </row>
    <row r="14" spans="1:31" x14ac:dyDescent="0.2">
      <c r="B14" s="72" t="s">
        <v>56</v>
      </c>
      <c r="C14" s="72" t="s">
        <v>56</v>
      </c>
      <c r="D14" s="72" t="s">
        <v>56</v>
      </c>
      <c r="E14" s="72" t="s">
        <v>56</v>
      </c>
      <c r="F14" s="72" t="s">
        <v>56</v>
      </c>
      <c r="G14" s="72" t="s">
        <v>56</v>
      </c>
      <c r="H14" s="72" t="s">
        <v>56</v>
      </c>
      <c r="I14" s="72" t="s">
        <v>56</v>
      </c>
      <c r="J14" s="72" t="s">
        <v>56</v>
      </c>
      <c r="K14" s="72" t="s">
        <v>56</v>
      </c>
      <c r="L14" s="151" t="s">
        <v>56</v>
      </c>
      <c r="M14" s="152" t="s">
        <v>56</v>
      </c>
      <c r="N14" s="152" t="s">
        <v>56</v>
      </c>
      <c r="O14" s="152" t="s">
        <v>56</v>
      </c>
      <c r="P14" s="152" t="s">
        <v>56</v>
      </c>
      <c r="Q14" s="55"/>
      <c r="R14" s="55"/>
      <c r="S14" s="55" t="s">
        <v>56</v>
      </c>
      <c r="T14" s="55" t="s">
        <v>56</v>
      </c>
      <c r="U14" s="55" t="s">
        <v>56</v>
      </c>
      <c r="V14" s="55"/>
      <c r="X14" s="55"/>
    </row>
    <row r="15" spans="1:31" ht="18" x14ac:dyDescent="0.2">
      <c r="A15" s="54" t="s">
        <v>134</v>
      </c>
      <c r="B15" s="74"/>
      <c r="C15" s="74"/>
      <c r="D15" s="74"/>
      <c r="E15" s="74"/>
      <c r="F15" s="74"/>
      <c r="G15" s="75"/>
      <c r="H15" s="74"/>
      <c r="I15" s="74"/>
      <c r="J15" s="73"/>
      <c r="K15" s="73"/>
      <c r="L15" s="153"/>
      <c r="M15" s="66"/>
      <c r="N15" s="66"/>
      <c r="Q15" s="55"/>
      <c r="R15" s="55"/>
      <c r="S15" s="55" t="s">
        <v>56</v>
      </c>
      <c r="T15" s="55" t="s">
        <v>56</v>
      </c>
      <c r="U15" s="55" t="s">
        <v>56</v>
      </c>
      <c r="V15" s="55"/>
      <c r="X15" s="55"/>
    </row>
    <row r="16" spans="1:31" x14ac:dyDescent="0.2">
      <c r="A16" s="54" t="s">
        <v>171</v>
      </c>
      <c r="B16" s="64">
        <v>0.74</v>
      </c>
      <c r="C16" s="64">
        <v>0.34</v>
      </c>
      <c r="D16" s="64">
        <v>0</v>
      </c>
      <c r="E16" s="76">
        <v>0</v>
      </c>
      <c r="F16" s="76">
        <v>0</v>
      </c>
      <c r="G16" s="76">
        <v>0</v>
      </c>
      <c r="H16" s="76">
        <v>0</v>
      </c>
      <c r="I16" s="76">
        <v>0</v>
      </c>
      <c r="J16" s="66">
        <v>3.85</v>
      </c>
      <c r="K16" s="67">
        <v>3.51</v>
      </c>
      <c r="L16" s="68">
        <v>11.73</v>
      </c>
      <c r="M16" s="66">
        <v>7.48</v>
      </c>
      <c r="N16" s="66">
        <v>13.35</v>
      </c>
      <c r="O16" s="54">
        <v>12.74</v>
      </c>
      <c r="P16" s="54">
        <v>10.24</v>
      </c>
      <c r="Q16" s="66">
        <v>9.5649999999999995</v>
      </c>
      <c r="R16" s="66">
        <v>8.3131799999999991</v>
      </c>
      <c r="S16" s="66">
        <v>7.8568863222484797</v>
      </c>
      <c r="T16" s="66">
        <v>4.0560347010582056</v>
      </c>
      <c r="U16" s="66">
        <v>2.75</v>
      </c>
      <c r="V16" s="69">
        <v>3.12</v>
      </c>
      <c r="W16" s="70">
        <v>2.86</v>
      </c>
      <c r="X16" s="54">
        <v>3.89</v>
      </c>
      <c r="Y16" s="54">
        <v>2.23</v>
      </c>
      <c r="Z16" s="54">
        <v>2.0699999999999998</v>
      </c>
      <c r="AA16" s="70" t="s">
        <v>149</v>
      </c>
      <c r="AB16" s="70" t="s">
        <v>149</v>
      </c>
      <c r="AC16" s="70" t="s">
        <v>149</v>
      </c>
      <c r="AD16" s="70" t="s">
        <v>149</v>
      </c>
      <c r="AE16" s="70" t="s">
        <v>149</v>
      </c>
    </row>
    <row r="17" spans="1:31" x14ac:dyDescent="0.2">
      <c r="A17" s="54" t="s">
        <v>172</v>
      </c>
      <c r="B17" s="64">
        <v>0.14000000000000001</v>
      </c>
      <c r="C17" s="64">
        <v>0</v>
      </c>
      <c r="D17" s="64">
        <v>0.05</v>
      </c>
      <c r="E17" s="76">
        <v>0</v>
      </c>
      <c r="F17" s="76">
        <v>0</v>
      </c>
      <c r="G17" s="76">
        <v>0</v>
      </c>
      <c r="H17" s="64">
        <v>0.02</v>
      </c>
      <c r="I17" s="64">
        <v>0.04</v>
      </c>
      <c r="J17" s="66">
        <v>0.09</v>
      </c>
      <c r="K17" s="148">
        <v>0</v>
      </c>
      <c r="L17" s="148">
        <v>0</v>
      </c>
      <c r="M17" s="148">
        <v>0</v>
      </c>
      <c r="N17" s="154">
        <v>0.02</v>
      </c>
      <c r="O17" s="54">
        <v>0.02</v>
      </c>
      <c r="P17" s="54">
        <v>0.02</v>
      </c>
      <c r="Q17" s="66">
        <v>1.5800000000000002E-2</v>
      </c>
      <c r="R17" s="66">
        <v>1.7552000000000002E-2</v>
      </c>
      <c r="S17" s="66">
        <v>1.7162E-2</v>
      </c>
      <c r="T17" s="66">
        <v>1.6747999999999999E-2</v>
      </c>
      <c r="U17" s="66">
        <v>0.01</v>
      </c>
      <c r="V17" s="150">
        <v>0</v>
      </c>
      <c r="W17" s="150">
        <v>0</v>
      </c>
      <c r="X17" s="150">
        <v>0</v>
      </c>
      <c r="Y17" s="150">
        <v>0</v>
      </c>
      <c r="Z17" s="150">
        <v>0</v>
      </c>
      <c r="AA17" s="70" t="s">
        <v>149</v>
      </c>
      <c r="AB17" s="70" t="s">
        <v>149</v>
      </c>
      <c r="AC17" s="70" t="s">
        <v>149</v>
      </c>
      <c r="AD17" s="70" t="s">
        <v>149</v>
      </c>
      <c r="AE17" s="70" t="s">
        <v>149</v>
      </c>
    </row>
    <row r="18" spans="1:31" x14ac:dyDescent="0.2">
      <c r="A18" s="54" t="s">
        <v>133</v>
      </c>
      <c r="B18" s="64">
        <v>0.88</v>
      </c>
      <c r="C18" s="64">
        <v>0.34</v>
      </c>
      <c r="D18" s="64">
        <v>0.05</v>
      </c>
      <c r="E18" s="76">
        <v>0</v>
      </c>
      <c r="F18" s="76">
        <v>0</v>
      </c>
      <c r="G18" s="76">
        <v>0</v>
      </c>
      <c r="H18" s="64">
        <v>0.02</v>
      </c>
      <c r="I18" s="64">
        <v>0.04</v>
      </c>
      <c r="J18" s="64">
        <v>3.94</v>
      </c>
      <c r="K18" s="155">
        <v>3.51</v>
      </c>
      <c r="L18" s="156">
        <v>11.73</v>
      </c>
      <c r="M18" s="157">
        <v>7.48</v>
      </c>
      <c r="N18" s="157">
        <v>13.37</v>
      </c>
      <c r="O18" s="54">
        <v>12.75</v>
      </c>
      <c r="P18" s="54">
        <v>10.26</v>
      </c>
      <c r="Q18" s="66">
        <v>9.5809999999999995</v>
      </c>
      <c r="R18" s="66">
        <v>8.3307300000000009</v>
      </c>
      <c r="S18" s="66">
        <v>7.8740483222484769</v>
      </c>
      <c r="T18" s="66">
        <v>4.0727827010582054</v>
      </c>
      <c r="U18" s="66">
        <v>2.76</v>
      </c>
      <c r="V18" s="69">
        <v>3.12</v>
      </c>
      <c r="W18" s="70">
        <v>2.86</v>
      </c>
      <c r="X18" s="54">
        <v>3.89</v>
      </c>
      <c r="Y18" s="54">
        <v>2.23</v>
      </c>
      <c r="Z18" s="54">
        <v>2.0699999999999998</v>
      </c>
      <c r="AA18" s="70" t="s">
        <v>149</v>
      </c>
      <c r="AB18" s="70" t="s">
        <v>149</v>
      </c>
      <c r="AC18" s="70" t="s">
        <v>149</v>
      </c>
      <c r="AD18" s="70" t="s">
        <v>149</v>
      </c>
      <c r="AE18" s="70" t="s">
        <v>149</v>
      </c>
    </row>
    <row r="19" spans="1:31" x14ac:dyDescent="0.2">
      <c r="L19" s="151" t="s">
        <v>56</v>
      </c>
      <c r="M19" s="152" t="s">
        <v>56</v>
      </c>
      <c r="N19" s="152" t="s">
        <v>56</v>
      </c>
      <c r="O19" s="152" t="s">
        <v>56</v>
      </c>
      <c r="P19" s="152" t="s">
        <v>56</v>
      </c>
      <c r="Q19" s="55"/>
      <c r="R19" s="55"/>
      <c r="U19" s="55"/>
      <c r="V19" s="55"/>
      <c r="X19" s="55"/>
    </row>
    <row r="20" spans="1:31" ht="18" x14ac:dyDescent="0.2">
      <c r="A20" s="54" t="s">
        <v>173</v>
      </c>
      <c r="L20" s="158" t="s">
        <v>149</v>
      </c>
      <c r="M20" s="149" t="s">
        <v>149</v>
      </c>
      <c r="N20" s="149" t="s">
        <v>149</v>
      </c>
      <c r="O20" s="149" t="s">
        <v>149</v>
      </c>
      <c r="P20" s="149" t="s">
        <v>149</v>
      </c>
      <c r="Q20" s="70" t="s">
        <v>149</v>
      </c>
      <c r="R20" s="70" t="s">
        <v>149</v>
      </c>
      <c r="S20" s="70" t="s">
        <v>149</v>
      </c>
      <c r="T20" s="70" t="s">
        <v>149</v>
      </c>
      <c r="U20" s="70" t="s">
        <v>149</v>
      </c>
      <c r="V20" s="69" t="s">
        <v>149</v>
      </c>
      <c r="W20" s="69" t="s">
        <v>149</v>
      </c>
      <c r="X20" s="69" t="s">
        <v>149</v>
      </c>
      <c r="Y20" s="149" t="s">
        <v>149</v>
      </c>
      <c r="Z20" s="149" t="s">
        <v>149</v>
      </c>
      <c r="AA20" s="149" t="s">
        <v>149</v>
      </c>
      <c r="AB20" s="149" t="s">
        <v>149</v>
      </c>
      <c r="AC20" s="149" t="s">
        <v>149</v>
      </c>
      <c r="AD20" s="149" t="s">
        <v>149</v>
      </c>
      <c r="AE20" s="149" t="s">
        <v>149</v>
      </c>
    </row>
    <row r="21" spans="1:31" x14ac:dyDescent="0.2">
      <c r="A21" s="53"/>
      <c r="B21" s="53"/>
      <c r="C21" s="53"/>
      <c r="D21" s="53"/>
      <c r="E21" s="53"/>
      <c r="F21" s="53"/>
      <c r="G21" s="53"/>
      <c r="H21" s="53"/>
      <c r="I21" s="53"/>
      <c r="J21" s="53"/>
      <c r="K21" s="53"/>
      <c r="L21" s="153"/>
      <c r="M21" s="66"/>
      <c r="N21" s="66"/>
      <c r="Q21" s="55"/>
      <c r="R21" s="55"/>
      <c r="U21" s="55"/>
      <c r="V21" s="55"/>
      <c r="X21" s="55"/>
    </row>
    <row r="22" spans="1:31" ht="18" x14ac:dyDescent="0.2">
      <c r="A22" s="53" t="s">
        <v>174</v>
      </c>
      <c r="B22" s="90">
        <v>10.364000000000001</v>
      </c>
      <c r="C22" s="90">
        <v>10.118</v>
      </c>
      <c r="D22" s="90">
        <v>7.8319999999999999</v>
      </c>
      <c r="E22" s="90">
        <v>6.649</v>
      </c>
      <c r="F22" s="91">
        <v>7.5949999999999998</v>
      </c>
      <c r="G22" s="92">
        <v>5.8440000000000003</v>
      </c>
      <c r="H22" s="91">
        <v>5.4889999999999999</v>
      </c>
      <c r="I22" s="90">
        <v>6.1239999999999997</v>
      </c>
      <c r="J22" s="67">
        <v>7.3140000000000001</v>
      </c>
      <c r="K22" s="93">
        <v>6.6230000000000002</v>
      </c>
      <c r="L22" s="68">
        <v>10.82</v>
      </c>
      <c r="M22" s="66">
        <v>17.47</v>
      </c>
      <c r="N22" s="66">
        <v>11.427</v>
      </c>
      <c r="O22" s="73">
        <v>9.5020000000000007</v>
      </c>
      <c r="P22" s="73">
        <v>15</v>
      </c>
      <c r="Q22" s="66">
        <v>17.024000000000001</v>
      </c>
      <c r="R22" s="66">
        <v>17.908615628761702</v>
      </c>
      <c r="S22" s="66">
        <v>14.612</v>
      </c>
      <c r="T22" s="66">
        <v>16.105726000000001</v>
      </c>
      <c r="U22" s="66">
        <v>13.53</v>
      </c>
      <c r="V22" s="69">
        <v>13.169</v>
      </c>
      <c r="W22" s="69">
        <v>14.215999999999999</v>
      </c>
      <c r="X22" s="55">
        <v>16.25</v>
      </c>
      <c r="Y22" s="73">
        <v>16.501182688900922</v>
      </c>
      <c r="Z22" s="73">
        <v>16.553999999999998</v>
      </c>
      <c r="AA22" s="73">
        <v>13.481</v>
      </c>
      <c r="AB22" s="73">
        <v>9.4860000000000007</v>
      </c>
      <c r="AC22" s="66">
        <v>10.648999999999999</v>
      </c>
      <c r="AD22" s="66">
        <v>11.461857697756701</v>
      </c>
      <c r="AE22" s="73">
        <v>11.932270000000001</v>
      </c>
    </row>
    <row r="23" spans="1:31" x14ac:dyDescent="0.2">
      <c r="L23" s="159"/>
      <c r="M23" s="55"/>
      <c r="N23" s="55"/>
      <c r="O23" s="55"/>
      <c r="R23" s="55"/>
      <c r="U23" s="55"/>
      <c r="V23" s="55"/>
    </row>
    <row r="24" spans="1:31" ht="15.75" x14ac:dyDescent="0.25">
      <c r="A24" s="60" t="s">
        <v>147</v>
      </c>
      <c r="B24" s="60"/>
      <c r="C24" s="60"/>
      <c r="D24" s="60"/>
      <c r="E24" s="60"/>
      <c r="F24" s="60"/>
      <c r="G24" s="60"/>
      <c r="H24" s="60"/>
      <c r="I24" s="60"/>
      <c r="J24" s="60"/>
      <c r="K24" s="60"/>
      <c r="L24" s="53"/>
      <c r="M24" s="61"/>
      <c r="N24" s="62"/>
      <c r="O24" s="55"/>
      <c r="P24" s="55"/>
      <c r="R24" s="62"/>
      <c r="S24" s="63"/>
      <c r="T24" s="63"/>
      <c r="U24" s="63"/>
      <c r="W24" s="63"/>
      <c r="AB24" s="63"/>
      <c r="AE24" s="63" t="s">
        <v>175</v>
      </c>
    </row>
    <row r="25" spans="1:31" ht="8.25" customHeight="1" x14ac:dyDescent="0.25">
      <c r="A25" s="60"/>
      <c r="B25" s="60"/>
      <c r="C25" s="60"/>
      <c r="D25" s="60"/>
      <c r="E25" s="60"/>
      <c r="F25" s="60"/>
      <c r="G25" s="60"/>
      <c r="H25" s="60"/>
      <c r="I25" s="60"/>
      <c r="J25" s="60"/>
      <c r="K25" s="60"/>
      <c r="L25" s="159"/>
      <c r="M25" s="55"/>
      <c r="N25" s="55"/>
      <c r="O25" s="55"/>
      <c r="R25" s="55"/>
      <c r="U25" s="55"/>
      <c r="V25" s="55"/>
    </row>
    <row r="26" spans="1:31" ht="18" x14ac:dyDescent="0.2">
      <c r="A26" s="54" t="s">
        <v>129</v>
      </c>
      <c r="L26" s="159"/>
      <c r="M26" s="55"/>
      <c r="N26" s="55"/>
      <c r="O26" s="55"/>
      <c r="R26" s="55"/>
      <c r="U26" s="55"/>
      <c r="V26" s="55"/>
    </row>
    <row r="27" spans="1:31" x14ac:dyDescent="0.2">
      <c r="A27" s="54" t="s">
        <v>130</v>
      </c>
      <c r="B27" s="105">
        <v>2020</v>
      </c>
      <c r="C27" s="105">
        <v>2400</v>
      </c>
      <c r="D27" s="105">
        <v>2100</v>
      </c>
      <c r="E27" s="105">
        <v>1910</v>
      </c>
      <c r="F27" s="105">
        <v>1540</v>
      </c>
      <c r="G27" s="105">
        <v>1380</v>
      </c>
      <c r="H27" s="105">
        <v>1240</v>
      </c>
      <c r="I27" s="106">
        <v>1370</v>
      </c>
      <c r="J27" s="107">
        <v>1690</v>
      </c>
      <c r="K27" s="108">
        <v>1580</v>
      </c>
      <c r="L27" s="160">
        <v>1660</v>
      </c>
      <c r="M27" s="160">
        <v>2130</v>
      </c>
      <c r="N27" s="160">
        <v>1770</v>
      </c>
      <c r="O27" s="105">
        <v>1610</v>
      </c>
      <c r="P27" s="110">
        <v>2060</v>
      </c>
      <c r="Q27" s="110">
        <v>2120</v>
      </c>
      <c r="R27" s="110">
        <v>1810.8547773264099</v>
      </c>
      <c r="S27" s="110">
        <v>1907.4530375111829</v>
      </c>
      <c r="T27" s="107">
        <v>1443.7986489318419</v>
      </c>
      <c r="U27" s="107">
        <v>1445</v>
      </c>
      <c r="V27" s="107">
        <v>2070.3243466189901</v>
      </c>
      <c r="W27" s="107">
        <v>1459</v>
      </c>
      <c r="X27" s="107">
        <v>1529</v>
      </c>
      <c r="Y27" s="107">
        <v>1253</v>
      </c>
      <c r="Z27" s="107">
        <v>1126</v>
      </c>
      <c r="AA27" s="70" t="s">
        <v>149</v>
      </c>
      <c r="AB27" s="70" t="s">
        <v>149</v>
      </c>
      <c r="AC27" s="70" t="s">
        <v>149</v>
      </c>
      <c r="AD27" s="70" t="s">
        <v>149</v>
      </c>
      <c r="AE27" s="70" t="s">
        <v>149</v>
      </c>
    </row>
    <row r="28" spans="1:31" x14ac:dyDescent="0.2">
      <c r="A28" s="54" t="s">
        <v>131</v>
      </c>
      <c r="B28" s="105">
        <v>100</v>
      </c>
      <c r="C28" s="105">
        <v>40</v>
      </c>
      <c r="D28" s="105">
        <v>40</v>
      </c>
      <c r="E28" s="105">
        <v>20</v>
      </c>
      <c r="F28" s="105">
        <v>10</v>
      </c>
      <c r="G28" s="76">
        <v>0</v>
      </c>
      <c r="H28" s="105">
        <v>10</v>
      </c>
      <c r="I28" s="76">
        <v>0</v>
      </c>
      <c r="J28" s="107">
        <v>10</v>
      </c>
      <c r="K28" s="107">
        <v>10</v>
      </c>
      <c r="L28" s="148">
        <v>0</v>
      </c>
      <c r="M28" s="76">
        <v>0</v>
      </c>
      <c r="N28" s="76" t="s">
        <v>137</v>
      </c>
      <c r="O28" s="149" t="s">
        <v>137</v>
      </c>
      <c r="P28" s="149" t="s">
        <v>137</v>
      </c>
      <c r="Q28" s="70" t="s">
        <v>137</v>
      </c>
      <c r="R28" s="70" t="s">
        <v>137</v>
      </c>
      <c r="S28" s="113">
        <v>39.38120426235654</v>
      </c>
      <c r="T28" s="113">
        <v>12.2720636848863</v>
      </c>
      <c r="U28" s="113" t="s">
        <v>137</v>
      </c>
      <c r="V28" s="113">
        <v>12</v>
      </c>
      <c r="W28" s="70">
        <v>61</v>
      </c>
      <c r="X28" s="107">
        <v>9</v>
      </c>
      <c r="Y28" s="107">
        <v>12</v>
      </c>
      <c r="Z28" s="150">
        <v>0</v>
      </c>
      <c r="AA28" s="70" t="s">
        <v>149</v>
      </c>
      <c r="AB28" s="70" t="s">
        <v>149</v>
      </c>
      <c r="AC28" s="70" t="s">
        <v>149</v>
      </c>
      <c r="AD28" s="70" t="s">
        <v>149</v>
      </c>
      <c r="AE28" s="70" t="s">
        <v>149</v>
      </c>
    </row>
    <row r="29" spans="1:31" x14ac:dyDescent="0.2">
      <c r="A29" s="54" t="s">
        <v>132</v>
      </c>
      <c r="B29" s="105">
        <v>550</v>
      </c>
      <c r="C29" s="105">
        <v>440</v>
      </c>
      <c r="D29" s="105">
        <v>450</v>
      </c>
      <c r="E29" s="105">
        <v>500</v>
      </c>
      <c r="F29" s="105">
        <v>560</v>
      </c>
      <c r="G29" s="105">
        <v>510</v>
      </c>
      <c r="H29" s="105">
        <v>600</v>
      </c>
      <c r="I29" s="106">
        <v>680</v>
      </c>
      <c r="J29" s="107">
        <v>880</v>
      </c>
      <c r="K29" s="107">
        <v>960</v>
      </c>
      <c r="L29" s="160">
        <v>770</v>
      </c>
      <c r="M29" s="107">
        <v>940</v>
      </c>
      <c r="N29" s="107">
        <v>850</v>
      </c>
      <c r="O29" s="54">
        <v>900</v>
      </c>
      <c r="P29" s="54">
        <v>627.14275250493699</v>
      </c>
      <c r="Q29" s="161">
        <v>963.31833822413705</v>
      </c>
      <c r="R29" s="112">
        <v>1047.8430704840559</v>
      </c>
      <c r="S29" s="161">
        <v>943.26808798284185</v>
      </c>
      <c r="T29" s="112">
        <v>1030.563756551353</v>
      </c>
      <c r="U29" s="161">
        <v>953.279789715025</v>
      </c>
      <c r="V29" s="107">
        <v>1055.8872579755509</v>
      </c>
      <c r="W29" s="113">
        <v>957.68383190660268</v>
      </c>
      <c r="X29" s="107">
        <v>1092</v>
      </c>
      <c r="Y29" s="107">
        <v>986</v>
      </c>
      <c r="Z29" s="107">
        <v>1017</v>
      </c>
      <c r="AA29" s="70" t="s">
        <v>149</v>
      </c>
      <c r="AB29" s="70" t="s">
        <v>149</v>
      </c>
      <c r="AC29" s="70" t="s">
        <v>149</v>
      </c>
      <c r="AD29" s="70" t="s">
        <v>149</v>
      </c>
      <c r="AE29" s="70" t="s">
        <v>149</v>
      </c>
    </row>
    <row r="30" spans="1:31" x14ac:dyDescent="0.2">
      <c r="A30" s="54" t="s">
        <v>133</v>
      </c>
      <c r="B30" s="105">
        <v>2700</v>
      </c>
      <c r="C30" s="105">
        <v>2900</v>
      </c>
      <c r="D30" s="105">
        <v>2600</v>
      </c>
      <c r="E30" s="105">
        <v>2400</v>
      </c>
      <c r="F30" s="105">
        <v>2100</v>
      </c>
      <c r="G30" s="105">
        <v>1900</v>
      </c>
      <c r="H30" s="105">
        <v>1800</v>
      </c>
      <c r="I30" s="106">
        <v>2100</v>
      </c>
      <c r="J30" s="107">
        <v>2600</v>
      </c>
      <c r="K30" s="108">
        <v>2600</v>
      </c>
      <c r="L30" s="160">
        <v>2430</v>
      </c>
      <c r="M30" s="160">
        <v>3070</v>
      </c>
      <c r="N30" s="160">
        <v>2620</v>
      </c>
      <c r="O30" s="105">
        <v>2510</v>
      </c>
      <c r="P30" s="110">
        <v>2687.1427525049371</v>
      </c>
      <c r="Q30" s="110">
        <v>3083.3183382241368</v>
      </c>
      <c r="R30" s="110">
        <v>2858.6978478104656</v>
      </c>
      <c r="S30" s="110">
        <v>2890.1023297563811</v>
      </c>
      <c r="T30" s="107">
        <v>2486.6344691680811</v>
      </c>
      <c r="U30" s="107">
        <v>2398.2797897150249</v>
      </c>
      <c r="V30" s="107">
        <v>3138.2116045945413</v>
      </c>
      <c r="W30" s="107">
        <v>2477.6838319066028</v>
      </c>
      <c r="X30" s="107">
        <v>2626</v>
      </c>
      <c r="Y30" s="107">
        <v>2250</v>
      </c>
      <c r="Z30" s="107">
        <v>2143</v>
      </c>
      <c r="AA30" s="164">
        <v>1845.7576834812619</v>
      </c>
      <c r="AB30" s="70" t="s">
        <v>149</v>
      </c>
      <c r="AC30" s="70" t="s">
        <v>149</v>
      </c>
      <c r="AD30" s="70" t="s">
        <v>149</v>
      </c>
      <c r="AE30" s="70" t="s">
        <v>149</v>
      </c>
    </row>
    <row r="31" spans="1:31" x14ac:dyDescent="0.2">
      <c r="B31" s="117" t="s">
        <v>56</v>
      </c>
      <c r="C31" s="117" t="s">
        <v>56</v>
      </c>
      <c r="D31" s="117" t="s">
        <v>56</v>
      </c>
      <c r="E31" s="117" t="s">
        <v>56</v>
      </c>
      <c r="F31" s="117" t="s">
        <v>56</v>
      </c>
      <c r="G31" s="117" t="s">
        <v>56</v>
      </c>
      <c r="H31" s="117" t="s">
        <v>56</v>
      </c>
      <c r="I31" s="117" t="s">
        <v>56</v>
      </c>
      <c r="J31" s="117" t="s">
        <v>56</v>
      </c>
      <c r="K31" s="117" t="s">
        <v>56</v>
      </c>
      <c r="L31" s="162" t="s">
        <v>56</v>
      </c>
      <c r="M31" s="163"/>
      <c r="N31" s="163"/>
      <c r="O31" s="163"/>
      <c r="P31" s="163"/>
      <c r="Q31" s="163"/>
      <c r="R31" s="163"/>
      <c r="S31" s="163"/>
      <c r="T31" s="163"/>
      <c r="U31" s="163"/>
      <c r="V31" s="163"/>
      <c r="W31" s="163"/>
      <c r="X31" s="107"/>
      <c r="Y31" s="164"/>
    </row>
    <row r="32" spans="1:31" ht="18" x14ac:dyDescent="0.2">
      <c r="A32" s="54" t="s">
        <v>134</v>
      </c>
      <c r="I32" s="104"/>
      <c r="J32" s="107"/>
      <c r="K32" s="107"/>
      <c r="L32" s="160"/>
      <c r="M32" s="107"/>
      <c r="N32" s="107"/>
      <c r="S32" s="54"/>
      <c r="U32" s="55"/>
      <c r="V32" s="55"/>
      <c r="X32" s="107"/>
      <c r="Y32" s="164"/>
    </row>
    <row r="33" spans="1:31" x14ac:dyDescent="0.2">
      <c r="A33" s="54" t="s">
        <v>171</v>
      </c>
      <c r="B33" s="110">
        <v>0.73</v>
      </c>
      <c r="C33" s="76">
        <v>0</v>
      </c>
      <c r="D33" s="76">
        <v>0</v>
      </c>
      <c r="E33" s="76">
        <v>0</v>
      </c>
      <c r="F33" s="76">
        <v>0</v>
      </c>
      <c r="G33" s="76">
        <v>0</v>
      </c>
      <c r="H33" s="76">
        <v>0</v>
      </c>
      <c r="I33" s="76">
        <v>0</v>
      </c>
      <c r="J33" s="107">
        <v>2910</v>
      </c>
      <c r="K33" s="108">
        <v>3510</v>
      </c>
      <c r="L33" s="160">
        <v>11750</v>
      </c>
      <c r="M33" s="160">
        <v>7490</v>
      </c>
      <c r="N33" s="160">
        <v>13380</v>
      </c>
      <c r="O33" s="105">
        <v>12780</v>
      </c>
      <c r="P33" s="110">
        <v>10270</v>
      </c>
      <c r="Q33" s="110">
        <v>9580</v>
      </c>
      <c r="R33" s="110">
        <v>8324.82</v>
      </c>
      <c r="S33" s="110">
        <v>7869.8491047024027</v>
      </c>
      <c r="T33" s="107">
        <v>4067.2492460845742</v>
      </c>
      <c r="U33" s="107">
        <v>2762</v>
      </c>
      <c r="V33" s="107">
        <v>3146.12573020842</v>
      </c>
      <c r="W33" s="107">
        <v>2885</v>
      </c>
      <c r="X33" s="107">
        <v>3898</v>
      </c>
      <c r="Y33" s="164">
        <v>2241</v>
      </c>
      <c r="Z33" s="164">
        <v>2091</v>
      </c>
      <c r="AA33" s="70" t="s">
        <v>149</v>
      </c>
      <c r="AB33" s="70" t="s">
        <v>149</v>
      </c>
      <c r="AC33" s="70" t="s">
        <v>149</v>
      </c>
      <c r="AD33" s="70" t="s">
        <v>149</v>
      </c>
      <c r="AE33" s="70" t="s">
        <v>149</v>
      </c>
    </row>
    <row r="34" spans="1:31" x14ac:dyDescent="0.2">
      <c r="A34" s="54" t="s">
        <v>172</v>
      </c>
      <c r="B34" s="76">
        <v>0</v>
      </c>
      <c r="C34" s="76">
        <v>0</v>
      </c>
      <c r="D34" s="76">
        <v>0</v>
      </c>
      <c r="E34" s="76">
        <v>0</v>
      </c>
      <c r="F34" s="76">
        <v>0</v>
      </c>
      <c r="G34" s="76">
        <v>0</v>
      </c>
      <c r="H34" s="76">
        <v>0</v>
      </c>
      <c r="I34" s="76">
        <v>0</v>
      </c>
      <c r="J34" s="76">
        <v>0</v>
      </c>
      <c r="K34" s="76">
        <v>0</v>
      </c>
      <c r="L34" s="76">
        <v>0</v>
      </c>
      <c r="M34" s="76">
        <v>0</v>
      </c>
      <c r="N34" s="76" t="s">
        <v>137</v>
      </c>
      <c r="O34" s="106" t="s">
        <v>137</v>
      </c>
      <c r="P34" s="106" t="s">
        <v>137</v>
      </c>
      <c r="Q34" s="106" t="s">
        <v>137</v>
      </c>
      <c r="R34" s="106" t="s">
        <v>137</v>
      </c>
      <c r="S34" s="106" t="s">
        <v>137</v>
      </c>
      <c r="T34" s="165" t="s">
        <v>137</v>
      </c>
      <c r="U34" s="150">
        <v>0</v>
      </c>
      <c r="V34" s="150">
        <v>0</v>
      </c>
      <c r="W34" s="150">
        <v>0</v>
      </c>
      <c r="X34" s="150">
        <v>0</v>
      </c>
      <c r="Y34" s="164">
        <v>0</v>
      </c>
      <c r="Z34" s="164">
        <v>0</v>
      </c>
      <c r="AA34" s="70" t="s">
        <v>149</v>
      </c>
      <c r="AB34" s="70" t="s">
        <v>149</v>
      </c>
      <c r="AC34" s="70" t="s">
        <v>149</v>
      </c>
      <c r="AD34" s="70" t="s">
        <v>149</v>
      </c>
      <c r="AE34" s="70" t="s">
        <v>149</v>
      </c>
    </row>
    <row r="35" spans="1:31" x14ac:dyDescent="0.2">
      <c r="A35" s="54" t="s">
        <v>133</v>
      </c>
      <c r="B35" s="110">
        <v>0.73</v>
      </c>
      <c r="C35" s="76">
        <v>0</v>
      </c>
      <c r="D35" s="76">
        <v>0</v>
      </c>
      <c r="E35" s="76">
        <v>0</v>
      </c>
      <c r="F35" s="76">
        <v>0</v>
      </c>
      <c r="G35" s="76">
        <v>0</v>
      </c>
      <c r="H35" s="76">
        <v>0</v>
      </c>
      <c r="I35" s="76">
        <v>0</v>
      </c>
      <c r="J35" s="110">
        <v>2910</v>
      </c>
      <c r="K35" s="110">
        <v>3510</v>
      </c>
      <c r="L35" s="110">
        <v>11750</v>
      </c>
      <c r="M35" s="107">
        <v>7490</v>
      </c>
      <c r="N35" s="107">
        <v>13380</v>
      </c>
      <c r="O35" s="105">
        <v>12780</v>
      </c>
      <c r="P35" s="110">
        <v>10270</v>
      </c>
      <c r="Q35" s="110">
        <v>9580</v>
      </c>
      <c r="R35" s="110">
        <v>8324.82</v>
      </c>
      <c r="S35" s="110">
        <v>7869.8491047024027</v>
      </c>
      <c r="T35" s="107">
        <v>4067.2492460845742</v>
      </c>
      <c r="U35" s="107">
        <v>2762</v>
      </c>
      <c r="V35" s="107">
        <v>3146.12573020842</v>
      </c>
      <c r="W35" s="107">
        <v>2885</v>
      </c>
      <c r="X35" s="107">
        <v>3898</v>
      </c>
      <c r="Y35" s="164">
        <v>2241</v>
      </c>
      <c r="Z35" s="164">
        <v>2091</v>
      </c>
      <c r="AA35" s="70" t="s">
        <v>149</v>
      </c>
      <c r="AB35" s="70" t="s">
        <v>149</v>
      </c>
      <c r="AC35" s="70" t="s">
        <v>149</v>
      </c>
      <c r="AD35" s="70" t="s">
        <v>149</v>
      </c>
      <c r="AE35" s="70" t="s">
        <v>149</v>
      </c>
    </row>
    <row r="36" spans="1:31" x14ac:dyDescent="0.2">
      <c r="L36" s="166" t="s">
        <v>56</v>
      </c>
      <c r="M36" s="166" t="s">
        <v>56</v>
      </c>
      <c r="N36" s="166" t="s">
        <v>56</v>
      </c>
      <c r="O36" s="166" t="s">
        <v>56</v>
      </c>
      <c r="P36" s="167" t="s">
        <v>56</v>
      </c>
      <c r="Q36" s="167" t="s">
        <v>56</v>
      </c>
      <c r="R36" s="167" t="s">
        <v>56</v>
      </c>
      <c r="S36" s="167" t="s">
        <v>56</v>
      </c>
      <c r="T36" s="54"/>
      <c r="V36" s="55"/>
    </row>
    <row r="37" spans="1:31" ht="18" x14ac:dyDescent="0.2">
      <c r="A37" s="54" t="s">
        <v>173</v>
      </c>
      <c r="B37" s="149" t="s">
        <v>149</v>
      </c>
      <c r="C37" s="149" t="s">
        <v>149</v>
      </c>
      <c r="D37" s="149" t="s">
        <v>149</v>
      </c>
      <c r="E37" s="149" t="s">
        <v>149</v>
      </c>
      <c r="F37" s="149" t="s">
        <v>149</v>
      </c>
      <c r="G37" s="149" t="s">
        <v>149</v>
      </c>
      <c r="H37" s="149" t="s">
        <v>149</v>
      </c>
      <c r="I37" s="149" t="s">
        <v>149</v>
      </c>
      <c r="J37" s="149" t="s">
        <v>149</v>
      </c>
      <c r="K37" s="149" t="s">
        <v>149</v>
      </c>
      <c r="L37" s="149" t="s">
        <v>149</v>
      </c>
      <c r="M37" s="149" t="s">
        <v>149</v>
      </c>
      <c r="N37" s="149" t="s">
        <v>149</v>
      </c>
      <c r="O37" s="149" t="s">
        <v>149</v>
      </c>
      <c r="P37" s="149" t="s">
        <v>149</v>
      </c>
      <c r="Q37" s="149" t="s">
        <v>149</v>
      </c>
      <c r="R37" s="149" t="s">
        <v>149</v>
      </c>
      <c r="S37" s="149" t="s">
        <v>149</v>
      </c>
      <c r="T37" s="149" t="s">
        <v>149</v>
      </c>
      <c r="U37" s="149" t="s">
        <v>149</v>
      </c>
      <c r="V37" s="70" t="s">
        <v>149</v>
      </c>
      <c r="W37" s="70" t="s">
        <v>149</v>
      </c>
      <c r="X37" s="70" t="s">
        <v>149</v>
      </c>
      <c r="Y37" s="70" t="s">
        <v>149</v>
      </c>
      <c r="Z37" s="70" t="s">
        <v>149</v>
      </c>
      <c r="AA37" s="70" t="s">
        <v>149</v>
      </c>
      <c r="AB37" s="70" t="s">
        <v>149</v>
      </c>
      <c r="AC37" s="70" t="s">
        <v>149</v>
      </c>
      <c r="AD37" s="70" t="s">
        <v>149</v>
      </c>
      <c r="AE37" s="70" t="s">
        <v>149</v>
      </c>
    </row>
    <row r="38" spans="1:31" x14ac:dyDescent="0.2">
      <c r="A38" s="53"/>
      <c r="B38" s="106"/>
      <c r="C38" s="106"/>
      <c r="D38" s="106"/>
      <c r="E38" s="106"/>
      <c r="F38" s="106"/>
      <c r="G38" s="106"/>
      <c r="H38" s="106"/>
      <c r="I38" s="106"/>
      <c r="J38" s="106"/>
      <c r="K38" s="106"/>
      <c r="L38" s="106"/>
      <c r="M38" s="106"/>
      <c r="N38" s="106"/>
      <c r="O38" s="106"/>
      <c r="P38" s="106"/>
      <c r="Q38" s="106"/>
      <c r="R38" s="106"/>
      <c r="S38" s="106"/>
      <c r="T38" s="54"/>
      <c r="V38" s="55"/>
      <c r="W38" s="55"/>
    </row>
    <row r="39" spans="1:31" ht="18" x14ac:dyDescent="0.2">
      <c r="A39" s="53" t="s">
        <v>176</v>
      </c>
      <c r="B39" s="131" t="s">
        <v>149</v>
      </c>
      <c r="C39" s="131" t="s">
        <v>149</v>
      </c>
      <c r="D39" s="131" t="s">
        <v>149</v>
      </c>
      <c r="E39" s="131" t="s">
        <v>149</v>
      </c>
      <c r="F39" s="131" t="s">
        <v>149</v>
      </c>
      <c r="G39" s="131" t="s">
        <v>149</v>
      </c>
      <c r="H39" s="131" t="s">
        <v>149</v>
      </c>
      <c r="I39" s="131" t="s">
        <v>149</v>
      </c>
      <c r="J39" s="131" t="s">
        <v>149</v>
      </c>
      <c r="K39" s="131" t="s">
        <v>149</v>
      </c>
      <c r="L39" s="131" t="s">
        <v>149</v>
      </c>
      <c r="M39" s="132" t="s">
        <v>149</v>
      </c>
      <c r="N39" s="132" t="s">
        <v>149</v>
      </c>
      <c r="O39" s="132" t="s">
        <v>149</v>
      </c>
      <c r="P39" s="132" t="s">
        <v>149</v>
      </c>
      <c r="Q39" s="132" t="s">
        <v>149</v>
      </c>
      <c r="R39" s="132" t="s">
        <v>149</v>
      </c>
      <c r="S39" s="132" t="s">
        <v>149</v>
      </c>
      <c r="T39" s="132" t="s">
        <v>149</v>
      </c>
      <c r="U39" s="132" t="s">
        <v>149</v>
      </c>
      <c r="V39" s="120" t="s">
        <v>149</v>
      </c>
      <c r="W39" s="120" t="s">
        <v>149</v>
      </c>
      <c r="X39" s="120" t="s">
        <v>149</v>
      </c>
      <c r="Y39" s="120" t="s">
        <v>149</v>
      </c>
      <c r="Z39" s="120" t="s">
        <v>149</v>
      </c>
      <c r="AA39" s="120" t="s">
        <v>149</v>
      </c>
      <c r="AB39" s="120" t="s">
        <v>149</v>
      </c>
      <c r="AC39" s="120" t="s">
        <v>149</v>
      </c>
      <c r="AD39" s="120" t="s">
        <v>149</v>
      </c>
      <c r="AE39" s="120" t="s">
        <v>149</v>
      </c>
    </row>
    <row r="40" spans="1:31" x14ac:dyDescent="0.2">
      <c r="A40" s="133"/>
      <c r="B40" s="133"/>
      <c r="C40" s="133"/>
      <c r="D40" s="133"/>
      <c r="E40" s="133"/>
      <c r="F40" s="133"/>
      <c r="G40" s="133"/>
      <c r="H40" s="133"/>
      <c r="I40" s="133"/>
      <c r="J40" s="133"/>
      <c r="K40" s="133"/>
      <c r="L40" s="134"/>
      <c r="M40" s="134"/>
      <c r="N40" s="135"/>
      <c r="O40" s="135"/>
      <c r="P40" s="135"/>
      <c r="Q40" s="168"/>
      <c r="R40" s="168"/>
      <c r="S40" s="133"/>
      <c r="T40" s="133"/>
      <c r="U40" s="133"/>
      <c r="V40" s="169"/>
      <c r="W40" s="169"/>
      <c r="X40" s="133"/>
      <c r="Y40" s="133"/>
      <c r="Z40" s="133"/>
      <c r="AA40" s="133"/>
      <c r="AB40" s="133"/>
      <c r="AC40" s="133"/>
      <c r="AD40" s="133"/>
      <c r="AE40" s="133"/>
    </row>
    <row r="41" spans="1:31" x14ac:dyDescent="0.2">
      <c r="A41" s="53" t="s">
        <v>157</v>
      </c>
      <c r="B41" s="53"/>
      <c r="C41" s="53"/>
      <c r="D41" s="53"/>
      <c r="E41" s="53"/>
      <c r="F41" s="53"/>
      <c r="G41" s="53"/>
      <c r="H41" s="53"/>
      <c r="I41" s="53"/>
      <c r="J41" s="53"/>
      <c r="K41" s="53"/>
      <c r="L41" s="131"/>
      <c r="M41" s="131"/>
      <c r="N41" s="137"/>
      <c r="O41" s="137"/>
      <c r="P41" s="137"/>
      <c r="Q41" s="170"/>
      <c r="R41" s="170"/>
      <c r="S41" s="53"/>
      <c r="T41" s="53"/>
      <c r="U41" s="53"/>
      <c r="V41" s="159"/>
      <c r="W41" s="159"/>
      <c r="X41" s="53"/>
      <c r="Y41" s="53"/>
    </row>
    <row r="42" spans="1:31" s="141" customFormat="1" ht="12.75" x14ac:dyDescent="0.2">
      <c r="A42" s="139" t="s">
        <v>177</v>
      </c>
      <c r="B42" s="139"/>
      <c r="C42" s="139"/>
      <c r="D42" s="139"/>
      <c r="E42" s="139"/>
      <c r="F42" s="139"/>
      <c r="G42" s="139"/>
      <c r="H42" s="139"/>
      <c r="I42" s="139"/>
      <c r="J42" s="139"/>
      <c r="K42" s="139"/>
      <c r="L42" s="140"/>
      <c r="M42" s="140"/>
      <c r="N42" s="140"/>
      <c r="O42" s="140"/>
      <c r="S42" s="142"/>
      <c r="T42" s="142"/>
    </row>
    <row r="43" spans="1:31" s="141" customFormat="1" ht="12.75" x14ac:dyDescent="0.2">
      <c r="A43" s="139" t="s">
        <v>178</v>
      </c>
      <c r="B43" s="139"/>
      <c r="C43" s="139"/>
      <c r="D43" s="139"/>
      <c r="E43" s="139"/>
      <c r="F43" s="139"/>
      <c r="G43" s="139"/>
      <c r="H43" s="139"/>
      <c r="I43" s="139"/>
      <c r="J43" s="139"/>
      <c r="K43" s="139"/>
      <c r="L43" s="140"/>
      <c r="M43" s="140"/>
      <c r="N43" s="140"/>
      <c r="O43" s="140"/>
      <c r="S43" s="142"/>
      <c r="T43" s="142"/>
    </row>
    <row r="44" spans="1:31" s="141" customFormat="1" ht="12.75" x14ac:dyDescent="0.2">
      <c r="A44" s="139" t="s">
        <v>179</v>
      </c>
      <c r="B44" s="139"/>
      <c r="C44" s="139"/>
      <c r="D44" s="139"/>
      <c r="E44" s="139"/>
      <c r="F44" s="139"/>
      <c r="G44" s="139"/>
      <c r="H44" s="139"/>
      <c r="I44" s="139"/>
      <c r="J44" s="139"/>
      <c r="K44" s="139"/>
      <c r="L44" s="140"/>
      <c r="M44" s="140"/>
      <c r="N44" s="140"/>
      <c r="O44" s="140"/>
      <c r="S44" s="142"/>
      <c r="T44" s="142"/>
    </row>
    <row r="45" spans="1:31" s="141" customFormat="1" ht="12.75" x14ac:dyDescent="0.2">
      <c r="A45" s="139" t="s">
        <v>180</v>
      </c>
      <c r="B45" s="139"/>
      <c r="C45" s="139"/>
      <c r="D45" s="139"/>
      <c r="E45" s="139"/>
      <c r="F45" s="139"/>
      <c r="G45" s="139"/>
      <c r="H45" s="139"/>
      <c r="I45" s="139"/>
      <c r="J45" s="139"/>
      <c r="K45" s="139"/>
      <c r="L45" s="140"/>
      <c r="M45" s="140"/>
      <c r="N45" s="140"/>
      <c r="O45" s="140"/>
      <c r="S45" s="142"/>
      <c r="T45" s="142"/>
    </row>
    <row r="46" spans="1:31" s="141" customFormat="1" ht="12.75" x14ac:dyDescent="0.2">
      <c r="A46" s="144" t="s">
        <v>181</v>
      </c>
      <c r="B46" s="144"/>
      <c r="C46" s="144"/>
      <c r="D46" s="144"/>
      <c r="E46" s="144"/>
      <c r="F46" s="144"/>
      <c r="G46" s="144"/>
      <c r="H46" s="144"/>
      <c r="I46" s="144"/>
      <c r="J46" s="144"/>
      <c r="K46" s="144"/>
      <c r="L46" s="145"/>
      <c r="M46" s="145"/>
      <c r="N46" s="145"/>
      <c r="O46" s="145"/>
      <c r="P46" s="142"/>
      <c r="Q46" s="142"/>
      <c r="R46" s="142"/>
      <c r="S46" s="142"/>
      <c r="T46" s="142"/>
    </row>
    <row r="47" spans="1:31" s="141" customFormat="1" ht="12.75" x14ac:dyDescent="0.2">
      <c r="A47" s="139" t="s">
        <v>182</v>
      </c>
      <c r="B47" s="139"/>
      <c r="C47" s="139"/>
      <c r="D47" s="139"/>
      <c r="E47" s="139"/>
      <c r="F47" s="139"/>
      <c r="G47" s="139"/>
      <c r="H47" s="139"/>
      <c r="I47" s="139"/>
      <c r="J47" s="139"/>
      <c r="K47" s="139"/>
      <c r="L47" s="140"/>
      <c r="M47" s="140"/>
      <c r="N47" s="140"/>
      <c r="O47" s="140"/>
      <c r="S47" s="142"/>
      <c r="T47" s="142"/>
    </row>
    <row r="48" spans="1:31" s="141" customFormat="1" ht="12.75" x14ac:dyDescent="0.2">
      <c r="A48" s="139" t="s">
        <v>710</v>
      </c>
      <c r="B48" s="139"/>
      <c r="C48" s="139"/>
      <c r="D48" s="139"/>
      <c r="E48" s="139"/>
      <c r="F48" s="139"/>
      <c r="G48" s="139"/>
      <c r="H48" s="139"/>
      <c r="I48" s="139"/>
      <c r="J48" s="139"/>
      <c r="K48" s="139"/>
      <c r="L48" s="140"/>
      <c r="M48" s="140"/>
      <c r="N48" s="140"/>
      <c r="O48" s="140"/>
      <c r="S48" s="142"/>
      <c r="T48" s="142"/>
    </row>
    <row r="49" spans="1:31" s="141" customFormat="1" ht="12.75" x14ac:dyDescent="0.2">
      <c r="A49" s="139"/>
      <c r="B49" s="139"/>
      <c r="C49" s="139"/>
      <c r="D49" s="139"/>
      <c r="E49" s="139"/>
      <c r="F49" s="139"/>
      <c r="G49" s="139"/>
      <c r="H49" s="139"/>
      <c r="I49" s="139"/>
      <c r="J49" s="139"/>
      <c r="K49" s="139"/>
      <c r="L49" s="140"/>
      <c r="M49" s="140"/>
      <c r="N49" s="140"/>
      <c r="O49" s="140"/>
      <c r="S49" s="142"/>
      <c r="T49" s="142"/>
    </row>
    <row r="50" spans="1:31" ht="11.25" customHeight="1" x14ac:dyDescent="0.2"/>
    <row r="51" spans="1:31" ht="18.75" x14ac:dyDescent="0.25">
      <c r="A51" s="171" t="s">
        <v>183</v>
      </c>
      <c r="B51" s="171"/>
      <c r="C51" s="171"/>
      <c r="D51" s="171"/>
      <c r="E51" s="171"/>
      <c r="F51" s="171"/>
      <c r="G51" s="171"/>
      <c r="H51" s="171"/>
      <c r="I51" s="171"/>
      <c r="J51" s="171"/>
      <c r="K51" s="171"/>
      <c r="L51" s="53"/>
      <c r="M51" s="53"/>
      <c r="N51" s="53"/>
      <c r="O51" s="53"/>
    </row>
    <row r="52" spans="1:31" ht="15.75" x14ac:dyDescent="0.25">
      <c r="A52" s="56"/>
      <c r="B52" s="56"/>
      <c r="C52" s="56"/>
      <c r="D52" s="56"/>
      <c r="E52" s="56"/>
      <c r="F52" s="56"/>
      <c r="G52" s="56"/>
      <c r="H52" s="56"/>
      <c r="I52" s="56"/>
      <c r="J52" s="56"/>
      <c r="K52" s="56"/>
      <c r="L52" s="57">
        <v>2000</v>
      </c>
      <c r="M52" s="58">
        <v>2001</v>
      </c>
      <c r="N52" s="58">
        <v>2002</v>
      </c>
      <c r="O52" s="58">
        <v>2003</v>
      </c>
      <c r="P52" s="58">
        <v>2004</v>
      </c>
      <c r="Q52" s="58">
        <v>2005</v>
      </c>
      <c r="R52" s="58">
        <v>2006</v>
      </c>
      <c r="S52" s="58">
        <v>2007</v>
      </c>
      <c r="T52" s="58">
        <v>2008</v>
      </c>
      <c r="U52" s="58">
        <v>2009</v>
      </c>
      <c r="V52" s="58">
        <v>2010</v>
      </c>
      <c r="W52" s="58">
        <v>2011</v>
      </c>
      <c r="X52" s="58">
        <v>2012</v>
      </c>
      <c r="Y52" s="58">
        <v>2013</v>
      </c>
      <c r="Z52" s="58">
        <v>2014</v>
      </c>
      <c r="AA52" s="58">
        <v>2015</v>
      </c>
      <c r="AB52" s="58">
        <v>2016</v>
      </c>
      <c r="AC52" s="58">
        <v>2017</v>
      </c>
      <c r="AD52" s="58">
        <v>2018</v>
      </c>
      <c r="AE52" s="58">
        <v>2019</v>
      </c>
    </row>
    <row r="53" spans="1:31" x14ac:dyDescent="0.2">
      <c r="N53" s="172"/>
      <c r="O53" s="173"/>
      <c r="P53" s="173"/>
      <c r="Q53" s="55"/>
      <c r="S53" s="173"/>
      <c r="T53" s="174"/>
      <c r="U53" s="174"/>
      <c r="V53" s="174"/>
      <c r="W53" s="174"/>
      <c r="AE53" s="174" t="s">
        <v>12</v>
      </c>
    </row>
    <row r="54" spans="1:31" x14ac:dyDescent="0.2">
      <c r="A54" s="54" t="s">
        <v>184</v>
      </c>
      <c r="O54" s="55"/>
      <c r="P54" s="55"/>
      <c r="Q54" s="55"/>
      <c r="S54" s="54"/>
      <c r="T54" s="54"/>
    </row>
    <row r="55" spans="1:31" x14ac:dyDescent="0.2">
      <c r="A55" s="54" t="s">
        <v>185</v>
      </c>
      <c r="L55" s="160">
        <v>10822</v>
      </c>
      <c r="M55" s="160">
        <v>17467</v>
      </c>
      <c r="N55" s="160">
        <v>11427</v>
      </c>
      <c r="O55" s="160">
        <v>9501</v>
      </c>
      <c r="P55" s="110">
        <v>14995</v>
      </c>
      <c r="Q55" s="110">
        <v>17024</v>
      </c>
      <c r="R55" s="110">
        <v>17908.615628761701</v>
      </c>
      <c r="S55" s="110">
        <v>14612</v>
      </c>
      <c r="T55" s="110">
        <v>16106</v>
      </c>
      <c r="U55" s="107">
        <v>13532</v>
      </c>
      <c r="V55" s="107">
        <v>13169</v>
      </c>
      <c r="W55" s="107">
        <v>14216</v>
      </c>
      <c r="X55" s="107">
        <v>16253.6</v>
      </c>
      <c r="Y55" s="107">
        <v>16501.182688900921</v>
      </c>
      <c r="Z55" s="107">
        <v>16554.21</v>
      </c>
      <c r="AA55" s="107">
        <v>13481</v>
      </c>
      <c r="AB55" s="107">
        <v>9486</v>
      </c>
      <c r="AC55" s="107">
        <v>10649</v>
      </c>
      <c r="AD55" s="107">
        <v>11461.857697756688</v>
      </c>
      <c r="AE55" s="107">
        <v>11932.269999999999</v>
      </c>
    </row>
    <row r="56" spans="1:31" x14ac:dyDescent="0.2">
      <c r="A56" s="54" t="s">
        <v>186</v>
      </c>
      <c r="L56" s="160">
        <v>73194</v>
      </c>
      <c r="M56" s="160">
        <v>67003</v>
      </c>
      <c r="N56" s="160">
        <v>67783</v>
      </c>
      <c r="O56" s="160">
        <v>58903</v>
      </c>
      <c r="P56" s="110">
        <v>54454</v>
      </c>
      <c r="Q56" s="110">
        <v>45002</v>
      </c>
      <c r="R56" s="110">
        <v>43994.314849790724</v>
      </c>
      <c r="S56" s="110">
        <v>45581</v>
      </c>
      <c r="T56" s="110">
        <v>42416</v>
      </c>
      <c r="U56" s="107">
        <v>38321</v>
      </c>
      <c r="V56" s="107">
        <v>39891</v>
      </c>
      <c r="W56" s="107">
        <v>33358</v>
      </c>
      <c r="X56" s="107">
        <v>32059.600000000002</v>
      </c>
      <c r="Y56" s="107">
        <v>31582.877305720511</v>
      </c>
      <c r="Z56" s="107">
        <v>30841.701999999997</v>
      </c>
      <c r="AA56" s="107">
        <v>30259</v>
      </c>
      <c r="AB56" s="107">
        <v>32974</v>
      </c>
      <c r="AC56" s="107">
        <v>30886</v>
      </c>
      <c r="AD56" s="107">
        <v>33329.873484793017</v>
      </c>
      <c r="AE56" s="107">
        <v>33434.54</v>
      </c>
    </row>
    <row r="57" spans="1:31" x14ac:dyDescent="0.2">
      <c r="A57" s="54" t="s">
        <v>133</v>
      </c>
      <c r="L57" s="160">
        <v>84016</v>
      </c>
      <c r="M57" s="160">
        <v>84470</v>
      </c>
      <c r="N57" s="160">
        <v>79208</v>
      </c>
      <c r="O57" s="160">
        <v>68404</v>
      </c>
      <c r="P57" s="110">
        <v>69447</v>
      </c>
      <c r="Q57" s="110">
        <v>62025</v>
      </c>
      <c r="R57" s="110">
        <v>61902.930478552429</v>
      </c>
      <c r="S57" s="110">
        <v>60193</v>
      </c>
      <c r="T57" s="110">
        <v>58521</v>
      </c>
      <c r="U57" s="107">
        <v>51853</v>
      </c>
      <c r="V57" s="107">
        <v>53060</v>
      </c>
      <c r="W57" s="107">
        <v>47573</v>
      </c>
      <c r="X57" s="107">
        <v>48313.299999999996</v>
      </c>
      <c r="Y57" s="107">
        <v>48084.059994621435</v>
      </c>
      <c r="Z57" s="107">
        <v>47395.912999999993</v>
      </c>
      <c r="AA57" s="107">
        <v>43740</v>
      </c>
      <c r="AB57" s="107">
        <v>42458</v>
      </c>
      <c r="AC57" s="107">
        <v>41538</v>
      </c>
      <c r="AD57" s="107">
        <v>44791.731182549709</v>
      </c>
      <c r="AE57" s="107">
        <v>45366.83</v>
      </c>
    </row>
    <row r="58" spans="1:31" x14ac:dyDescent="0.2">
      <c r="L58" s="160"/>
      <c r="M58" s="107"/>
      <c r="N58" s="107"/>
      <c r="O58" s="107"/>
      <c r="Q58" s="110"/>
      <c r="R58" s="110"/>
      <c r="S58" s="110"/>
      <c r="T58" s="110"/>
      <c r="U58" s="107"/>
      <c r="V58" s="107"/>
      <c r="W58" s="107"/>
      <c r="X58" s="107"/>
      <c r="Y58" s="107"/>
      <c r="Z58" s="107"/>
      <c r="AA58" s="107"/>
      <c r="AB58" s="107"/>
      <c r="AC58" s="107"/>
    </row>
    <row r="59" spans="1:31" x14ac:dyDescent="0.2">
      <c r="A59" s="54" t="s">
        <v>187</v>
      </c>
      <c r="L59" s="160"/>
      <c r="M59" s="107"/>
      <c r="N59" s="107"/>
      <c r="O59" s="107"/>
      <c r="Q59" s="110"/>
      <c r="R59" s="110"/>
      <c r="S59" s="110"/>
      <c r="T59" s="110"/>
      <c r="U59" s="107"/>
      <c r="V59" s="107"/>
      <c r="W59" s="107"/>
      <c r="X59" s="107"/>
      <c r="Y59" s="107"/>
      <c r="Z59" s="107"/>
      <c r="AA59" s="107"/>
      <c r="AB59" s="107"/>
      <c r="AC59" s="107"/>
    </row>
    <row r="60" spans="1:31" x14ac:dyDescent="0.2">
      <c r="A60" s="53" t="s">
        <v>188</v>
      </c>
      <c r="B60" s="53"/>
      <c r="C60" s="53"/>
      <c r="D60" s="53"/>
      <c r="E60" s="53"/>
      <c r="F60" s="53"/>
      <c r="G60" s="53"/>
      <c r="H60" s="53"/>
      <c r="I60" s="53"/>
      <c r="J60" s="53"/>
      <c r="K60" s="53"/>
      <c r="L60" s="160">
        <v>17276</v>
      </c>
      <c r="M60" s="160">
        <v>13510</v>
      </c>
      <c r="N60" s="160">
        <v>18795</v>
      </c>
      <c r="O60" s="160">
        <v>18068</v>
      </c>
      <c r="P60" s="110">
        <v>15947</v>
      </c>
      <c r="Q60" s="110">
        <v>16572</v>
      </c>
      <c r="R60" s="110">
        <v>14679.600371238292</v>
      </c>
      <c r="S60" s="110">
        <v>14138</v>
      </c>
      <c r="T60" s="110">
        <v>9611</v>
      </c>
      <c r="U60" s="107">
        <v>7670</v>
      </c>
      <c r="V60" s="107">
        <v>8722</v>
      </c>
      <c r="W60" s="107">
        <v>7999</v>
      </c>
      <c r="X60" s="107">
        <v>9446.7000000000007</v>
      </c>
      <c r="Y60" s="107">
        <v>7159.7893110990517</v>
      </c>
      <c r="Z60" s="107">
        <v>7052.5670000000009</v>
      </c>
      <c r="AA60" s="107">
        <v>6281</v>
      </c>
      <c r="AB60" s="107">
        <v>6643</v>
      </c>
      <c r="AC60" s="107">
        <v>6343</v>
      </c>
      <c r="AD60" s="107">
        <v>6268.256302243316</v>
      </c>
      <c r="AE60" s="107">
        <v>6638.57</v>
      </c>
    </row>
    <row r="61" spans="1:31" x14ac:dyDescent="0.2">
      <c r="A61" s="53" t="s">
        <v>189</v>
      </c>
      <c r="B61" s="53"/>
      <c r="C61" s="53"/>
      <c r="D61" s="53"/>
      <c r="E61" s="53"/>
      <c r="F61" s="53"/>
      <c r="G61" s="53"/>
      <c r="H61" s="53"/>
      <c r="I61" s="53"/>
      <c r="J61" s="53"/>
      <c r="K61" s="53"/>
      <c r="L61" s="160">
        <v>25640</v>
      </c>
      <c r="M61" s="160">
        <v>21588</v>
      </c>
      <c r="N61" s="160">
        <v>20088</v>
      </c>
      <c r="O61" s="160">
        <v>19998</v>
      </c>
      <c r="P61" s="110">
        <v>21023</v>
      </c>
      <c r="Q61" s="110">
        <v>26395</v>
      </c>
      <c r="R61" s="110">
        <v>21038.897150209286</v>
      </c>
      <c r="S61" s="110">
        <v>23482</v>
      </c>
      <c r="T61" s="110">
        <v>23975</v>
      </c>
      <c r="U61" s="107">
        <v>22558</v>
      </c>
      <c r="V61" s="107">
        <v>18745</v>
      </c>
      <c r="W61" s="107">
        <v>18378</v>
      </c>
      <c r="X61" s="107">
        <v>15072.1</v>
      </c>
      <c r="Y61" s="107">
        <v>12673.001694279499</v>
      </c>
      <c r="Z61" s="107">
        <v>13166.723999999998</v>
      </c>
      <c r="AA61" s="107">
        <v>16531</v>
      </c>
      <c r="AB61" s="107">
        <v>14308</v>
      </c>
      <c r="AC61" s="107">
        <v>15467</v>
      </c>
      <c r="AD61" s="107">
        <v>10909.35851520697</v>
      </c>
      <c r="AE61" s="107">
        <v>11155.03</v>
      </c>
    </row>
    <row r="62" spans="1:31" x14ac:dyDescent="0.2">
      <c r="A62" s="53" t="s">
        <v>133</v>
      </c>
      <c r="B62" s="53"/>
      <c r="C62" s="53"/>
      <c r="D62" s="53"/>
      <c r="E62" s="53"/>
      <c r="F62" s="53"/>
      <c r="G62" s="53"/>
      <c r="H62" s="53"/>
      <c r="I62" s="53"/>
      <c r="J62" s="53"/>
      <c r="K62" s="53"/>
      <c r="L62" s="160">
        <v>42916</v>
      </c>
      <c r="M62" s="160">
        <v>35098</v>
      </c>
      <c r="N62" s="160">
        <v>38882</v>
      </c>
      <c r="O62" s="160">
        <v>38068</v>
      </c>
      <c r="P62" s="110">
        <v>36970</v>
      </c>
      <c r="Q62" s="110">
        <v>42967</v>
      </c>
      <c r="R62" s="110">
        <v>35718.497521447578</v>
      </c>
      <c r="S62" s="110">
        <v>37619</v>
      </c>
      <c r="T62" s="110">
        <v>33586</v>
      </c>
      <c r="U62" s="107">
        <v>30228</v>
      </c>
      <c r="V62" s="107">
        <v>27468</v>
      </c>
      <c r="W62" s="107">
        <v>26379</v>
      </c>
      <c r="X62" s="107">
        <v>24519.100000000006</v>
      </c>
      <c r="Y62" s="107">
        <v>19832.791005378553</v>
      </c>
      <c r="Z62" s="107">
        <v>20219.290000000005</v>
      </c>
      <c r="AA62" s="107">
        <v>22813</v>
      </c>
      <c r="AB62" s="107">
        <v>20950</v>
      </c>
      <c r="AC62" s="107">
        <v>21811</v>
      </c>
      <c r="AD62" s="107">
        <v>17177.614817450289</v>
      </c>
      <c r="AE62" s="107">
        <v>17793.600000000002</v>
      </c>
    </row>
    <row r="63" spans="1:31" ht="6" customHeight="1" x14ac:dyDescent="0.2">
      <c r="A63" s="53"/>
      <c r="B63" s="53"/>
      <c r="C63" s="53"/>
      <c r="D63" s="53"/>
      <c r="E63" s="53"/>
      <c r="F63" s="53"/>
      <c r="G63" s="53"/>
      <c r="H63" s="53"/>
      <c r="I63" s="53"/>
      <c r="J63" s="53"/>
      <c r="K63" s="53"/>
      <c r="L63" s="160"/>
      <c r="M63" s="160"/>
      <c r="N63" s="160"/>
      <c r="O63" s="160"/>
      <c r="Q63" s="110"/>
      <c r="R63" s="110"/>
      <c r="S63" s="110"/>
      <c r="T63" s="110"/>
      <c r="U63" s="107"/>
      <c r="V63" s="107"/>
      <c r="W63" s="107"/>
      <c r="AE63" s="55"/>
    </row>
    <row r="64" spans="1:31" x14ac:dyDescent="0.2">
      <c r="A64" s="53" t="s">
        <v>190</v>
      </c>
      <c r="B64" s="53"/>
      <c r="C64" s="53"/>
      <c r="D64" s="53"/>
      <c r="E64" s="53"/>
      <c r="F64" s="53"/>
      <c r="G64" s="53"/>
      <c r="H64" s="53"/>
      <c r="I64" s="53"/>
      <c r="J64" s="53"/>
      <c r="K64" s="53"/>
      <c r="L64" s="175">
        <v>126933</v>
      </c>
      <c r="M64" s="175">
        <v>119568</v>
      </c>
      <c r="N64" s="175">
        <v>118090</v>
      </c>
      <c r="O64" s="175">
        <v>106472</v>
      </c>
      <c r="P64" s="110">
        <v>106417</v>
      </c>
      <c r="Q64" s="110">
        <v>104992</v>
      </c>
      <c r="R64" s="110">
        <v>97621.428000000014</v>
      </c>
      <c r="S64" s="110">
        <v>97812</v>
      </c>
      <c r="T64" s="110">
        <v>92108</v>
      </c>
      <c r="U64" s="107">
        <v>82081</v>
      </c>
      <c r="V64" s="107">
        <v>80525</v>
      </c>
      <c r="W64" s="107">
        <v>73952</v>
      </c>
      <c r="X64" s="107">
        <v>72832.100000000006</v>
      </c>
      <c r="Y64" s="107">
        <v>67916.899999999994</v>
      </c>
      <c r="Z64" s="107">
        <v>67615.202999999994</v>
      </c>
      <c r="AA64" s="107">
        <v>66552</v>
      </c>
      <c r="AB64" s="107">
        <v>63409</v>
      </c>
      <c r="AC64" s="107">
        <v>63952</v>
      </c>
      <c r="AD64" s="107">
        <v>61969.346000000005</v>
      </c>
      <c r="AE64" s="107">
        <v>63160.430000000008</v>
      </c>
    </row>
    <row r="65" spans="1:31" ht="6" customHeight="1" x14ac:dyDescent="0.2">
      <c r="L65" s="107"/>
      <c r="M65" s="107"/>
      <c r="N65" s="107"/>
      <c r="O65" s="107"/>
      <c r="S65" s="54"/>
      <c r="T65" s="54"/>
      <c r="U65" s="55"/>
      <c r="V65" s="55"/>
      <c r="W65" s="55"/>
    </row>
    <row r="66" spans="1:31" x14ac:dyDescent="0.2">
      <c r="A66" s="133" t="s">
        <v>191</v>
      </c>
      <c r="B66" s="133"/>
      <c r="C66" s="133"/>
      <c r="D66" s="133"/>
      <c r="E66" s="133"/>
      <c r="F66" s="133"/>
      <c r="G66" s="133"/>
      <c r="H66" s="133"/>
      <c r="I66" s="133"/>
      <c r="J66" s="133"/>
      <c r="K66" s="133"/>
      <c r="L66" s="176">
        <v>130512</v>
      </c>
      <c r="M66" s="176">
        <v>123820</v>
      </c>
      <c r="N66" s="176">
        <v>122156</v>
      </c>
      <c r="O66" s="176">
        <v>110535</v>
      </c>
      <c r="P66" s="176">
        <v>110444</v>
      </c>
      <c r="Q66" s="176">
        <v>108890</v>
      </c>
      <c r="R66" s="176">
        <v>101586.999</v>
      </c>
      <c r="S66" s="176">
        <v>101952</v>
      </c>
      <c r="T66" s="176">
        <v>96346</v>
      </c>
      <c r="U66" s="176">
        <v>85547</v>
      </c>
      <c r="V66" s="176">
        <v>84817</v>
      </c>
      <c r="W66" s="176">
        <v>77413.758000000002</v>
      </c>
      <c r="X66" s="176">
        <v>76139.399999999994</v>
      </c>
      <c r="Y66" s="176">
        <v>71638.899999999994</v>
      </c>
      <c r="Z66" s="176">
        <v>71381.006999999998</v>
      </c>
      <c r="AA66" s="176">
        <v>69968</v>
      </c>
      <c r="AB66" s="176">
        <v>66692</v>
      </c>
      <c r="AC66" s="176">
        <v>66984.599999999991</v>
      </c>
      <c r="AD66" s="176">
        <v>65082.600000000006</v>
      </c>
      <c r="AE66" s="176">
        <v>66760.800000000003</v>
      </c>
    </row>
    <row r="67" spans="1:31" x14ac:dyDescent="0.2">
      <c r="A67" s="53" t="s">
        <v>157</v>
      </c>
    </row>
    <row r="68" spans="1:31" s="141" customFormat="1" ht="12.75" x14ac:dyDescent="0.2">
      <c r="A68" s="142" t="s">
        <v>192</v>
      </c>
      <c r="B68" s="142"/>
      <c r="C68" s="142"/>
      <c r="D68" s="142"/>
      <c r="E68" s="142"/>
      <c r="F68" s="142"/>
      <c r="G68" s="142"/>
      <c r="H68" s="142"/>
      <c r="I68" s="142"/>
      <c r="J68" s="142"/>
      <c r="K68" s="142"/>
      <c r="L68" s="142"/>
      <c r="M68" s="142"/>
      <c r="N68" s="802"/>
      <c r="O68" s="142"/>
      <c r="P68" s="142"/>
      <c r="Q68" s="142"/>
      <c r="R68" s="142"/>
      <c r="S68" s="142"/>
      <c r="T68" s="142"/>
      <c r="U68" s="142"/>
    </row>
    <row r="69" spans="1:31" s="141" customFormat="1" ht="12.75" x14ac:dyDescent="0.2">
      <c r="A69" s="142" t="s">
        <v>193</v>
      </c>
      <c r="B69" s="142"/>
      <c r="C69" s="142"/>
      <c r="D69" s="142"/>
      <c r="E69" s="142"/>
      <c r="F69" s="142"/>
      <c r="G69" s="142"/>
      <c r="H69" s="142"/>
      <c r="I69" s="142"/>
      <c r="J69" s="142"/>
      <c r="K69" s="142"/>
      <c r="L69" s="142"/>
      <c r="M69" s="142"/>
      <c r="N69" s="142"/>
      <c r="O69" s="142"/>
      <c r="P69" s="142"/>
      <c r="Q69" s="142"/>
      <c r="R69" s="142"/>
      <c r="S69" s="142"/>
      <c r="T69" s="142"/>
      <c r="U69" s="142"/>
      <c r="V69" s="142"/>
    </row>
    <row r="70" spans="1:31" s="141" customFormat="1" ht="12.75" x14ac:dyDescent="0.2">
      <c r="A70" s="142" t="s">
        <v>194</v>
      </c>
      <c r="B70" s="142"/>
      <c r="C70" s="142"/>
      <c r="D70" s="142"/>
      <c r="E70" s="142"/>
      <c r="F70" s="142"/>
      <c r="G70" s="142"/>
      <c r="H70" s="142"/>
      <c r="I70" s="142"/>
      <c r="J70" s="142"/>
      <c r="K70" s="142"/>
      <c r="L70" s="142"/>
      <c r="M70" s="142"/>
      <c r="N70" s="142"/>
      <c r="O70" s="142"/>
      <c r="P70" s="142"/>
      <c r="Q70" s="142"/>
      <c r="R70" s="142"/>
      <c r="S70" s="142"/>
      <c r="T70" s="142"/>
      <c r="U70" s="142"/>
      <c r="V70" s="142"/>
    </row>
    <row r="71" spans="1:31" x14ac:dyDescent="0.2">
      <c r="L71" s="55"/>
      <c r="M71" s="55"/>
      <c r="N71" s="55"/>
      <c r="O71" s="55"/>
      <c r="P71" s="55"/>
      <c r="Q71" s="55"/>
      <c r="R71" s="55"/>
      <c r="U71" s="55"/>
      <c r="V71" s="55"/>
    </row>
    <row r="72" spans="1:31" x14ac:dyDescent="0.2">
      <c r="L72" s="177" t="s">
        <v>69</v>
      </c>
      <c r="M72" s="178"/>
      <c r="N72" s="178"/>
      <c r="O72" s="178"/>
    </row>
  </sheetData>
  <pageMargins left="0.75" right="0.75" top="1" bottom="1" header="0.5" footer="0.5"/>
  <pageSetup paperSize="9" scale="64" orientation="portrait" horizontalDpi="96" verticalDpi="300" r:id="rId1"/>
  <headerFooter alignWithMargins="0">
    <oddHeader>&amp;R&amp;"Arial,Bold"&amp;16WATER TRANSPORT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9"/>
  <sheetViews>
    <sheetView zoomScale="68" zoomScaleNormal="68" workbookViewId="0">
      <pane xSplit="1" ySplit="3" topLeftCell="T4" activePane="bottomRight" state="frozen"/>
      <selection pane="topRight"/>
      <selection pane="bottomLeft"/>
      <selection pane="bottomRight" activeCell="T24" sqref="T24"/>
    </sheetView>
  </sheetViews>
  <sheetFormatPr defaultRowHeight="18" x14ac:dyDescent="0.25"/>
  <cols>
    <col min="1" max="1" width="29.5703125" style="182" customWidth="1"/>
    <col min="2" max="10" width="10.85546875" style="182" hidden="1" customWidth="1"/>
    <col min="11" max="17" width="13" style="182" hidden="1" customWidth="1"/>
    <col min="18" max="19" width="13" style="181" hidden="1" customWidth="1"/>
    <col min="20" max="20" width="13" style="181" customWidth="1"/>
    <col min="21" max="21" width="14.5703125" style="182" customWidth="1"/>
    <col min="22" max="22" width="12.5703125" style="182" customWidth="1"/>
    <col min="23" max="24" width="12.7109375" style="182" customWidth="1"/>
    <col min="25" max="25" width="13.85546875" style="182" customWidth="1"/>
    <col min="26" max="26" width="11.42578125" style="182" customWidth="1"/>
    <col min="27" max="27" width="11.28515625" style="182" customWidth="1"/>
    <col min="28" max="28" width="11.85546875" style="182" customWidth="1"/>
    <col min="29" max="29" width="11.7109375" style="182" customWidth="1"/>
    <col min="30" max="30" width="11" style="182" customWidth="1"/>
    <col min="31" max="245" width="9.140625" style="182"/>
    <col min="246" max="246" width="29.5703125" style="182" customWidth="1"/>
    <col min="247" max="260" width="0" style="182" hidden="1" customWidth="1"/>
    <col min="261" max="263" width="13" style="182" bestFit="1" customWidth="1"/>
    <col min="264" max="265" width="13" style="182" customWidth="1"/>
    <col min="266" max="266" width="14.5703125" style="182" customWidth="1"/>
    <col min="267" max="267" width="12.5703125" style="182" customWidth="1"/>
    <col min="268" max="269" width="12.7109375" style="182" customWidth="1"/>
    <col min="270" max="270" width="13.85546875" style="182" customWidth="1"/>
    <col min="271" max="271" width="11.42578125" style="182" customWidth="1"/>
    <col min="272" max="501" width="9.140625" style="182"/>
    <col min="502" max="502" width="29.5703125" style="182" customWidth="1"/>
    <col min="503" max="516" width="0" style="182" hidden="1" customWidth="1"/>
    <col min="517" max="519" width="13" style="182" bestFit="1" customWidth="1"/>
    <col min="520" max="521" width="13" style="182" customWidth="1"/>
    <col min="522" max="522" width="14.5703125" style="182" customWidth="1"/>
    <col min="523" max="523" width="12.5703125" style="182" customWidth="1"/>
    <col min="524" max="525" width="12.7109375" style="182" customWidth="1"/>
    <col min="526" max="526" width="13.85546875" style="182" customWidth="1"/>
    <col min="527" max="527" width="11.42578125" style="182" customWidth="1"/>
    <col min="528" max="757" width="9.140625" style="182"/>
    <col min="758" max="758" width="29.5703125" style="182" customWidth="1"/>
    <col min="759" max="772" width="0" style="182" hidden="1" customWidth="1"/>
    <col min="773" max="775" width="13" style="182" bestFit="1" customWidth="1"/>
    <col min="776" max="777" width="13" style="182" customWidth="1"/>
    <col min="778" max="778" width="14.5703125" style="182" customWidth="1"/>
    <col min="779" max="779" width="12.5703125" style="182" customWidth="1"/>
    <col min="780" max="781" width="12.7109375" style="182" customWidth="1"/>
    <col min="782" max="782" width="13.85546875" style="182" customWidth="1"/>
    <col min="783" max="783" width="11.42578125" style="182" customWidth="1"/>
    <col min="784" max="1013" width="9.140625" style="182"/>
    <col min="1014" max="1014" width="29.5703125" style="182" customWidth="1"/>
    <col min="1015" max="1028" width="0" style="182" hidden="1" customWidth="1"/>
    <col min="1029" max="1031" width="13" style="182" bestFit="1" customWidth="1"/>
    <col min="1032" max="1033" width="13" style="182" customWidth="1"/>
    <col min="1034" max="1034" width="14.5703125" style="182" customWidth="1"/>
    <col min="1035" max="1035" width="12.5703125" style="182" customWidth="1"/>
    <col min="1036" max="1037" width="12.7109375" style="182" customWidth="1"/>
    <col min="1038" max="1038" width="13.85546875" style="182" customWidth="1"/>
    <col min="1039" max="1039" width="11.42578125" style="182" customWidth="1"/>
    <col min="1040" max="1269" width="9.140625" style="182"/>
    <col min="1270" max="1270" width="29.5703125" style="182" customWidth="1"/>
    <col min="1271" max="1284" width="0" style="182" hidden="1" customWidth="1"/>
    <col min="1285" max="1287" width="13" style="182" bestFit="1" customWidth="1"/>
    <col min="1288" max="1289" width="13" style="182" customWidth="1"/>
    <col min="1290" max="1290" width="14.5703125" style="182" customWidth="1"/>
    <col min="1291" max="1291" width="12.5703125" style="182" customWidth="1"/>
    <col min="1292" max="1293" width="12.7109375" style="182" customWidth="1"/>
    <col min="1294" max="1294" width="13.85546875" style="182" customWidth="1"/>
    <col min="1295" max="1295" width="11.42578125" style="182" customWidth="1"/>
    <col min="1296" max="1525" width="9.140625" style="182"/>
    <col min="1526" max="1526" width="29.5703125" style="182" customWidth="1"/>
    <col min="1527" max="1540" width="0" style="182" hidden="1" customWidth="1"/>
    <col min="1541" max="1543" width="13" style="182" bestFit="1" customWidth="1"/>
    <col min="1544" max="1545" width="13" style="182" customWidth="1"/>
    <col min="1546" max="1546" width="14.5703125" style="182" customWidth="1"/>
    <col min="1547" max="1547" width="12.5703125" style="182" customWidth="1"/>
    <col min="1548" max="1549" width="12.7109375" style="182" customWidth="1"/>
    <col min="1550" max="1550" width="13.85546875" style="182" customWidth="1"/>
    <col min="1551" max="1551" width="11.42578125" style="182" customWidth="1"/>
    <col min="1552" max="1781" width="9.140625" style="182"/>
    <col min="1782" max="1782" width="29.5703125" style="182" customWidth="1"/>
    <col min="1783" max="1796" width="0" style="182" hidden="1" customWidth="1"/>
    <col min="1797" max="1799" width="13" style="182" bestFit="1" customWidth="1"/>
    <col min="1800" max="1801" width="13" style="182" customWidth="1"/>
    <col min="1802" max="1802" width="14.5703125" style="182" customWidth="1"/>
    <col min="1803" max="1803" width="12.5703125" style="182" customWidth="1"/>
    <col min="1804" max="1805" width="12.7109375" style="182" customWidth="1"/>
    <col min="1806" max="1806" width="13.85546875" style="182" customWidth="1"/>
    <col min="1807" max="1807" width="11.42578125" style="182" customWidth="1"/>
    <col min="1808" max="2037" width="9.140625" style="182"/>
    <col min="2038" max="2038" width="29.5703125" style="182" customWidth="1"/>
    <col min="2039" max="2052" width="0" style="182" hidden="1" customWidth="1"/>
    <col min="2053" max="2055" width="13" style="182" bestFit="1" customWidth="1"/>
    <col min="2056" max="2057" width="13" style="182" customWidth="1"/>
    <col min="2058" max="2058" width="14.5703125" style="182" customWidth="1"/>
    <col min="2059" max="2059" width="12.5703125" style="182" customWidth="1"/>
    <col min="2060" max="2061" width="12.7109375" style="182" customWidth="1"/>
    <col min="2062" max="2062" width="13.85546875" style="182" customWidth="1"/>
    <col min="2063" max="2063" width="11.42578125" style="182" customWidth="1"/>
    <col min="2064" max="2293" width="9.140625" style="182"/>
    <col min="2294" max="2294" width="29.5703125" style="182" customWidth="1"/>
    <col min="2295" max="2308" width="0" style="182" hidden="1" customWidth="1"/>
    <col min="2309" max="2311" width="13" style="182" bestFit="1" customWidth="1"/>
    <col min="2312" max="2313" width="13" style="182" customWidth="1"/>
    <col min="2314" max="2314" width="14.5703125" style="182" customWidth="1"/>
    <col min="2315" max="2315" width="12.5703125" style="182" customWidth="1"/>
    <col min="2316" max="2317" width="12.7109375" style="182" customWidth="1"/>
    <col min="2318" max="2318" width="13.85546875" style="182" customWidth="1"/>
    <col min="2319" max="2319" width="11.42578125" style="182" customWidth="1"/>
    <col min="2320" max="2549" width="9.140625" style="182"/>
    <col min="2550" max="2550" width="29.5703125" style="182" customWidth="1"/>
    <col min="2551" max="2564" width="0" style="182" hidden="1" customWidth="1"/>
    <col min="2565" max="2567" width="13" style="182" bestFit="1" customWidth="1"/>
    <col min="2568" max="2569" width="13" style="182" customWidth="1"/>
    <col min="2570" max="2570" width="14.5703125" style="182" customWidth="1"/>
    <col min="2571" max="2571" width="12.5703125" style="182" customWidth="1"/>
    <col min="2572" max="2573" width="12.7109375" style="182" customWidth="1"/>
    <col min="2574" max="2574" width="13.85546875" style="182" customWidth="1"/>
    <col min="2575" max="2575" width="11.42578125" style="182" customWidth="1"/>
    <col min="2576" max="2805" width="9.140625" style="182"/>
    <col min="2806" max="2806" width="29.5703125" style="182" customWidth="1"/>
    <col min="2807" max="2820" width="0" style="182" hidden="1" customWidth="1"/>
    <col min="2821" max="2823" width="13" style="182" bestFit="1" customWidth="1"/>
    <col min="2824" max="2825" width="13" style="182" customWidth="1"/>
    <col min="2826" max="2826" width="14.5703125" style="182" customWidth="1"/>
    <col min="2827" max="2827" width="12.5703125" style="182" customWidth="1"/>
    <col min="2828" max="2829" width="12.7109375" style="182" customWidth="1"/>
    <col min="2830" max="2830" width="13.85546875" style="182" customWidth="1"/>
    <col min="2831" max="2831" width="11.42578125" style="182" customWidth="1"/>
    <col min="2832" max="3061" width="9.140625" style="182"/>
    <col min="3062" max="3062" width="29.5703125" style="182" customWidth="1"/>
    <col min="3063" max="3076" width="0" style="182" hidden="1" customWidth="1"/>
    <col min="3077" max="3079" width="13" style="182" bestFit="1" customWidth="1"/>
    <col min="3080" max="3081" width="13" style="182" customWidth="1"/>
    <col min="3082" max="3082" width="14.5703125" style="182" customWidth="1"/>
    <col min="3083" max="3083" width="12.5703125" style="182" customWidth="1"/>
    <col min="3084" max="3085" width="12.7109375" style="182" customWidth="1"/>
    <col min="3086" max="3086" width="13.85546875" style="182" customWidth="1"/>
    <col min="3087" max="3087" width="11.42578125" style="182" customWidth="1"/>
    <col min="3088" max="3317" width="9.140625" style="182"/>
    <col min="3318" max="3318" width="29.5703125" style="182" customWidth="1"/>
    <col min="3319" max="3332" width="0" style="182" hidden="1" customWidth="1"/>
    <col min="3333" max="3335" width="13" style="182" bestFit="1" customWidth="1"/>
    <col min="3336" max="3337" width="13" style="182" customWidth="1"/>
    <col min="3338" max="3338" width="14.5703125" style="182" customWidth="1"/>
    <col min="3339" max="3339" width="12.5703125" style="182" customWidth="1"/>
    <col min="3340" max="3341" width="12.7109375" style="182" customWidth="1"/>
    <col min="3342" max="3342" width="13.85546875" style="182" customWidth="1"/>
    <col min="3343" max="3343" width="11.42578125" style="182" customWidth="1"/>
    <col min="3344" max="3573" width="9.140625" style="182"/>
    <col min="3574" max="3574" width="29.5703125" style="182" customWidth="1"/>
    <col min="3575" max="3588" width="0" style="182" hidden="1" customWidth="1"/>
    <col min="3589" max="3591" width="13" style="182" bestFit="1" customWidth="1"/>
    <col min="3592" max="3593" width="13" style="182" customWidth="1"/>
    <col min="3594" max="3594" width="14.5703125" style="182" customWidth="1"/>
    <col min="3595" max="3595" width="12.5703125" style="182" customWidth="1"/>
    <col min="3596" max="3597" width="12.7109375" style="182" customWidth="1"/>
    <col min="3598" max="3598" width="13.85546875" style="182" customWidth="1"/>
    <col min="3599" max="3599" width="11.42578125" style="182" customWidth="1"/>
    <col min="3600" max="3829" width="9.140625" style="182"/>
    <col min="3830" max="3830" width="29.5703125" style="182" customWidth="1"/>
    <col min="3831" max="3844" width="0" style="182" hidden="1" customWidth="1"/>
    <col min="3845" max="3847" width="13" style="182" bestFit="1" customWidth="1"/>
    <col min="3848" max="3849" width="13" style="182" customWidth="1"/>
    <col min="3850" max="3850" width="14.5703125" style="182" customWidth="1"/>
    <col min="3851" max="3851" width="12.5703125" style="182" customWidth="1"/>
    <col min="3852" max="3853" width="12.7109375" style="182" customWidth="1"/>
    <col min="3854" max="3854" width="13.85546875" style="182" customWidth="1"/>
    <col min="3855" max="3855" width="11.42578125" style="182" customWidth="1"/>
    <col min="3856" max="4085" width="9.140625" style="182"/>
    <col min="4086" max="4086" width="29.5703125" style="182" customWidth="1"/>
    <col min="4087" max="4100" width="0" style="182" hidden="1" customWidth="1"/>
    <col min="4101" max="4103" width="13" style="182" bestFit="1" customWidth="1"/>
    <col min="4104" max="4105" width="13" style="182" customWidth="1"/>
    <col min="4106" max="4106" width="14.5703125" style="182" customWidth="1"/>
    <col min="4107" max="4107" width="12.5703125" style="182" customWidth="1"/>
    <col min="4108" max="4109" width="12.7109375" style="182" customWidth="1"/>
    <col min="4110" max="4110" width="13.85546875" style="182" customWidth="1"/>
    <col min="4111" max="4111" width="11.42578125" style="182" customWidth="1"/>
    <col min="4112" max="4341" width="9.140625" style="182"/>
    <col min="4342" max="4342" width="29.5703125" style="182" customWidth="1"/>
    <col min="4343" max="4356" width="0" style="182" hidden="1" customWidth="1"/>
    <col min="4357" max="4359" width="13" style="182" bestFit="1" customWidth="1"/>
    <col min="4360" max="4361" width="13" style="182" customWidth="1"/>
    <col min="4362" max="4362" width="14.5703125" style="182" customWidth="1"/>
    <col min="4363" max="4363" width="12.5703125" style="182" customWidth="1"/>
    <col min="4364" max="4365" width="12.7109375" style="182" customWidth="1"/>
    <col min="4366" max="4366" width="13.85546875" style="182" customWidth="1"/>
    <col min="4367" max="4367" width="11.42578125" style="182" customWidth="1"/>
    <col min="4368" max="4597" width="9.140625" style="182"/>
    <col min="4598" max="4598" width="29.5703125" style="182" customWidth="1"/>
    <col min="4599" max="4612" width="0" style="182" hidden="1" customWidth="1"/>
    <col min="4613" max="4615" width="13" style="182" bestFit="1" customWidth="1"/>
    <col min="4616" max="4617" width="13" style="182" customWidth="1"/>
    <col min="4618" max="4618" width="14.5703125" style="182" customWidth="1"/>
    <col min="4619" max="4619" width="12.5703125" style="182" customWidth="1"/>
    <col min="4620" max="4621" width="12.7109375" style="182" customWidth="1"/>
    <col min="4622" max="4622" width="13.85546875" style="182" customWidth="1"/>
    <col min="4623" max="4623" width="11.42578125" style="182" customWidth="1"/>
    <col min="4624" max="4853" width="9.140625" style="182"/>
    <col min="4854" max="4854" width="29.5703125" style="182" customWidth="1"/>
    <col min="4855" max="4868" width="0" style="182" hidden="1" customWidth="1"/>
    <col min="4869" max="4871" width="13" style="182" bestFit="1" customWidth="1"/>
    <col min="4872" max="4873" width="13" style="182" customWidth="1"/>
    <col min="4874" max="4874" width="14.5703125" style="182" customWidth="1"/>
    <col min="4875" max="4875" width="12.5703125" style="182" customWidth="1"/>
    <col min="4876" max="4877" width="12.7109375" style="182" customWidth="1"/>
    <col min="4878" max="4878" width="13.85546875" style="182" customWidth="1"/>
    <col min="4879" max="4879" width="11.42578125" style="182" customWidth="1"/>
    <col min="4880" max="5109" width="9.140625" style="182"/>
    <col min="5110" max="5110" width="29.5703125" style="182" customWidth="1"/>
    <col min="5111" max="5124" width="0" style="182" hidden="1" customWidth="1"/>
    <col min="5125" max="5127" width="13" style="182" bestFit="1" customWidth="1"/>
    <col min="5128" max="5129" width="13" style="182" customWidth="1"/>
    <col min="5130" max="5130" width="14.5703125" style="182" customWidth="1"/>
    <col min="5131" max="5131" width="12.5703125" style="182" customWidth="1"/>
    <col min="5132" max="5133" width="12.7109375" style="182" customWidth="1"/>
    <col min="5134" max="5134" width="13.85546875" style="182" customWidth="1"/>
    <col min="5135" max="5135" width="11.42578125" style="182" customWidth="1"/>
    <col min="5136" max="5365" width="9.140625" style="182"/>
    <col min="5366" max="5366" width="29.5703125" style="182" customWidth="1"/>
    <col min="5367" max="5380" width="0" style="182" hidden="1" customWidth="1"/>
    <col min="5381" max="5383" width="13" style="182" bestFit="1" customWidth="1"/>
    <col min="5384" max="5385" width="13" style="182" customWidth="1"/>
    <col min="5386" max="5386" width="14.5703125" style="182" customWidth="1"/>
    <col min="5387" max="5387" width="12.5703125" style="182" customWidth="1"/>
    <col min="5388" max="5389" width="12.7109375" style="182" customWidth="1"/>
    <col min="5390" max="5390" width="13.85546875" style="182" customWidth="1"/>
    <col min="5391" max="5391" width="11.42578125" style="182" customWidth="1"/>
    <col min="5392" max="5621" width="9.140625" style="182"/>
    <col min="5622" max="5622" width="29.5703125" style="182" customWidth="1"/>
    <col min="5623" max="5636" width="0" style="182" hidden="1" customWidth="1"/>
    <col min="5637" max="5639" width="13" style="182" bestFit="1" customWidth="1"/>
    <col min="5640" max="5641" width="13" style="182" customWidth="1"/>
    <col min="5642" max="5642" width="14.5703125" style="182" customWidth="1"/>
    <col min="5643" max="5643" width="12.5703125" style="182" customWidth="1"/>
    <col min="5644" max="5645" width="12.7109375" style="182" customWidth="1"/>
    <col min="5646" max="5646" width="13.85546875" style="182" customWidth="1"/>
    <col min="5647" max="5647" width="11.42578125" style="182" customWidth="1"/>
    <col min="5648" max="5877" width="9.140625" style="182"/>
    <col min="5878" max="5878" width="29.5703125" style="182" customWidth="1"/>
    <col min="5879" max="5892" width="0" style="182" hidden="1" customWidth="1"/>
    <col min="5893" max="5895" width="13" style="182" bestFit="1" customWidth="1"/>
    <col min="5896" max="5897" width="13" style="182" customWidth="1"/>
    <col min="5898" max="5898" width="14.5703125" style="182" customWidth="1"/>
    <col min="5899" max="5899" width="12.5703125" style="182" customWidth="1"/>
    <col min="5900" max="5901" width="12.7109375" style="182" customWidth="1"/>
    <col min="5902" max="5902" width="13.85546875" style="182" customWidth="1"/>
    <col min="5903" max="5903" width="11.42578125" style="182" customWidth="1"/>
    <col min="5904" max="6133" width="9.140625" style="182"/>
    <col min="6134" max="6134" width="29.5703125" style="182" customWidth="1"/>
    <col min="6135" max="6148" width="0" style="182" hidden="1" customWidth="1"/>
    <col min="6149" max="6151" width="13" style="182" bestFit="1" customWidth="1"/>
    <col min="6152" max="6153" width="13" style="182" customWidth="1"/>
    <col min="6154" max="6154" width="14.5703125" style="182" customWidth="1"/>
    <col min="6155" max="6155" width="12.5703125" style="182" customWidth="1"/>
    <col min="6156" max="6157" width="12.7109375" style="182" customWidth="1"/>
    <col min="6158" max="6158" width="13.85546875" style="182" customWidth="1"/>
    <col min="6159" max="6159" width="11.42578125" style="182" customWidth="1"/>
    <col min="6160" max="6389" width="9.140625" style="182"/>
    <col min="6390" max="6390" width="29.5703125" style="182" customWidth="1"/>
    <col min="6391" max="6404" width="0" style="182" hidden="1" customWidth="1"/>
    <col min="6405" max="6407" width="13" style="182" bestFit="1" customWidth="1"/>
    <col min="6408" max="6409" width="13" style="182" customWidth="1"/>
    <col min="6410" max="6410" width="14.5703125" style="182" customWidth="1"/>
    <col min="6411" max="6411" width="12.5703125" style="182" customWidth="1"/>
    <col min="6412" max="6413" width="12.7109375" style="182" customWidth="1"/>
    <col min="6414" max="6414" width="13.85546875" style="182" customWidth="1"/>
    <col min="6415" max="6415" width="11.42578125" style="182" customWidth="1"/>
    <col min="6416" max="6645" width="9.140625" style="182"/>
    <col min="6646" max="6646" width="29.5703125" style="182" customWidth="1"/>
    <col min="6647" max="6660" width="0" style="182" hidden="1" customWidth="1"/>
    <col min="6661" max="6663" width="13" style="182" bestFit="1" customWidth="1"/>
    <col min="6664" max="6665" width="13" style="182" customWidth="1"/>
    <col min="6666" max="6666" width="14.5703125" style="182" customWidth="1"/>
    <col min="6667" max="6667" width="12.5703125" style="182" customWidth="1"/>
    <col min="6668" max="6669" width="12.7109375" style="182" customWidth="1"/>
    <col min="6670" max="6670" width="13.85546875" style="182" customWidth="1"/>
    <col min="6671" max="6671" width="11.42578125" style="182" customWidth="1"/>
    <col min="6672" max="6901" width="9.140625" style="182"/>
    <col min="6902" max="6902" width="29.5703125" style="182" customWidth="1"/>
    <col min="6903" max="6916" width="0" style="182" hidden="1" customWidth="1"/>
    <col min="6917" max="6919" width="13" style="182" bestFit="1" customWidth="1"/>
    <col min="6920" max="6921" width="13" style="182" customWidth="1"/>
    <col min="6922" max="6922" width="14.5703125" style="182" customWidth="1"/>
    <col min="6923" max="6923" width="12.5703125" style="182" customWidth="1"/>
    <col min="6924" max="6925" width="12.7109375" style="182" customWidth="1"/>
    <col min="6926" max="6926" width="13.85546875" style="182" customWidth="1"/>
    <col min="6927" max="6927" width="11.42578125" style="182" customWidth="1"/>
    <col min="6928" max="7157" width="9.140625" style="182"/>
    <col min="7158" max="7158" width="29.5703125" style="182" customWidth="1"/>
    <col min="7159" max="7172" width="0" style="182" hidden="1" customWidth="1"/>
    <col min="7173" max="7175" width="13" style="182" bestFit="1" customWidth="1"/>
    <col min="7176" max="7177" width="13" style="182" customWidth="1"/>
    <col min="7178" max="7178" width="14.5703125" style="182" customWidth="1"/>
    <col min="7179" max="7179" width="12.5703125" style="182" customWidth="1"/>
    <col min="7180" max="7181" width="12.7109375" style="182" customWidth="1"/>
    <col min="7182" max="7182" width="13.85546875" style="182" customWidth="1"/>
    <col min="7183" max="7183" width="11.42578125" style="182" customWidth="1"/>
    <col min="7184" max="7413" width="9.140625" style="182"/>
    <col min="7414" max="7414" width="29.5703125" style="182" customWidth="1"/>
    <col min="7415" max="7428" width="0" style="182" hidden="1" customWidth="1"/>
    <col min="7429" max="7431" width="13" style="182" bestFit="1" customWidth="1"/>
    <col min="7432" max="7433" width="13" style="182" customWidth="1"/>
    <col min="7434" max="7434" width="14.5703125" style="182" customWidth="1"/>
    <col min="7435" max="7435" width="12.5703125" style="182" customWidth="1"/>
    <col min="7436" max="7437" width="12.7109375" style="182" customWidth="1"/>
    <col min="7438" max="7438" width="13.85546875" style="182" customWidth="1"/>
    <col min="7439" max="7439" width="11.42578125" style="182" customWidth="1"/>
    <col min="7440" max="7669" width="9.140625" style="182"/>
    <col min="7670" max="7670" width="29.5703125" style="182" customWidth="1"/>
    <col min="7671" max="7684" width="0" style="182" hidden="1" customWidth="1"/>
    <col min="7685" max="7687" width="13" style="182" bestFit="1" customWidth="1"/>
    <col min="7688" max="7689" width="13" style="182" customWidth="1"/>
    <col min="7690" max="7690" width="14.5703125" style="182" customWidth="1"/>
    <col min="7691" max="7691" width="12.5703125" style="182" customWidth="1"/>
    <col min="7692" max="7693" width="12.7109375" style="182" customWidth="1"/>
    <col min="7694" max="7694" width="13.85546875" style="182" customWidth="1"/>
    <col min="7695" max="7695" width="11.42578125" style="182" customWidth="1"/>
    <col min="7696" max="7925" width="9.140625" style="182"/>
    <col min="7926" max="7926" width="29.5703125" style="182" customWidth="1"/>
    <col min="7927" max="7940" width="0" style="182" hidden="1" customWidth="1"/>
    <col min="7941" max="7943" width="13" style="182" bestFit="1" customWidth="1"/>
    <col min="7944" max="7945" width="13" style="182" customWidth="1"/>
    <col min="7946" max="7946" width="14.5703125" style="182" customWidth="1"/>
    <col min="7947" max="7947" width="12.5703125" style="182" customWidth="1"/>
    <col min="7948" max="7949" width="12.7109375" style="182" customWidth="1"/>
    <col min="7950" max="7950" width="13.85546875" style="182" customWidth="1"/>
    <col min="7951" max="7951" width="11.42578125" style="182" customWidth="1"/>
    <col min="7952" max="8181" width="9.140625" style="182"/>
    <col min="8182" max="8182" width="29.5703125" style="182" customWidth="1"/>
    <col min="8183" max="8196" width="0" style="182" hidden="1" customWidth="1"/>
    <col min="8197" max="8199" width="13" style="182" bestFit="1" customWidth="1"/>
    <col min="8200" max="8201" width="13" style="182" customWidth="1"/>
    <col min="8202" max="8202" width="14.5703125" style="182" customWidth="1"/>
    <col min="8203" max="8203" width="12.5703125" style="182" customWidth="1"/>
    <col min="8204" max="8205" width="12.7109375" style="182" customWidth="1"/>
    <col min="8206" max="8206" width="13.85546875" style="182" customWidth="1"/>
    <col min="8207" max="8207" width="11.42578125" style="182" customWidth="1"/>
    <col min="8208" max="8437" width="9.140625" style="182"/>
    <col min="8438" max="8438" width="29.5703125" style="182" customWidth="1"/>
    <col min="8439" max="8452" width="0" style="182" hidden="1" customWidth="1"/>
    <col min="8453" max="8455" width="13" style="182" bestFit="1" customWidth="1"/>
    <col min="8456" max="8457" width="13" style="182" customWidth="1"/>
    <col min="8458" max="8458" width="14.5703125" style="182" customWidth="1"/>
    <col min="8459" max="8459" width="12.5703125" style="182" customWidth="1"/>
    <col min="8460" max="8461" width="12.7109375" style="182" customWidth="1"/>
    <col min="8462" max="8462" width="13.85546875" style="182" customWidth="1"/>
    <col min="8463" max="8463" width="11.42578125" style="182" customWidth="1"/>
    <col min="8464" max="8693" width="9.140625" style="182"/>
    <col min="8694" max="8694" width="29.5703125" style="182" customWidth="1"/>
    <col min="8695" max="8708" width="0" style="182" hidden="1" customWidth="1"/>
    <col min="8709" max="8711" width="13" style="182" bestFit="1" customWidth="1"/>
    <col min="8712" max="8713" width="13" style="182" customWidth="1"/>
    <col min="8714" max="8714" width="14.5703125" style="182" customWidth="1"/>
    <col min="8715" max="8715" width="12.5703125" style="182" customWidth="1"/>
    <col min="8716" max="8717" width="12.7109375" style="182" customWidth="1"/>
    <col min="8718" max="8718" width="13.85546875" style="182" customWidth="1"/>
    <col min="8719" max="8719" width="11.42578125" style="182" customWidth="1"/>
    <col min="8720" max="8949" width="9.140625" style="182"/>
    <col min="8950" max="8950" width="29.5703125" style="182" customWidth="1"/>
    <col min="8951" max="8964" width="0" style="182" hidden="1" customWidth="1"/>
    <col min="8965" max="8967" width="13" style="182" bestFit="1" customWidth="1"/>
    <col min="8968" max="8969" width="13" style="182" customWidth="1"/>
    <col min="8970" max="8970" width="14.5703125" style="182" customWidth="1"/>
    <col min="8971" max="8971" width="12.5703125" style="182" customWidth="1"/>
    <col min="8972" max="8973" width="12.7109375" style="182" customWidth="1"/>
    <col min="8974" max="8974" width="13.85546875" style="182" customWidth="1"/>
    <col min="8975" max="8975" width="11.42578125" style="182" customWidth="1"/>
    <col min="8976" max="9205" width="9.140625" style="182"/>
    <col min="9206" max="9206" width="29.5703125" style="182" customWidth="1"/>
    <col min="9207" max="9220" width="0" style="182" hidden="1" customWidth="1"/>
    <col min="9221" max="9223" width="13" style="182" bestFit="1" customWidth="1"/>
    <col min="9224" max="9225" width="13" style="182" customWidth="1"/>
    <col min="9226" max="9226" width="14.5703125" style="182" customWidth="1"/>
    <col min="9227" max="9227" width="12.5703125" style="182" customWidth="1"/>
    <col min="9228" max="9229" width="12.7109375" style="182" customWidth="1"/>
    <col min="9230" max="9230" width="13.85546875" style="182" customWidth="1"/>
    <col min="9231" max="9231" width="11.42578125" style="182" customWidth="1"/>
    <col min="9232" max="9461" width="9.140625" style="182"/>
    <col min="9462" max="9462" width="29.5703125" style="182" customWidth="1"/>
    <col min="9463" max="9476" width="0" style="182" hidden="1" customWidth="1"/>
    <col min="9477" max="9479" width="13" style="182" bestFit="1" customWidth="1"/>
    <col min="9480" max="9481" width="13" style="182" customWidth="1"/>
    <col min="9482" max="9482" width="14.5703125" style="182" customWidth="1"/>
    <col min="9483" max="9483" width="12.5703125" style="182" customWidth="1"/>
    <col min="9484" max="9485" width="12.7109375" style="182" customWidth="1"/>
    <col min="9486" max="9486" width="13.85546875" style="182" customWidth="1"/>
    <col min="9487" max="9487" width="11.42578125" style="182" customWidth="1"/>
    <col min="9488" max="9717" width="9.140625" style="182"/>
    <col min="9718" max="9718" width="29.5703125" style="182" customWidth="1"/>
    <col min="9719" max="9732" width="0" style="182" hidden="1" customWidth="1"/>
    <col min="9733" max="9735" width="13" style="182" bestFit="1" customWidth="1"/>
    <col min="9736" max="9737" width="13" style="182" customWidth="1"/>
    <col min="9738" max="9738" width="14.5703125" style="182" customWidth="1"/>
    <col min="9739" max="9739" width="12.5703125" style="182" customWidth="1"/>
    <col min="9740" max="9741" width="12.7109375" style="182" customWidth="1"/>
    <col min="9742" max="9742" width="13.85546875" style="182" customWidth="1"/>
    <col min="9743" max="9743" width="11.42578125" style="182" customWidth="1"/>
    <col min="9744" max="9973" width="9.140625" style="182"/>
    <col min="9974" max="9974" width="29.5703125" style="182" customWidth="1"/>
    <col min="9975" max="9988" width="0" style="182" hidden="1" customWidth="1"/>
    <col min="9989" max="9991" width="13" style="182" bestFit="1" customWidth="1"/>
    <col min="9992" max="9993" width="13" style="182" customWidth="1"/>
    <col min="9994" max="9994" width="14.5703125" style="182" customWidth="1"/>
    <col min="9995" max="9995" width="12.5703125" style="182" customWidth="1"/>
    <col min="9996" max="9997" width="12.7109375" style="182" customWidth="1"/>
    <col min="9998" max="9998" width="13.85546875" style="182" customWidth="1"/>
    <col min="9999" max="9999" width="11.42578125" style="182" customWidth="1"/>
    <col min="10000" max="10229" width="9.140625" style="182"/>
    <col min="10230" max="10230" width="29.5703125" style="182" customWidth="1"/>
    <col min="10231" max="10244" width="0" style="182" hidden="1" customWidth="1"/>
    <col min="10245" max="10247" width="13" style="182" bestFit="1" customWidth="1"/>
    <col min="10248" max="10249" width="13" style="182" customWidth="1"/>
    <col min="10250" max="10250" width="14.5703125" style="182" customWidth="1"/>
    <col min="10251" max="10251" width="12.5703125" style="182" customWidth="1"/>
    <col min="10252" max="10253" width="12.7109375" style="182" customWidth="1"/>
    <col min="10254" max="10254" width="13.85546875" style="182" customWidth="1"/>
    <col min="10255" max="10255" width="11.42578125" style="182" customWidth="1"/>
    <col min="10256" max="10485" width="9.140625" style="182"/>
    <col min="10486" max="10486" width="29.5703125" style="182" customWidth="1"/>
    <col min="10487" max="10500" width="0" style="182" hidden="1" customWidth="1"/>
    <col min="10501" max="10503" width="13" style="182" bestFit="1" customWidth="1"/>
    <col min="10504" max="10505" width="13" style="182" customWidth="1"/>
    <col min="10506" max="10506" width="14.5703125" style="182" customWidth="1"/>
    <col min="10507" max="10507" width="12.5703125" style="182" customWidth="1"/>
    <col min="10508" max="10509" width="12.7109375" style="182" customWidth="1"/>
    <col min="10510" max="10510" width="13.85546875" style="182" customWidth="1"/>
    <col min="10511" max="10511" width="11.42578125" style="182" customWidth="1"/>
    <col min="10512" max="10741" width="9.140625" style="182"/>
    <col min="10742" max="10742" width="29.5703125" style="182" customWidth="1"/>
    <col min="10743" max="10756" width="0" style="182" hidden="1" customWidth="1"/>
    <col min="10757" max="10759" width="13" style="182" bestFit="1" customWidth="1"/>
    <col min="10760" max="10761" width="13" style="182" customWidth="1"/>
    <col min="10762" max="10762" width="14.5703125" style="182" customWidth="1"/>
    <col min="10763" max="10763" width="12.5703125" style="182" customWidth="1"/>
    <col min="10764" max="10765" width="12.7109375" style="182" customWidth="1"/>
    <col min="10766" max="10766" width="13.85546875" style="182" customWidth="1"/>
    <col min="10767" max="10767" width="11.42578125" style="182" customWidth="1"/>
    <col min="10768" max="10997" width="9.140625" style="182"/>
    <col min="10998" max="10998" width="29.5703125" style="182" customWidth="1"/>
    <col min="10999" max="11012" width="0" style="182" hidden="1" customWidth="1"/>
    <col min="11013" max="11015" width="13" style="182" bestFit="1" customWidth="1"/>
    <col min="11016" max="11017" width="13" style="182" customWidth="1"/>
    <col min="11018" max="11018" width="14.5703125" style="182" customWidth="1"/>
    <col min="11019" max="11019" width="12.5703125" style="182" customWidth="1"/>
    <col min="11020" max="11021" width="12.7109375" style="182" customWidth="1"/>
    <col min="11022" max="11022" width="13.85546875" style="182" customWidth="1"/>
    <col min="11023" max="11023" width="11.42578125" style="182" customWidth="1"/>
    <col min="11024" max="11253" width="9.140625" style="182"/>
    <col min="11254" max="11254" width="29.5703125" style="182" customWidth="1"/>
    <col min="11255" max="11268" width="0" style="182" hidden="1" customWidth="1"/>
    <col min="11269" max="11271" width="13" style="182" bestFit="1" customWidth="1"/>
    <col min="11272" max="11273" width="13" style="182" customWidth="1"/>
    <col min="11274" max="11274" width="14.5703125" style="182" customWidth="1"/>
    <col min="11275" max="11275" width="12.5703125" style="182" customWidth="1"/>
    <col min="11276" max="11277" width="12.7109375" style="182" customWidth="1"/>
    <col min="11278" max="11278" width="13.85546875" style="182" customWidth="1"/>
    <col min="11279" max="11279" width="11.42578125" style="182" customWidth="1"/>
    <col min="11280" max="11509" width="9.140625" style="182"/>
    <col min="11510" max="11510" width="29.5703125" style="182" customWidth="1"/>
    <col min="11511" max="11524" width="0" style="182" hidden="1" customWidth="1"/>
    <col min="11525" max="11527" width="13" style="182" bestFit="1" customWidth="1"/>
    <col min="11528" max="11529" width="13" style="182" customWidth="1"/>
    <col min="11530" max="11530" width="14.5703125" style="182" customWidth="1"/>
    <col min="11531" max="11531" width="12.5703125" style="182" customWidth="1"/>
    <col min="11532" max="11533" width="12.7109375" style="182" customWidth="1"/>
    <col min="11534" max="11534" width="13.85546875" style="182" customWidth="1"/>
    <col min="11535" max="11535" width="11.42578125" style="182" customWidth="1"/>
    <col min="11536" max="11765" width="9.140625" style="182"/>
    <col min="11766" max="11766" width="29.5703125" style="182" customWidth="1"/>
    <col min="11767" max="11780" width="0" style="182" hidden="1" customWidth="1"/>
    <col min="11781" max="11783" width="13" style="182" bestFit="1" customWidth="1"/>
    <col min="11784" max="11785" width="13" style="182" customWidth="1"/>
    <col min="11786" max="11786" width="14.5703125" style="182" customWidth="1"/>
    <col min="11787" max="11787" width="12.5703125" style="182" customWidth="1"/>
    <col min="11788" max="11789" width="12.7109375" style="182" customWidth="1"/>
    <col min="11790" max="11790" width="13.85546875" style="182" customWidth="1"/>
    <col min="11791" max="11791" width="11.42578125" style="182" customWidth="1"/>
    <col min="11792" max="12021" width="9.140625" style="182"/>
    <col min="12022" max="12022" width="29.5703125" style="182" customWidth="1"/>
    <col min="12023" max="12036" width="0" style="182" hidden="1" customWidth="1"/>
    <col min="12037" max="12039" width="13" style="182" bestFit="1" customWidth="1"/>
    <col min="12040" max="12041" width="13" style="182" customWidth="1"/>
    <col min="12042" max="12042" width="14.5703125" style="182" customWidth="1"/>
    <col min="12043" max="12043" width="12.5703125" style="182" customWidth="1"/>
    <col min="12044" max="12045" width="12.7109375" style="182" customWidth="1"/>
    <col min="12046" max="12046" width="13.85546875" style="182" customWidth="1"/>
    <col min="12047" max="12047" width="11.42578125" style="182" customWidth="1"/>
    <col min="12048" max="12277" width="9.140625" style="182"/>
    <col min="12278" max="12278" width="29.5703125" style="182" customWidth="1"/>
    <col min="12279" max="12292" width="0" style="182" hidden="1" customWidth="1"/>
    <col min="12293" max="12295" width="13" style="182" bestFit="1" customWidth="1"/>
    <col min="12296" max="12297" width="13" style="182" customWidth="1"/>
    <col min="12298" max="12298" width="14.5703125" style="182" customWidth="1"/>
    <col min="12299" max="12299" width="12.5703125" style="182" customWidth="1"/>
    <col min="12300" max="12301" width="12.7109375" style="182" customWidth="1"/>
    <col min="12302" max="12302" width="13.85546875" style="182" customWidth="1"/>
    <col min="12303" max="12303" width="11.42578125" style="182" customWidth="1"/>
    <col min="12304" max="12533" width="9.140625" style="182"/>
    <col min="12534" max="12534" width="29.5703125" style="182" customWidth="1"/>
    <col min="12535" max="12548" width="0" style="182" hidden="1" customWidth="1"/>
    <col min="12549" max="12551" width="13" style="182" bestFit="1" customWidth="1"/>
    <col min="12552" max="12553" width="13" style="182" customWidth="1"/>
    <col min="12554" max="12554" width="14.5703125" style="182" customWidth="1"/>
    <col min="12555" max="12555" width="12.5703125" style="182" customWidth="1"/>
    <col min="12556" max="12557" width="12.7109375" style="182" customWidth="1"/>
    <col min="12558" max="12558" width="13.85546875" style="182" customWidth="1"/>
    <col min="12559" max="12559" width="11.42578125" style="182" customWidth="1"/>
    <col min="12560" max="12789" width="9.140625" style="182"/>
    <col min="12790" max="12790" width="29.5703125" style="182" customWidth="1"/>
    <col min="12791" max="12804" width="0" style="182" hidden="1" customWidth="1"/>
    <col min="12805" max="12807" width="13" style="182" bestFit="1" customWidth="1"/>
    <col min="12808" max="12809" width="13" style="182" customWidth="1"/>
    <col min="12810" max="12810" width="14.5703125" style="182" customWidth="1"/>
    <col min="12811" max="12811" width="12.5703125" style="182" customWidth="1"/>
    <col min="12812" max="12813" width="12.7109375" style="182" customWidth="1"/>
    <col min="12814" max="12814" width="13.85546875" style="182" customWidth="1"/>
    <col min="12815" max="12815" width="11.42578125" style="182" customWidth="1"/>
    <col min="12816" max="13045" width="9.140625" style="182"/>
    <col min="13046" max="13046" width="29.5703125" style="182" customWidth="1"/>
    <col min="13047" max="13060" width="0" style="182" hidden="1" customWidth="1"/>
    <col min="13061" max="13063" width="13" style="182" bestFit="1" customWidth="1"/>
    <col min="13064" max="13065" width="13" style="182" customWidth="1"/>
    <col min="13066" max="13066" width="14.5703125" style="182" customWidth="1"/>
    <col min="13067" max="13067" width="12.5703125" style="182" customWidth="1"/>
    <col min="13068" max="13069" width="12.7109375" style="182" customWidth="1"/>
    <col min="13070" max="13070" width="13.85546875" style="182" customWidth="1"/>
    <col min="13071" max="13071" width="11.42578125" style="182" customWidth="1"/>
    <col min="13072" max="13301" width="9.140625" style="182"/>
    <col min="13302" max="13302" width="29.5703125" style="182" customWidth="1"/>
    <col min="13303" max="13316" width="0" style="182" hidden="1" customWidth="1"/>
    <col min="13317" max="13319" width="13" style="182" bestFit="1" customWidth="1"/>
    <col min="13320" max="13321" width="13" style="182" customWidth="1"/>
    <col min="13322" max="13322" width="14.5703125" style="182" customWidth="1"/>
    <col min="13323" max="13323" width="12.5703125" style="182" customWidth="1"/>
    <col min="13324" max="13325" width="12.7109375" style="182" customWidth="1"/>
    <col min="13326" max="13326" width="13.85546875" style="182" customWidth="1"/>
    <col min="13327" max="13327" width="11.42578125" style="182" customWidth="1"/>
    <col min="13328" max="13557" width="9.140625" style="182"/>
    <col min="13558" max="13558" width="29.5703125" style="182" customWidth="1"/>
    <col min="13559" max="13572" width="0" style="182" hidden="1" customWidth="1"/>
    <col min="13573" max="13575" width="13" style="182" bestFit="1" customWidth="1"/>
    <col min="13576" max="13577" width="13" style="182" customWidth="1"/>
    <col min="13578" max="13578" width="14.5703125" style="182" customWidth="1"/>
    <col min="13579" max="13579" width="12.5703125" style="182" customWidth="1"/>
    <col min="13580" max="13581" width="12.7109375" style="182" customWidth="1"/>
    <col min="13582" max="13582" width="13.85546875" style="182" customWidth="1"/>
    <col min="13583" max="13583" width="11.42578125" style="182" customWidth="1"/>
    <col min="13584" max="13813" width="9.140625" style="182"/>
    <col min="13814" max="13814" width="29.5703125" style="182" customWidth="1"/>
    <col min="13815" max="13828" width="0" style="182" hidden="1" customWidth="1"/>
    <col min="13829" max="13831" width="13" style="182" bestFit="1" customWidth="1"/>
    <col min="13832" max="13833" width="13" style="182" customWidth="1"/>
    <col min="13834" max="13834" width="14.5703125" style="182" customWidth="1"/>
    <col min="13835" max="13835" width="12.5703125" style="182" customWidth="1"/>
    <col min="13836" max="13837" width="12.7109375" style="182" customWidth="1"/>
    <col min="13838" max="13838" width="13.85546875" style="182" customWidth="1"/>
    <col min="13839" max="13839" width="11.42578125" style="182" customWidth="1"/>
    <col min="13840" max="14069" width="9.140625" style="182"/>
    <col min="14070" max="14070" width="29.5703125" style="182" customWidth="1"/>
    <col min="14071" max="14084" width="0" style="182" hidden="1" customWidth="1"/>
    <col min="14085" max="14087" width="13" style="182" bestFit="1" customWidth="1"/>
    <col min="14088" max="14089" width="13" style="182" customWidth="1"/>
    <col min="14090" max="14090" width="14.5703125" style="182" customWidth="1"/>
    <col min="14091" max="14091" width="12.5703125" style="182" customWidth="1"/>
    <col min="14092" max="14093" width="12.7109375" style="182" customWidth="1"/>
    <col min="14094" max="14094" width="13.85546875" style="182" customWidth="1"/>
    <col min="14095" max="14095" width="11.42578125" style="182" customWidth="1"/>
    <col min="14096" max="14325" width="9.140625" style="182"/>
    <col min="14326" max="14326" width="29.5703125" style="182" customWidth="1"/>
    <col min="14327" max="14340" width="0" style="182" hidden="1" customWidth="1"/>
    <col min="14341" max="14343" width="13" style="182" bestFit="1" customWidth="1"/>
    <col min="14344" max="14345" width="13" style="182" customWidth="1"/>
    <col min="14346" max="14346" width="14.5703125" style="182" customWidth="1"/>
    <col min="14347" max="14347" width="12.5703125" style="182" customWidth="1"/>
    <col min="14348" max="14349" width="12.7109375" style="182" customWidth="1"/>
    <col min="14350" max="14350" width="13.85546875" style="182" customWidth="1"/>
    <col min="14351" max="14351" width="11.42578125" style="182" customWidth="1"/>
    <col min="14352" max="14581" width="9.140625" style="182"/>
    <col min="14582" max="14582" width="29.5703125" style="182" customWidth="1"/>
    <col min="14583" max="14596" width="0" style="182" hidden="1" customWidth="1"/>
    <col min="14597" max="14599" width="13" style="182" bestFit="1" customWidth="1"/>
    <col min="14600" max="14601" width="13" style="182" customWidth="1"/>
    <col min="14602" max="14602" width="14.5703125" style="182" customWidth="1"/>
    <col min="14603" max="14603" width="12.5703125" style="182" customWidth="1"/>
    <col min="14604" max="14605" width="12.7109375" style="182" customWidth="1"/>
    <col min="14606" max="14606" width="13.85546875" style="182" customWidth="1"/>
    <col min="14607" max="14607" width="11.42578125" style="182" customWidth="1"/>
    <col min="14608" max="14837" width="9.140625" style="182"/>
    <col min="14838" max="14838" width="29.5703125" style="182" customWidth="1"/>
    <col min="14839" max="14852" width="0" style="182" hidden="1" customWidth="1"/>
    <col min="14853" max="14855" width="13" style="182" bestFit="1" customWidth="1"/>
    <col min="14856" max="14857" width="13" style="182" customWidth="1"/>
    <col min="14858" max="14858" width="14.5703125" style="182" customWidth="1"/>
    <col min="14859" max="14859" width="12.5703125" style="182" customWidth="1"/>
    <col min="14860" max="14861" width="12.7109375" style="182" customWidth="1"/>
    <col min="14862" max="14862" width="13.85546875" style="182" customWidth="1"/>
    <col min="14863" max="14863" width="11.42578125" style="182" customWidth="1"/>
    <col min="14864" max="15093" width="9.140625" style="182"/>
    <col min="15094" max="15094" width="29.5703125" style="182" customWidth="1"/>
    <col min="15095" max="15108" width="0" style="182" hidden="1" customWidth="1"/>
    <col min="15109" max="15111" width="13" style="182" bestFit="1" customWidth="1"/>
    <col min="15112" max="15113" width="13" style="182" customWidth="1"/>
    <col min="15114" max="15114" width="14.5703125" style="182" customWidth="1"/>
    <col min="15115" max="15115" width="12.5703125" style="182" customWidth="1"/>
    <col min="15116" max="15117" width="12.7109375" style="182" customWidth="1"/>
    <col min="15118" max="15118" width="13.85546875" style="182" customWidth="1"/>
    <col min="15119" max="15119" width="11.42578125" style="182" customWidth="1"/>
    <col min="15120" max="15349" width="9.140625" style="182"/>
    <col min="15350" max="15350" width="29.5703125" style="182" customWidth="1"/>
    <col min="15351" max="15364" width="0" style="182" hidden="1" customWidth="1"/>
    <col min="15365" max="15367" width="13" style="182" bestFit="1" customWidth="1"/>
    <col min="15368" max="15369" width="13" style="182" customWidth="1"/>
    <col min="15370" max="15370" width="14.5703125" style="182" customWidth="1"/>
    <col min="15371" max="15371" width="12.5703125" style="182" customWidth="1"/>
    <col min="15372" max="15373" width="12.7109375" style="182" customWidth="1"/>
    <col min="15374" max="15374" width="13.85546875" style="182" customWidth="1"/>
    <col min="15375" max="15375" width="11.42578125" style="182" customWidth="1"/>
    <col min="15376" max="15605" width="9.140625" style="182"/>
    <col min="15606" max="15606" width="29.5703125" style="182" customWidth="1"/>
    <col min="15607" max="15620" width="0" style="182" hidden="1" customWidth="1"/>
    <col min="15621" max="15623" width="13" style="182" bestFit="1" customWidth="1"/>
    <col min="15624" max="15625" width="13" style="182" customWidth="1"/>
    <col min="15626" max="15626" width="14.5703125" style="182" customWidth="1"/>
    <col min="15627" max="15627" width="12.5703125" style="182" customWidth="1"/>
    <col min="15628" max="15629" width="12.7109375" style="182" customWidth="1"/>
    <col min="15630" max="15630" width="13.85546875" style="182" customWidth="1"/>
    <col min="15631" max="15631" width="11.42578125" style="182" customWidth="1"/>
    <col min="15632" max="15861" width="9.140625" style="182"/>
    <col min="15862" max="15862" width="29.5703125" style="182" customWidth="1"/>
    <col min="15863" max="15876" width="0" style="182" hidden="1" customWidth="1"/>
    <col min="15877" max="15879" width="13" style="182" bestFit="1" customWidth="1"/>
    <col min="15880" max="15881" width="13" style="182" customWidth="1"/>
    <col min="15882" max="15882" width="14.5703125" style="182" customWidth="1"/>
    <col min="15883" max="15883" width="12.5703125" style="182" customWidth="1"/>
    <col min="15884" max="15885" width="12.7109375" style="182" customWidth="1"/>
    <col min="15886" max="15886" width="13.85546875" style="182" customWidth="1"/>
    <col min="15887" max="15887" width="11.42578125" style="182" customWidth="1"/>
    <col min="15888" max="16117" width="9.140625" style="182"/>
    <col min="16118" max="16118" width="29.5703125" style="182" customWidth="1"/>
    <col min="16119" max="16132" width="0" style="182" hidden="1" customWidth="1"/>
    <col min="16133" max="16135" width="13" style="182" bestFit="1" customWidth="1"/>
    <col min="16136" max="16137" width="13" style="182" customWidth="1"/>
    <col min="16138" max="16138" width="14.5703125" style="182" customWidth="1"/>
    <col min="16139" max="16139" width="12.5703125" style="182" customWidth="1"/>
    <col min="16140" max="16141" width="12.7109375" style="182" customWidth="1"/>
    <col min="16142" max="16142" width="13.85546875" style="182" customWidth="1"/>
    <col min="16143" max="16143" width="11.42578125" style="182" customWidth="1"/>
    <col min="16144" max="16384" width="9.140625" style="182"/>
  </cols>
  <sheetData>
    <row r="1" spans="1:30" ht="23.25" x14ac:dyDescent="0.35">
      <c r="A1" s="179" t="s">
        <v>195</v>
      </c>
      <c r="B1" s="179"/>
      <c r="C1" s="179"/>
      <c r="D1" s="179"/>
      <c r="E1" s="179"/>
      <c r="F1" s="179"/>
      <c r="G1" s="179"/>
      <c r="H1" s="179"/>
      <c r="I1" s="179"/>
      <c r="J1" s="179"/>
      <c r="K1" s="180"/>
      <c r="L1" s="180"/>
      <c r="M1" s="180"/>
      <c r="N1" s="180"/>
      <c r="O1" s="180"/>
      <c r="P1" s="180"/>
      <c r="Q1" s="180"/>
      <c r="R1" s="180"/>
      <c r="T1" s="182"/>
      <c r="U1" s="183"/>
      <c r="Z1" s="184" t="s">
        <v>196</v>
      </c>
    </row>
    <row r="2" spans="1:30" ht="11.25" customHeight="1" x14ac:dyDescent="0.25">
      <c r="A2" s="180"/>
      <c r="B2" s="180"/>
      <c r="C2" s="180"/>
      <c r="D2" s="180"/>
      <c r="E2" s="180"/>
      <c r="F2" s="180"/>
      <c r="G2" s="180"/>
      <c r="H2" s="180"/>
      <c r="I2" s="180"/>
      <c r="J2" s="180"/>
      <c r="K2" s="180"/>
      <c r="L2" s="180"/>
      <c r="M2" s="180"/>
      <c r="N2" s="180"/>
      <c r="O2" s="180"/>
      <c r="P2" s="180"/>
      <c r="Q2" s="180"/>
      <c r="R2" s="180"/>
      <c r="S2" s="180"/>
      <c r="T2" s="180"/>
    </row>
    <row r="3" spans="1:30" ht="21" customHeight="1" x14ac:dyDescent="0.25">
      <c r="A3" s="185" t="s">
        <v>197</v>
      </c>
      <c r="B3" s="185">
        <v>1991</v>
      </c>
      <c r="C3" s="185">
        <v>1992</v>
      </c>
      <c r="D3" s="185">
        <v>1993</v>
      </c>
      <c r="E3" s="185">
        <v>1994</v>
      </c>
      <c r="F3" s="185">
        <v>1995</v>
      </c>
      <c r="G3" s="185">
        <v>1996</v>
      </c>
      <c r="H3" s="185">
        <v>1997</v>
      </c>
      <c r="I3" s="185">
        <v>1998</v>
      </c>
      <c r="J3" s="185">
        <v>1999</v>
      </c>
      <c r="K3" s="185">
        <v>2000</v>
      </c>
      <c r="L3" s="185">
        <v>2001</v>
      </c>
      <c r="M3" s="185">
        <v>2002</v>
      </c>
      <c r="N3" s="185">
        <v>2003</v>
      </c>
      <c r="O3" s="185">
        <v>2004</v>
      </c>
      <c r="P3" s="185">
        <v>2005</v>
      </c>
      <c r="Q3" s="185">
        <v>2006</v>
      </c>
      <c r="R3" s="185">
        <v>2007</v>
      </c>
      <c r="S3" s="185">
        <v>2008</v>
      </c>
      <c r="T3" s="185">
        <v>2009</v>
      </c>
      <c r="U3" s="185">
        <v>2010</v>
      </c>
      <c r="V3" s="185">
        <v>2011</v>
      </c>
      <c r="W3" s="185">
        <v>2012</v>
      </c>
      <c r="X3" s="185">
        <v>2013</v>
      </c>
      <c r="Y3" s="185">
        <v>2014</v>
      </c>
      <c r="Z3" s="185">
        <v>2015</v>
      </c>
      <c r="AA3" s="185">
        <v>2016</v>
      </c>
      <c r="AB3" s="185">
        <v>2017</v>
      </c>
      <c r="AC3" s="185">
        <v>2018</v>
      </c>
      <c r="AD3" s="185">
        <v>2019</v>
      </c>
    </row>
    <row r="4" spans="1:30" ht="20.25" customHeight="1" x14ac:dyDescent="0.3">
      <c r="A4" s="186"/>
      <c r="B4" s="186"/>
      <c r="C4" s="186"/>
      <c r="D4" s="186"/>
      <c r="E4" s="186"/>
      <c r="F4" s="186"/>
      <c r="G4" s="186"/>
      <c r="H4" s="186"/>
      <c r="I4" s="186"/>
      <c r="J4" s="186"/>
      <c r="K4" s="186"/>
      <c r="L4" s="186"/>
      <c r="M4" s="187"/>
      <c r="N4" s="187"/>
      <c r="O4" s="181"/>
      <c r="P4" s="181"/>
      <c r="Q4" s="187"/>
      <c r="R4" s="187"/>
      <c r="S4" s="187"/>
      <c r="T4" s="187"/>
      <c r="U4" s="187"/>
      <c r="V4" s="187"/>
      <c r="AD4" s="187" t="s">
        <v>12</v>
      </c>
    </row>
    <row r="5" spans="1:30" ht="19.5" customHeight="1" x14ac:dyDescent="0.25">
      <c r="A5" s="188" t="s">
        <v>198</v>
      </c>
      <c r="B5" s="188"/>
      <c r="C5" s="188"/>
      <c r="D5" s="188"/>
      <c r="E5" s="188"/>
      <c r="F5" s="188"/>
      <c r="G5" s="188"/>
      <c r="H5" s="188"/>
      <c r="I5" s="188"/>
      <c r="J5" s="188"/>
      <c r="K5" s="180"/>
      <c r="L5" s="180"/>
      <c r="M5" s="180"/>
      <c r="N5" s="180"/>
      <c r="O5" s="180"/>
      <c r="R5" s="182"/>
      <c r="S5" s="182"/>
      <c r="T5" s="182"/>
    </row>
    <row r="6" spans="1:30" ht="19.5" customHeight="1" x14ac:dyDescent="0.25">
      <c r="A6" s="189" t="s">
        <v>5</v>
      </c>
      <c r="B6" s="190">
        <v>844382</v>
      </c>
      <c r="C6" s="190">
        <v>767946</v>
      </c>
      <c r="D6" s="190">
        <v>825392</v>
      </c>
      <c r="E6" s="190">
        <v>875886</v>
      </c>
      <c r="F6" s="190">
        <v>877997</v>
      </c>
      <c r="G6" s="190">
        <v>774393</v>
      </c>
      <c r="H6" s="190">
        <v>861120</v>
      </c>
      <c r="I6" s="190">
        <v>847349</v>
      </c>
      <c r="J6" s="190">
        <v>813455</v>
      </c>
      <c r="K6" s="190">
        <v>764415</v>
      </c>
      <c r="L6" s="190">
        <v>733116</v>
      </c>
      <c r="M6" s="190">
        <v>694255</v>
      </c>
      <c r="N6" s="191">
        <v>684</v>
      </c>
      <c r="O6" s="182">
        <v>690</v>
      </c>
      <c r="P6" s="192">
        <v>630</v>
      </c>
      <c r="Q6" s="192">
        <v>644</v>
      </c>
      <c r="R6" s="192">
        <v>647</v>
      </c>
      <c r="S6" s="192">
        <v>634</v>
      </c>
      <c r="T6" s="193">
        <v>646</v>
      </c>
      <c r="U6" s="193">
        <v>553</v>
      </c>
      <c r="V6" s="193">
        <v>543</v>
      </c>
      <c r="W6" s="194">
        <v>0</v>
      </c>
      <c r="X6" s="194">
        <v>0</v>
      </c>
      <c r="Y6" s="194">
        <v>0</v>
      </c>
      <c r="Z6" s="194">
        <v>0</v>
      </c>
      <c r="AA6" s="194">
        <v>0</v>
      </c>
      <c r="AB6" s="194">
        <v>0</v>
      </c>
      <c r="AC6" s="194">
        <v>0</v>
      </c>
      <c r="AD6" s="194">
        <v>0</v>
      </c>
    </row>
    <row r="7" spans="1:30" ht="19.5" customHeight="1" x14ac:dyDescent="0.25">
      <c r="A7" s="189" t="s">
        <v>199</v>
      </c>
      <c r="B7" s="190">
        <v>906481</v>
      </c>
      <c r="C7" s="190">
        <v>822812</v>
      </c>
      <c r="D7" s="190">
        <v>891568</v>
      </c>
      <c r="E7" s="190">
        <v>937568</v>
      </c>
      <c r="F7" s="190">
        <v>990082</v>
      </c>
      <c r="G7" s="190">
        <v>871272</v>
      </c>
      <c r="H7" s="190">
        <v>932880</v>
      </c>
      <c r="I7" s="190">
        <v>932951</v>
      </c>
      <c r="J7" s="190">
        <v>876973</v>
      </c>
      <c r="K7" s="190">
        <v>741522</v>
      </c>
      <c r="L7" s="190">
        <v>671263</v>
      </c>
      <c r="M7" s="190">
        <v>578944</v>
      </c>
      <c r="N7" s="191">
        <v>590</v>
      </c>
      <c r="O7" s="182">
        <v>587</v>
      </c>
      <c r="P7" s="192">
        <v>535</v>
      </c>
      <c r="Q7" s="192">
        <v>578</v>
      </c>
      <c r="R7" s="192">
        <v>584</v>
      </c>
      <c r="S7" s="192">
        <v>556</v>
      </c>
      <c r="T7" s="193">
        <v>531</v>
      </c>
      <c r="U7" s="193">
        <v>465</v>
      </c>
      <c r="V7" s="193">
        <v>442</v>
      </c>
      <c r="W7" s="194">
        <v>0</v>
      </c>
      <c r="X7" s="194">
        <v>0</v>
      </c>
      <c r="Y7" s="194">
        <v>0</v>
      </c>
      <c r="Z7" s="194">
        <v>0</v>
      </c>
      <c r="AA7" s="194">
        <v>0</v>
      </c>
      <c r="AB7" s="194">
        <v>0</v>
      </c>
      <c r="AC7" s="194">
        <v>0</v>
      </c>
      <c r="AD7" s="194">
        <v>0</v>
      </c>
    </row>
    <row r="8" spans="1:30" ht="19.5" customHeight="1" x14ac:dyDescent="0.25">
      <c r="A8" s="189" t="s">
        <v>200</v>
      </c>
      <c r="B8" s="190">
        <v>1750863</v>
      </c>
      <c r="C8" s="190">
        <v>1590758</v>
      </c>
      <c r="D8" s="190">
        <v>1716960</v>
      </c>
      <c r="E8" s="190">
        <v>1813454</v>
      </c>
      <c r="F8" s="190">
        <v>1868079</v>
      </c>
      <c r="G8" s="190">
        <v>1645665</v>
      </c>
      <c r="H8" s="190">
        <v>1794000</v>
      </c>
      <c r="I8" s="190">
        <v>1780300</v>
      </c>
      <c r="J8" s="190">
        <v>1690428</v>
      </c>
      <c r="K8" s="190">
        <v>1505937</v>
      </c>
      <c r="L8" s="190">
        <v>1404379</v>
      </c>
      <c r="M8" s="190">
        <v>1273199</v>
      </c>
      <c r="N8" s="191">
        <v>1274</v>
      </c>
      <c r="O8" s="192">
        <v>1277</v>
      </c>
      <c r="P8" s="192">
        <v>1165</v>
      </c>
      <c r="Q8" s="192">
        <v>1222</v>
      </c>
      <c r="R8" s="192">
        <v>1231</v>
      </c>
      <c r="S8" s="192">
        <v>1190</v>
      </c>
      <c r="T8" s="193">
        <v>1177</v>
      </c>
      <c r="U8" s="193">
        <v>1017</v>
      </c>
      <c r="V8" s="193">
        <v>986</v>
      </c>
      <c r="W8" s="194">
        <v>0</v>
      </c>
      <c r="X8" s="194">
        <v>0</v>
      </c>
      <c r="Y8" s="194">
        <v>0</v>
      </c>
      <c r="Z8" s="194">
        <v>0</v>
      </c>
      <c r="AA8" s="194">
        <v>0</v>
      </c>
      <c r="AB8" s="194">
        <v>0</v>
      </c>
      <c r="AC8" s="194">
        <v>0</v>
      </c>
      <c r="AD8" s="194">
        <v>0</v>
      </c>
    </row>
    <row r="9" spans="1:30" ht="19.5" customHeight="1" x14ac:dyDescent="0.25">
      <c r="A9" s="188" t="s">
        <v>201</v>
      </c>
      <c r="B9" s="190"/>
      <c r="C9" s="190"/>
      <c r="D9" s="190"/>
      <c r="E9" s="190"/>
      <c r="F9" s="190"/>
      <c r="G9" s="190"/>
      <c r="H9" s="190"/>
      <c r="I9" s="190"/>
      <c r="J9" s="190"/>
      <c r="K9" s="190"/>
      <c r="L9" s="190"/>
      <c r="M9" s="190"/>
      <c r="N9" s="191"/>
      <c r="O9" s="192"/>
      <c r="P9" s="192"/>
      <c r="Q9" s="192"/>
      <c r="R9" s="192"/>
      <c r="S9" s="192"/>
      <c r="T9" s="193"/>
      <c r="U9" s="193"/>
      <c r="V9" s="193"/>
      <c r="W9" s="193"/>
      <c r="X9" s="193"/>
      <c r="AB9" s="181"/>
    </row>
    <row r="10" spans="1:30" ht="19.5" customHeight="1" x14ac:dyDescent="0.25">
      <c r="A10" s="189" t="s">
        <v>5</v>
      </c>
      <c r="B10" s="190"/>
      <c r="C10" s="190"/>
      <c r="D10" s="190"/>
      <c r="E10" s="190"/>
      <c r="F10" s="190"/>
      <c r="G10" s="190"/>
      <c r="H10" s="190"/>
      <c r="I10" s="190"/>
      <c r="J10" s="190"/>
      <c r="K10" s="190"/>
      <c r="L10" s="190"/>
      <c r="M10" s="190"/>
      <c r="N10" s="195">
        <v>0</v>
      </c>
      <c r="O10" s="195">
        <v>0</v>
      </c>
      <c r="P10" s="195">
        <v>0</v>
      </c>
      <c r="Q10" s="195">
        <v>0</v>
      </c>
      <c r="R10" s="195">
        <v>0</v>
      </c>
      <c r="S10" s="195">
        <v>0</v>
      </c>
      <c r="T10" s="195">
        <v>0</v>
      </c>
      <c r="U10" s="195">
        <v>0</v>
      </c>
      <c r="V10" s="194">
        <v>0</v>
      </c>
      <c r="W10" s="193">
        <v>943.4</v>
      </c>
      <c r="X10" s="196">
        <v>898.3</v>
      </c>
      <c r="Y10" s="197">
        <v>1022.096</v>
      </c>
      <c r="Z10" s="197">
        <v>1076</v>
      </c>
      <c r="AA10" s="197">
        <v>1166</v>
      </c>
      <c r="AB10" s="197">
        <v>1154.5999999999999</v>
      </c>
      <c r="AC10" s="197">
        <v>1262.8</v>
      </c>
      <c r="AD10" s="784">
        <v>1366.6</v>
      </c>
    </row>
    <row r="11" spans="1:30" ht="19.5" customHeight="1" x14ac:dyDescent="0.25">
      <c r="A11" s="189" t="s">
        <v>199</v>
      </c>
      <c r="B11" s="190"/>
      <c r="C11" s="190"/>
      <c r="D11" s="190"/>
      <c r="E11" s="190"/>
      <c r="F11" s="190"/>
      <c r="G11" s="190"/>
      <c r="H11" s="190"/>
      <c r="I11" s="190"/>
      <c r="J11" s="190"/>
      <c r="K11" s="190"/>
      <c r="L11" s="190"/>
      <c r="M11" s="190"/>
      <c r="N11" s="195">
        <v>0</v>
      </c>
      <c r="O11" s="195">
        <v>0</v>
      </c>
      <c r="P11" s="195">
        <v>0</v>
      </c>
      <c r="Q11" s="195">
        <v>0</v>
      </c>
      <c r="R11" s="195">
        <v>0</v>
      </c>
      <c r="S11" s="195">
        <v>0</v>
      </c>
      <c r="T11" s="195">
        <v>0</v>
      </c>
      <c r="U11" s="195">
        <v>0</v>
      </c>
      <c r="V11" s="194">
        <v>0</v>
      </c>
      <c r="W11" s="193">
        <v>871.5</v>
      </c>
      <c r="X11" s="196">
        <v>884.8</v>
      </c>
      <c r="Y11" s="197">
        <v>1016.3869999999999</v>
      </c>
      <c r="Z11" s="197">
        <v>1087</v>
      </c>
      <c r="AA11" s="197">
        <v>1190</v>
      </c>
      <c r="AB11" s="197">
        <v>1233.0999999999999</v>
      </c>
      <c r="AC11" s="197">
        <v>1283.0999999999999</v>
      </c>
      <c r="AD11" s="784">
        <v>1283.0999999999999</v>
      </c>
    </row>
    <row r="12" spans="1:30" ht="19.5" customHeight="1" x14ac:dyDescent="0.25">
      <c r="A12" s="189" t="s">
        <v>200</v>
      </c>
      <c r="B12" s="190"/>
      <c r="C12" s="190"/>
      <c r="D12" s="190"/>
      <c r="E12" s="190"/>
      <c r="F12" s="190"/>
      <c r="G12" s="190"/>
      <c r="H12" s="190"/>
      <c r="I12" s="190"/>
      <c r="J12" s="190"/>
      <c r="K12" s="190"/>
      <c r="L12" s="190"/>
      <c r="M12" s="190"/>
      <c r="N12" s="195">
        <v>0</v>
      </c>
      <c r="O12" s="195">
        <v>0</v>
      </c>
      <c r="P12" s="195">
        <v>0</v>
      </c>
      <c r="Q12" s="195">
        <v>0</v>
      </c>
      <c r="R12" s="195">
        <v>0</v>
      </c>
      <c r="S12" s="195">
        <v>0</v>
      </c>
      <c r="T12" s="195">
        <v>0</v>
      </c>
      <c r="U12" s="195">
        <v>0</v>
      </c>
      <c r="V12" s="194">
        <v>0</v>
      </c>
      <c r="W12" s="193">
        <v>1814.9</v>
      </c>
      <c r="X12" s="196">
        <v>1783.1</v>
      </c>
      <c r="Y12" s="197">
        <v>2038.4829999999999</v>
      </c>
      <c r="Z12" s="197">
        <v>2163</v>
      </c>
      <c r="AA12" s="197">
        <v>2356</v>
      </c>
      <c r="AB12" s="197">
        <v>2387.6999999999998</v>
      </c>
      <c r="AC12" s="197">
        <v>2545.8999999999996</v>
      </c>
      <c r="AD12" s="784">
        <v>2649.7</v>
      </c>
    </row>
    <row r="13" spans="1:30" ht="19.5" customHeight="1" x14ac:dyDescent="0.25">
      <c r="A13" s="188" t="s">
        <v>202</v>
      </c>
      <c r="B13" s="190"/>
      <c r="C13" s="190"/>
      <c r="D13" s="190"/>
      <c r="E13" s="190"/>
      <c r="F13" s="190"/>
      <c r="G13" s="190"/>
      <c r="H13" s="190"/>
      <c r="I13" s="190"/>
      <c r="J13" s="190"/>
      <c r="K13" s="190"/>
      <c r="L13" s="190"/>
      <c r="M13" s="190"/>
      <c r="N13" s="191"/>
      <c r="P13" s="192"/>
      <c r="Q13" s="192"/>
      <c r="R13" s="192"/>
      <c r="S13" s="192"/>
      <c r="T13" s="193"/>
      <c r="U13" s="193"/>
      <c r="V13" s="193"/>
      <c r="W13" s="193"/>
      <c r="X13" s="193"/>
      <c r="Y13" s="197"/>
      <c r="Z13" s="197"/>
      <c r="AA13" s="197"/>
      <c r="AB13" s="197"/>
      <c r="AC13" s="197"/>
      <c r="AD13" s="784"/>
    </row>
    <row r="14" spans="1:30" ht="19.5" customHeight="1" x14ac:dyDescent="0.25">
      <c r="A14" s="189" t="s">
        <v>5</v>
      </c>
      <c r="B14" s="190">
        <v>413141</v>
      </c>
      <c r="C14" s="190">
        <v>458944</v>
      </c>
      <c r="D14" s="190">
        <v>527790</v>
      </c>
      <c r="E14" s="190">
        <v>539732</v>
      </c>
      <c r="F14" s="190">
        <v>943168</v>
      </c>
      <c r="G14" s="190">
        <v>959201</v>
      </c>
      <c r="H14" s="190">
        <v>1055120</v>
      </c>
      <c r="I14" s="190">
        <v>1272397</v>
      </c>
      <c r="J14" s="190">
        <v>1244452</v>
      </c>
      <c r="K14" s="190">
        <v>1135728</v>
      </c>
      <c r="L14" s="190">
        <v>953364</v>
      </c>
      <c r="M14" s="190">
        <v>1014591</v>
      </c>
      <c r="N14" s="191">
        <v>1113</v>
      </c>
      <c r="O14" s="192">
        <v>1270</v>
      </c>
      <c r="P14" s="192">
        <v>1479</v>
      </c>
      <c r="Q14" s="192">
        <v>1446</v>
      </c>
      <c r="R14" s="192">
        <v>1440</v>
      </c>
      <c r="S14" s="192">
        <v>1294</v>
      </c>
      <c r="T14" s="193">
        <v>1123</v>
      </c>
      <c r="U14" s="193">
        <v>1150</v>
      </c>
      <c r="V14" s="193">
        <v>1340</v>
      </c>
      <c r="W14" s="193">
        <v>1245.7</v>
      </c>
      <c r="X14" s="193">
        <v>1103.3</v>
      </c>
      <c r="Y14" s="197">
        <v>1096.03</v>
      </c>
      <c r="Z14" s="197">
        <v>1179</v>
      </c>
      <c r="AA14" s="197">
        <v>1290</v>
      </c>
      <c r="AB14" s="197">
        <v>1399.1</v>
      </c>
      <c r="AC14" s="197">
        <v>1323.3</v>
      </c>
      <c r="AD14" s="784">
        <v>1223.5999999999999</v>
      </c>
    </row>
    <row r="15" spans="1:30" ht="19.5" customHeight="1" x14ac:dyDescent="0.25">
      <c r="A15" s="189" t="s">
        <v>199</v>
      </c>
      <c r="B15" s="190">
        <v>536182</v>
      </c>
      <c r="C15" s="190">
        <v>613773</v>
      </c>
      <c r="D15" s="190">
        <v>705834</v>
      </c>
      <c r="E15" s="190">
        <v>693173</v>
      </c>
      <c r="F15" s="190">
        <v>1047963</v>
      </c>
      <c r="G15" s="190">
        <v>1065778</v>
      </c>
      <c r="H15" s="190">
        <v>1172355</v>
      </c>
      <c r="I15" s="190">
        <v>1231300</v>
      </c>
      <c r="J15" s="190">
        <v>1192824</v>
      </c>
      <c r="K15" s="190">
        <v>1147037</v>
      </c>
      <c r="L15" s="190">
        <v>1060864</v>
      </c>
      <c r="M15" s="190">
        <v>1084502</v>
      </c>
      <c r="N15" s="191">
        <v>1214</v>
      </c>
      <c r="O15" s="192">
        <v>1579</v>
      </c>
      <c r="P15" s="192">
        <v>1795</v>
      </c>
      <c r="Q15" s="192">
        <v>1699</v>
      </c>
      <c r="R15" s="192">
        <v>1723</v>
      </c>
      <c r="S15" s="192">
        <v>1633</v>
      </c>
      <c r="T15" s="193">
        <v>1448</v>
      </c>
      <c r="U15" s="193">
        <v>1484</v>
      </c>
      <c r="V15" s="193">
        <v>1592</v>
      </c>
      <c r="W15" s="193">
        <v>1364.1</v>
      </c>
      <c r="X15" s="193">
        <v>1261.2</v>
      </c>
      <c r="Y15" s="197">
        <v>1272.3409999999999</v>
      </c>
      <c r="Z15" s="197">
        <v>1370</v>
      </c>
      <c r="AA15" s="197">
        <v>1450</v>
      </c>
      <c r="AB15" s="197">
        <v>1448.4</v>
      </c>
      <c r="AC15" s="197">
        <v>1533.6</v>
      </c>
      <c r="AD15" s="784">
        <v>1481.2</v>
      </c>
    </row>
    <row r="16" spans="1:30" ht="19.5" customHeight="1" x14ac:dyDescent="0.25">
      <c r="A16" s="189" t="s">
        <v>200</v>
      </c>
      <c r="B16" s="190">
        <v>949323</v>
      </c>
      <c r="C16" s="190">
        <v>1072717</v>
      </c>
      <c r="D16" s="190">
        <v>1233624</v>
      </c>
      <c r="E16" s="190">
        <v>1232905</v>
      </c>
      <c r="F16" s="190">
        <v>1991131</v>
      </c>
      <c r="G16" s="190">
        <v>2024979</v>
      </c>
      <c r="H16" s="190">
        <v>2227475</v>
      </c>
      <c r="I16" s="190">
        <v>2503697</v>
      </c>
      <c r="J16" s="190">
        <v>2437276</v>
      </c>
      <c r="K16" s="190">
        <v>2282765</v>
      </c>
      <c r="L16" s="190">
        <v>2014228</v>
      </c>
      <c r="M16" s="190">
        <v>2099093</v>
      </c>
      <c r="N16" s="191">
        <v>2328</v>
      </c>
      <c r="O16" s="192">
        <v>2849</v>
      </c>
      <c r="P16" s="192">
        <v>3274</v>
      </c>
      <c r="Q16" s="192">
        <v>3145</v>
      </c>
      <c r="R16" s="192">
        <v>3163</v>
      </c>
      <c r="S16" s="192">
        <v>2928</v>
      </c>
      <c r="T16" s="193">
        <v>2572</v>
      </c>
      <c r="U16" s="193">
        <v>2634</v>
      </c>
      <c r="V16" s="193">
        <v>2932</v>
      </c>
      <c r="W16" s="193">
        <v>2609.9</v>
      </c>
      <c r="X16" s="193">
        <v>2364.5</v>
      </c>
      <c r="Y16" s="197">
        <v>2368.3710000000001</v>
      </c>
      <c r="Z16" s="197">
        <v>2548</v>
      </c>
      <c r="AA16" s="197">
        <v>2740</v>
      </c>
      <c r="AB16" s="197">
        <v>2847.5</v>
      </c>
      <c r="AC16" s="197">
        <v>2856.8999999999996</v>
      </c>
      <c r="AD16" s="784">
        <v>2704.8</v>
      </c>
    </row>
    <row r="17" spans="1:30" ht="19.5" customHeight="1" x14ac:dyDescent="0.25">
      <c r="A17" s="188" t="s">
        <v>203</v>
      </c>
      <c r="B17" s="190"/>
      <c r="C17" s="190"/>
      <c r="D17" s="190"/>
      <c r="E17" s="190"/>
      <c r="F17" s="190"/>
      <c r="G17" s="190"/>
      <c r="H17" s="190"/>
      <c r="I17" s="190"/>
      <c r="J17" s="190"/>
      <c r="K17" s="190"/>
      <c r="L17" s="190"/>
      <c r="M17" s="190"/>
      <c r="N17" s="181"/>
      <c r="P17" s="192"/>
      <c r="Q17" s="192"/>
      <c r="R17" s="192"/>
      <c r="S17" s="192"/>
      <c r="T17" s="193"/>
      <c r="U17" s="193"/>
      <c r="V17" s="193"/>
      <c r="W17" s="193"/>
      <c r="X17" s="193"/>
      <c r="Y17" s="197"/>
      <c r="Z17" s="197"/>
      <c r="AA17" s="197"/>
      <c r="AB17" s="197"/>
      <c r="AC17" s="197"/>
      <c r="AD17" s="784"/>
    </row>
    <row r="18" spans="1:30" ht="19.5" customHeight="1" x14ac:dyDescent="0.25">
      <c r="A18" s="189" t="s">
        <v>5</v>
      </c>
      <c r="B18" s="190">
        <v>81223</v>
      </c>
      <c r="C18" s="190">
        <v>81275</v>
      </c>
      <c r="D18" s="190">
        <v>125206</v>
      </c>
      <c r="E18" s="190">
        <v>141666</v>
      </c>
      <c r="F18" s="190">
        <v>109166</v>
      </c>
      <c r="G18" s="190">
        <v>124210</v>
      </c>
      <c r="H18" s="190">
        <v>76475</v>
      </c>
      <c r="I18" s="190">
        <v>86190</v>
      </c>
      <c r="J18" s="190">
        <v>81603</v>
      </c>
      <c r="K18" s="190">
        <v>154270</v>
      </c>
      <c r="L18" s="190">
        <v>220053</v>
      </c>
      <c r="M18" s="190">
        <v>158015</v>
      </c>
      <c r="N18" s="191">
        <v>156</v>
      </c>
      <c r="O18" s="182">
        <v>162</v>
      </c>
      <c r="P18" s="192">
        <v>185</v>
      </c>
      <c r="Q18" s="192">
        <v>172</v>
      </c>
      <c r="R18" s="192">
        <v>174</v>
      </c>
      <c r="S18" s="192">
        <v>182</v>
      </c>
      <c r="T18" s="193">
        <v>182</v>
      </c>
      <c r="U18" s="193">
        <v>276</v>
      </c>
      <c r="V18" s="193">
        <v>212</v>
      </c>
      <c r="W18" s="193">
        <v>205</v>
      </c>
      <c r="X18" s="193">
        <v>347</v>
      </c>
      <c r="Y18" s="197">
        <v>284</v>
      </c>
      <c r="Z18" s="197">
        <v>217</v>
      </c>
      <c r="AA18" s="197">
        <v>256</v>
      </c>
      <c r="AB18" s="197">
        <v>209</v>
      </c>
      <c r="AC18" s="197">
        <v>214.5</v>
      </c>
      <c r="AD18" s="784">
        <v>235.47</v>
      </c>
    </row>
    <row r="19" spans="1:30" ht="19.5" customHeight="1" x14ac:dyDescent="0.25">
      <c r="A19" s="189" t="s">
        <v>199</v>
      </c>
      <c r="B19" s="190">
        <v>1118524</v>
      </c>
      <c r="C19" s="190">
        <v>611638</v>
      </c>
      <c r="D19" s="190">
        <v>342059</v>
      </c>
      <c r="E19" s="190">
        <v>345987</v>
      </c>
      <c r="F19" s="190">
        <v>484887</v>
      </c>
      <c r="G19" s="190">
        <v>511518</v>
      </c>
      <c r="H19" s="190">
        <v>422035</v>
      </c>
      <c r="I19" s="190">
        <v>260011</v>
      </c>
      <c r="J19" s="190">
        <v>147793</v>
      </c>
      <c r="K19" s="190">
        <v>128901</v>
      </c>
      <c r="L19" s="190">
        <v>53468</v>
      </c>
      <c r="M19" s="190">
        <v>82610</v>
      </c>
      <c r="N19" s="191">
        <v>134</v>
      </c>
      <c r="O19" s="182">
        <v>239</v>
      </c>
      <c r="P19" s="192">
        <v>233</v>
      </c>
      <c r="Q19" s="192">
        <v>247</v>
      </c>
      <c r="R19" s="192">
        <v>379</v>
      </c>
      <c r="S19" s="192">
        <v>375</v>
      </c>
      <c r="T19" s="193">
        <v>153</v>
      </c>
      <c r="U19" s="193">
        <v>282</v>
      </c>
      <c r="V19" s="193">
        <v>190</v>
      </c>
      <c r="W19" s="193">
        <v>99</v>
      </c>
      <c r="X19" s="193">
        <v>123</v>
      </c>
      <c r="Y19" s="197">
        <v>71</v>
      </c>
      <c r="Z19" s="197">
        <v>63</v>
      </c>
      <c r="AA19" s="197">
        <v>50</v>
      </c>
      <c r="AB19" s="197">
        <v>31</v>
      </c>
      <c r="AC19" s="197">
        <v>55.3</v>
      </c>
      <c r="AD19" s="784">
        <v>103.65</v>
      </c>
    </row>
    <row r="20" spans="1:30" ht="19.5" customHeight="1" x14ac:dyDescent="0.25">
      <c r="A20" s="189" t="s">
        <v>200</v>
      </c>
      <c r="B20" s="190">
        <v>1199747</v>
      </c>
      <c r="C20" s="190">
        <v>692913</v>
      </c>
      <c r="D20" s="190">
        <v>467265</v>
      </c>
      <c r="E20" s="190">
        <v>487653</v>
      </c>
      <c r="F20" s="190">
        <v>594053</v>
      </c>
      <c r="G20" s="190">
        <v>635728</v>
      </c>
      <c r="H20" s="190">
        <v>498510</v>
      </c>
      <c r="I20" s="190">
        <v>346201</v>
      </c>
      <c r="J20" s="190">
        <v>229396</v>
      </c>
      <c r="K20" s="190">
        <v>283171</v>
      </c>
      <c r="L20" s="190">
        <v>273521</v>
      </c>
      <c r="M20" s="190">
        <v>240625</v>
      </c>
      <c r="N20" s="191">
        <v>291</v>
      </c>
      <c r="O20" s="182">
        <v>401</v>
      </c>
      <c r="P20" s="192">
        <v>418</v>
      </c>
      <c r="Q20" s="192">
        <v>419</v>
      </c>
      <c r="R20" s="192">
        <v>553</v>
      </c>
      <c r="S20" s="192">
        <v>557</v>
      </c>
      <c r="T20" s="193">
        <v>335</v>
      </c>
      <c r="U20" s="193">
        <v>558</v>
      </c>
      <c r="V20" s="193">
        <f>SUM(V18:V19)</f>
        <v>402</v>
      </c>
      <c r="W20" s="193">
        <v>304</v>
      </c>
      <c r="X20" s="193">
        <v>470</v>
      </c>
      <c r="Y20" s="197">
        <v>355</v>
      </c>
      <c r="Z20" s="197">
        <v>280</v>
      </c>
      <c r="AA20" s="197">
        <v>306</v>
      </c>
      <c r="AB20" s="197">
        <v>240</v>
      </c>
      <c r="AC20" s="197">
        <v>269.8</v>
      </c>
      <c r="AD20" s="784">
        <v>339.12</v>
      </c>
    </row>
    <row r="21" spans="1:30" ht="19.5" customHeight="1" x14ac:dyDescent="0.25">
      <c r="A21" s="188" t="s">
        <v>204</v>
      </c>
      <c r="B21" s="190"/>
      <c r="C21" s="190"/>
      <c r="D21" s="190"/>
      <c r="E21" s="190"/>
      <c r="F21" s="190"/>
      <c r="G21" s="190"/>
      <c r="H21" s="190"/>
      <c r="I21" s="190"/>
      <c r="J21" s="190"/>
      <c r="K21" s="190"/>
      <c r="L21" s="190"/>
      <c r="M21" s="190"/>
      <c r="N21" s="191"/>
      <c r="P21" s="192"/>
      <c r="Q21" s="192"/>
      <c r="R21" s="192"/>
      <c r="S21" s="192"/>
      <c r="T21" s="193"/>
      <c r="U21" s="193"/>
      <c r="V21" s="193"/>
      <c r="W21" s="193"/>
      <c r="X21" s="193"/>
      <c r="Y21" s="197"/>
      <c r="Z21" s="197"/>
      <c r="AA21" s="197"/>
      <c r="AB21" s="197"/>
      <c r="AC21" s="197"/>
      <c r="AD21" s="784"/>
    </row>
    <row r="22" spans="1:30" ht="19.5" customHeight="1" x14ac:dyDescent="0.25">
      <c r="A22" s="189" t="s">
        <v>5</v>
      </c>
      <c r="B22" s="190">
        <v>4900434</v>
      </c>
      <c r="C22" s="190">
        <v>2685454</v>
      </c>
      <c r="D22" s="190">
        <v>1458651</v>
      </c>
      <c r="E22" s="190">
        <v>2341994</v>
      </c>
      <c r="F22" s="190">
        <v>2380303</v>
      </c>
      <c r="G22" s="190">
        <v>2235885</v>
      </c>
      <c r="H22" s="190">
        <v>2792698</v>
      </c>
      <c r="I22" s="190">
        <v>4323857</v>
      </c>
      <c r="J22" s="190">
        <v>4862195</v>
      </c>
      <c r="K22" s="190">
        <v>4435780</v>
      </c>
      <c r="L22" s="190">
        <v>7880232</v>
      </c>
      <c r="M22" s="190">
        <v>6539741</v>
      </c>
      <c r="N22" s="191">
        <v>6056</v>
      </c>
      <c r="O22" s="192">
        <v>8173</v>
      </c>
      <c r="P22" s="192">
        <v>11868</v>
      </c>
      <c r="Q22" s="192">
        <v>11702</v>
      </c>
      <c r="R22" s="192">
        <v>9323</v>
      </c>
      <c r="S22" s="192">
        <v>10885</v>
      </c>
      <c r="T22" s="193">
        <v>9474</v>
      </c>
      <c r="U22" s="193">
        <v>8982</v>
      </c>
      <c r="V22" s="193">
        <v>9981</v>
      </c>
      <c r="W22" s="193">
        <v>12026.2</v>
      </c>
      <c r="X22" s="193">
        <v>12147.7</v>
      </c>
      <c r="Y22" s="197">
        <v>13220.82</v>
      </c>
      <c r="Z22" s="197">
        <v>9678</v>
      </c>
      <c r="AA22" s="197">
        <v>6273</v>
      </c>
      <c r="AB22" s="197">
        <v>6499.6</v>
      </c>
      <c r="AC22" s="197">
        <v>6825</v>
      </c>
      <c r="AD22" s="784">
        <v>6699.9</v>
      </c>
    </row>
    <row r="23" spans="1:30" ht="19.5" customHeight="1" x14ac:dyDescent="0.25">
      <c r="A23" s="189" t="s">
        <v>199</v>
      </c>
      <c r="B23" s="190">
        <v>3290538</v>
      </c>
      <c r="C23" s="190">
        <v>3507361</v>
      </c>
      <c r="D23" s="190">
        <v>3068263</v>
      </c>
      <c r="E23" s="190">
        <v>4439414</v>
      </c>
      <c r="F23" s="190">
        <v>5193161</v>
      </c>
      <c r="G23" s="190">
        <v>4965014</v>
      </c>
      <c r="H23" s="190">
        <v>4701120</v>
      </c>
      <c r="I23" s="190">
        <v>3803358</v>
      </c>
      <c r="J23" s="190">
        <v>3632905</v>
      </c>
      <c r="K23" s="190">
        <v>2787867</v>
      </c>
      <c r="L23" s="190">
        <v>3188594</v>
      </c>
      <c r="M23" s="190">
        <v>3193353</v>
      </c>
      <c r="N23" s="191">
        <v>3158</v>
      </c>
      <c r="O23" s="192">
        <v>3334</v>
      </c>
      <c r="P23" s="192">
        <v>3870</v>
      </c>
      <c r="Q23" s="192">
        <v>3279</v>
      </c>
      <c r="R23" s="192">
        <v>2740</v>
      </c>
      <c r="S23" s="192">
        <v>3453</v>
      </c>
      <c r="T23" s="193">
        <v>3078</v>
      </c>
      <c r="U23" s="193">
        <v>3301</v>
      </c>
      <c r="V23" s="193">
        <v>3450</v>
      </c>
      <c r="W23" s="193">
        <v>3394.3999999999996</v>
      </c>
      <c r="X23" s="193">
        <v>2634.8</v>
      </c>
      <c r="Y23" s="197">
        <v>2980.1309999999999</v>
      </c>
      <c r="Z23" s="197">
        <v>2806</v>
      </c>
      <c r="AA23" s="197">
        <v>2469</v>
      </c>
      <c r="AB23" s="197">
        <v>2365.5</v>
      </c>
      <c r="AC23" s="197">
        <v>2261.6</v>
      </c>
      <c r="AD23" s="784">
        <v>2100.9</v>
      </c>
    </row>
    <row r="24" spans="1:30" ht="19.5" customHeight="1" x14ac:dyDescent="0.25">
      <c r="A24" s="189" t="s">
        <v>200</v>
      </c>
      <c r="B24" s="190">
        <v>8190972</v>
      </c>
      <c r="C24" s="190">
        <v>6192815</v>
      </c>
      <c r="D24" s="190">
        <v>4526914</v>
      </c>
      <c r="E24" s="190">
        <v>6781408</v>
      </c>
      <c r="F24" s="190">
        <v>7573464</v>
      </c>
      <c r="G24" s="190">
        <v>7200899</v>
      </c>
      <c r="H24" s="190">
        <v>7493818</v>
      </c>
      <c r="I24" s="190">
        <v>8127215</v>
      </c>
      <c r="J24" s="190">
        <v>8495100</v>
      </c>
      <c r="K24" s="190">
        <v>7223647</v>
      </c>
      <c r="L24" s="190">
        <v>11068826</v>
      </c>
      <c r="M24" s="190">
        <v>9733094</v>
      </c>
      <c r="N24" s="191">
        <v>9214</v>
      </c>
      <c r="O24" s="192">
        <v>11507</v>
      </c>
      <c r="P24" s="192">
        <v>15737</v>
      </c>
      <c r="Q24" s="192">
        <v>14981</v>
      </c>
      <c r="R24" s="192">
        <v>12063</v>
      </c>
      <c r="S24" s="192">
        <v>14338</v>
      </c>
      <c r="T24" s="193">
        <v>12552</v>
      </c>
      <c r="U24" s="193">
        <v>12283</v>
      </c>
      <c r="V24" s="193">
        <v>13431</v>
      </c>
      <c r="W24" s="193">
        <v>15420.599999999999</v>
      </c>
      <c r="X24" s="193">
        <v>14782.5</v>
      </c>
      <c r="Y24" s="197">
        <v>16200.95</v>
      </c>
      <c r="Z24" s="197">
        <v>12484</v>
      </c>
      <c r="AA24" s="197">
        <v>8742</v>
      </c>
      <c r="AB24" s="197">
        <v>8865.1</v>
      </c>
      <c r="AC24" s="197">
        <v>9086.6</v>
      </c>
      <c r="AD24" s="784">
        <v>8800.7999999999993</v>
      </c>
    </row>
    <row r="25" spans="1:30" ht="19.5" customHeight="1" x14ac:dyDescent="0.25">
      <c r="A25" s="188" t="s">
        <v>205</v>
      </c>
      <c r="B25" s="190"/>
      <c r="C25" s="190"/>
      <c r="D25" s="190"/>
      <c r="E25" s="190"/>
      <c r="F25" s="190"/>
      <c r="G25" s="190"/>
      <c r="H25" s="190"/>
      <c r="I25" s="190"/>
      <c r="J25" s="190"/>
      <c r="K25" s="190"/>
      <c r="L25" s="190"/>
      <c r="M25" s="190"/>
      <c r="N25" s="191"/>
      <c r="P25" s="192"/>
      <c r="Q25" s="192"/>
      <c r="R25" s="192"/>
      <c r="S25" s="192"/>
      <c r="T25" s="193"/>
      <c r="U25" s="193"/>
      <c r="V25" s="193"/>
      <c r="W25" s="193"/>
      <c r="X25" s="193"/>
      <c r="Y25" s="197"/>
      <c r="Z25" s="197"/>
      <c r="AA25" s="197"/>
      <c r="AB25" s="197"/>
      <c r="AC25" s="197"/>
      <c r="AD25" s="784"/>
    </row>
    <row r="26" spans="1:30" ht="19.5" customHeight="1" x14ac:dyDescent="0.25">
      <c r="A26" s="189" t="s">
        <v>5</v>
      </c>
      <c r="B26" s="190" t="s">
        <v>137</v>
      </c>
      <c r="C26" s="190" t="s">
        <v>137</v>
      </c>
      <c r="D26" s="190" t="s">
        <v>137</v>
      </c>
      <c r="E26" s="190" t="s">
        <v>137</v>
      </c>
      <c r="F26" s="190" t="s">
        <v>137</v>
      </c>
      <c r="G26" s="190" t="s">
        <v>137</v>
      </c>
      <c r="H26" s="190" t="s">
        <v>137</v>
      </c>
      <c r="I26" s="190" t="s">
        <v>137</v>
      </c>
      <c r="J26" s="190" t="s">
        <v>137</v>
      </c>
      <c r="K26" s="198" t="s">
        <v>137</v>
      </c>
      <c r="L26" s="190">
        <v>2613</v>
      </c>
      <c r="M26" s="190">
        <v>3618</v>
      </c>
      <c r="N26" s="191">
        <v>3</v>
      </c>
      <c r="O26" s="182">
        <v>1</v>
      </c>
      <c r="P26" s="199">
        <v>0</v>
      </c>
      <c r="Q26" s="199">
        <v>0</v>
      </c>
      <c r="R26" s="199">
        <v>0</v>
      </c>
      <c r="S26" s="199">
        <v>0</v>
      </c>
      <c r="T26" s="199">
        <v>0</v>
      </c>
      <c r="U26" s="199">
        <v>0</v>
      </c>
      <c r="V26" s="200">
        <v>0</v>
      </c>
      <c r="W26" s="200">
        <v>0</v>
      </c>
      <c r="X26" s="200">
        <v>0</v>
      </c>
      <c r="Y26" s="201">
        <v>0</v>
      </c>
      <c r="Z26" s="201">
        <v>0</v>
      </c>
      <c r="AA26" s="201">
        <v>0</v>
      </c>
      <c r="AB26" s="201">
        <v>0</v>
      </c>
      <c r="AC26" s="201">
        <v>0</v>
      </c>
      <c r="AD26" s="784">
        <v>0</v>
      </c>
    </row>
    <row r="27" spans="1:30" ht="19.5" customHeight="1" x14ac:dyDescent="0.25">
      <c r="A27" s="189" t="s">
        <v>199</v>
      </c>
      <c r="B27" s="190">
        <v>4399240</v>
      </c>
      <c r="C27" s="190">
        <v>4735654</v>
      </c>
      <c r="D27" s="190">
        <v>4855171</v>
      </c>
      <c r="E27" s="190">
        <v>4692938</v>
      </c>
      <c r="F27" s="190">
        <v>4859058</v>
      </c>
      <c r="G27" s="190">
        <v>4486207</v>
      </c>
      <c r="H27" s="190">
        <v>4401181</v>
      </c>
      <c r="I27" s="190">
        <v>5140122</v>
      </c>
      <c r="J27" s="190">
        <v>5216894</v>
      </c>
      <c r="K27" s="190">
        <v>5898967</v>
      </c>
      <c r="L27" s="190">
        <v>5468241</v>
      </c>
      <c r="M27" s="190">
        <v>5841968</v>
      </c>
      <c r="N27" s="191">
        <v>5319</v>
      </c>
      <c r="O27" s="192">
        <v>5188</v>
      </c>
      <c r="P27" s="192">
        <v>5439</v>
      </c>
      <c r="Q27" s="192">
        <v>6004</v>
      </c>
      <c r="R27" s="192">
        <v>7050</v>
      </c>
      <c r="S27" s="192">
        <v>6336</v>
      </c>
      <c r="T27" s="193">
        <v>5591</v>
      </c>
      <c r="U27" s="193">
        <v>5846</v>
      </c>
      <c r="V27" s="193">
        <v>6060</v>
      </c>
      <c r="W27" s="193">
        <v>5541.2000000000007</v>
      </c>
      <c r="X27" s="193">
        <v>5746</v>
      </c>
      <c r="Y27" s="197">
        <v>6347.39</v>
      </c>
      <c r="Z27" s="197">
        <v>5597</v>
      </c>
      <c r="AA27" s="197">
        <v>5487</v>
      </c>
      <c r="AB27" s="197">
        <v>6138.1</v>
      </c>
      <c r="AC27" s="197">
        <v>5942.6</v>
      </c>
      <c r="AD27" s="784">
        <v>6646</v>
      </c>
    </row>
    <row r="28" spans="1:30" ht="19.5" customHeight="1" x14ac:dyDescent="0.25">
      <c r="A28" s="189" t="s">
        <v>200</v>
      </c>
      <c r="B28" s="190">
        <v>4399240</v>
      </c>
      <c r="C28" s="190">
        <v>4735654</v>
      </c>
      <c r="D28" s="190">
        <v>4855171</v>
      </c>
      <c r="E28" s="190">
        <v>4692938</v>
      </c>
      <c r="F28" s="190">
        <v>4859058</v>
      </c>
      <c r="G28" s="190">
        <v>4486207</v>
      </c>
      <c r="H28" s="190">
        <v>4401181</v>
      </c>
      <c r="I28" s="190">
        <v>5140122</v>
      </c>
      <c r="J28" s="190">
        <v>5216894</v>
      </c>
      <c r="K28" s="190">
        <v>5898967</v>
      </c>
      <c r="L28" s="190">
        <v>5470854</v>
      </c>
      <c r="M28" s="190">
        <v>5845586</v>
      </c>
      <c r="N28" s="191">
        <v>5322</v>
      </c>
      <c r="O28" s="192">
        <v>5189</v>
      </c>
      <c r="P28" s="192">
        <v>5439</v>
      </c>
      <c r="Q28" s="192">
        <v>6004</v>
      </c>
      <c r="R28" s="192">
        <v>7050</v>
      </c>
      <c r="S28" s="192">
        <v>6336</v>
      </c>
      <c r="T28" s="193">
        <v>5591</v>
      </c>
      <c r="U28" s="193">
        <v>5846</v>
      </c>
      <c r="V28" s="193">
        <v>6060</v>
      </c>
      <c r="W28" s="193">
        <v>5541.2000000000007</v>
      </c>
      <c r="X28" s="193">
        <v>5746</v>
      </c>
      <c r="Y28" s="197">
        <v>6347.39</v>
      </c>
      <c r="Z28" s="197">
        <v>5597</v>
      </c>
      <c r="AA28" s="197">
        <v>5487</v>
      </c>
      <c r="AB28" s="197">
        <v>6138.1</v>
      </c>
      <c r="AC28" s="197">
        <v>5942.6</v>
      </c>
      <c r="AD28" s="784">
        <v>6646</v>
      </c>
    </row>
    <row r="29" spans="1:30" ht="19.5" customHeight="1" x14ac:dyDescent="0.25">
      <c r="A29" s="188" t="s">
        <v>705</v>
      </c>
      <c r="B29" s="190"/>
      <c r="C29" s="190"/>
      <c r="D29" s="190"/>
      <c r="E29" s="190"/>
      <c r="F29" s="190"/>
      <c r="G29" s="190"/>
      <c r="H29" s="190"/>
      <c r="I29" s="190"/>
      <c r="J29" s="190"/>
      <c r="K29" s="190"/>
      <c r="L29" s="190"/>
      <c r="M29" s="190"/>
      <c r="N29" s="191"/>
      <c r="P29" s="192"/>
      <c r="Q29" s="192"/>
      <c r="R29" s="192"/>
      <c r="S29" s="192"/>
      <c r="T29" s="193"/>
      <c r="U29" s="193"/>
      <c r="V29" s="193"/>
      <c r="W29" s="193"/>
      <c r="X29" s="193"/>
      <c r="Y29" s="197"/>
      <c r="Z29" s="197"/>
      <c r="AA29" s="197"/>
      <c r="AB29" s="197"/>
      <c r="AC29" s="197"/>
      <c r="AD29" s="784"/>
    </row>
    <row r="30" spans="1:30" ht="19.5" customHeight="1" x14ac:dyDescent="0.25">
      <c r="A30" s="189" t="s">
        <v>5</v>
      </c>
      <c r="B30" s="190">
        <v>146663</v>
      </c>
      <c r="C30" s="190">
        <v>137397</v>
      </c>
      <c r="D30" s="190">
        <v>150149</v>
      </c>
      <c r="E30" s="190">
        <v>146130</v>
      </c>
      <c r="F30" s="190">
        <v>103606</v>
      </c>
      <c r="G30" s="190">
        <v>67152</v>
      </c>
      <c r="H30" s="190">
        <v>115856</v>
      </c>
      <c r="I30" s="190">
        <v>163389</v>
      </c>
      <c r="J30" s="190">
        <v>160582</v>
      </c>
      <c r="K30" s="190">
        <v>232028</v>
      </c>
      <c r="L30" s="190">
        <v>410975</v>
      </c>
      <c r="M30" s="190">
        <v>463343</v>
      </c>
      <c r="N30" s="191">
        <v>445</v>
      </c>
      <c r="O30" s="182">
        <v>375</v>
      </c>
      <c r="P30" s="192">
        <v>371</v>
      </c>
      <c r="Q30" s="192">
        <v>408</v>
      </c>
      <c r="R30" s="192">
        <v>448</v>
      </c>
      <c r="S30" s="192">
        <v>489</v>
      </c>
      <c r="T30" s="193">
        <v>368</v>
      </c>
      <c r="U30" s="193">
        <f>11610-10961</f>
        <v>649</v>
      </c>
      <c r="V30" s="193">
        <v>346.649</v>
      </c>
      <c r="W30" s="193">
        <v>337</v>
      </c>
      <c r="X30" s="193">
        <v>283.5</v>
      </c>
      <c r="Y30" s="197">
        <v>336.971</v>
      </c>
      <c r="Z30" s="197">
        <v>271</v>
      </c>
      <c r="AA30" s="197">
        <v>303.339</v>
      </c>
      <c r="AB30" s="197">
        <v>320.3</v>
      </c>
      <c r="AC30" s="197">
        <v>306.8</v>
      </c>
      <c r="AD30" s="784">
        <v>488.31</v>
      </c>
    </row>
    <row r="31" spans="1:30" ht="19.5" customHeight="1" x14ac:dyDescent="0.25">
      <c r="A31" s="189" t="s">
        <v>199</v>
      </c>
      <c r="B31" s="190">
        <v>155698</v>
      </c>
      <c r="C31" s="190">
        <v>150463</v>
      </c>
      <c r="D31" s="190">
        <v>156535</v>
      </c>
      <c r="E31" s="190">
        <v>176749</v>
      </c>
      <c r="F31" s="190">
        <v>176837</v>
      </c>
      <c r="G31" s="190">
        <v>149196</v>
      </c>
      <c r="H31" s="190">
        <v>176923</v>
      </c>
      <c r="I31" s="190">
        <v>229186</v>
      </c>
      <c r="J31" s="190">
        <v>204362</v>
      </c>
      <c r="K31" s="190">
        <v>196390</v>
      </c>
      <c r="L31" s="190">
        <v>382470</v>
      </c>
      <c r="M31" s="190">
        <v>428482</v>
      </c>
      <c r="N31" s="191">
        <v>441</v>
      </c>
      <c r="O31" s="182">
        <v>411</v>
      </c>
      <c r="P31" s="192">
        <v>381</v>
      </c>
      <c r="Q31" s="192">
        <v>536</v>
      </c>
      <c r="R31" s="192">
        <v>518</v>
      </c>
      <c r="S31" s="192">
        <v>538</v>
      </c>
      <c r="T31" s="193">
        <v>530</v>
      </c>
      <c r="U31" s="193">
        <f>12029-11378</f>
        <v>651</v>
      </c>
      <c r="V31" s="193">
        <v>362.39499999999998</v>
      </c>
      <c r="W31" s="193">
        <v>342</v>
      </c>
      <c r="X31" s="193">
        <v>369.2</v>
      </c>
      <c r="Y31" s="197">
        <v>466.28100000000001</v>
      </c>
      <c r="Z31" s="197">
        <v>386</v>
      </c>
      <c r="AA31" s="197">
        <v>242.73200000000003</v>
      </c>
      <c r="AB31" s="197">
        <v>242.9</v>
      </c>
      <c r="AC31" s="197">
        <v>247.1</v>
      </c>
      <c r="AD31" s="784">
        <v>457.99</v>
      </c>
    </row>
    <row r="32" spans="1:30" ht="19.5" customHeight="1" x14ac:dyDescent="0.25">
      <c r="A32" s="189" t="s">
        <v>200</v>
      </c>
      <c r="B32" s="190">
        <v>302361</v>
      </c>
      <c r="C32" s="190">
        <v>287860</v>
      </c>
      <c r="D32" s="190">
        <v>306684</v>
      </c>
      <c r="E32" s="190">
        <v>322879</v>
      </c>
      <c r="F32" s="190">
        <v>280443</v>
      </c>
      <c r="G32" s="190">
        <v>216348</v>
      </c>
      <c r="H32" s="190">
        <v>292779</v>
      </c>
      <c r="I32" s="190">
        <v>392575</v>
      </c>
      <c r="J32" s="190">
        <v>364944</v>
      </c>
      <c r="K32" s="190">
        <v>428418</v>
      </c>
      <c r="L32" s="190">
        <v>793445</v>
      </c>
      <c r="M32" s="190">
        <v>891825</v>
      </c>
      <c r="N32" s="191">
        <v>887</v>
      </c>
      <c r="O32" s="182">
        <v>786</v>
      </c>
      <c r="P32" s="192">
        <v>752</v>
      </c>
      <c r="Q32" s="192">
        <v>944</v>
      </c>
      <c r="R32" s="192">
        <v>967</v>
      </c>
      <c r="S32" s="192">
        <v>1028</v>
      </c>
      <c r="T32" s="193">
        <v>896</v>
      </c>
      <c r="U32" s="193">
        <f>SUM(U30:U31)</f>
        <v>1300</v>
      </c>
      <c r="V32" s="193">
        <v>709.04399999999998</v>
      </c>
      <c r="W32" s="193">
        <v>680</v>
      </c>
      <c r="X32" s="193">
        <v>652.5</v>
      </c>
      <c r="Y32" s="197">
        <v>803.25199999999995</v>
      </c>
      <c r="Z32" s="197">
        <v>656</v>
      </c>
      <c r="AA32" s="197">
        <v>546.07099999999991</v>
      </c>
      <c r="AB32" s="197">
        <v>563.20000000000005</v>
      </c>
      <c r="AC32" s="197">
        <v>553.9</v>
      </c>
      <c r="AD32" s="784">
        <v>946.3</v>
      </c>
    </row>
    <row r="33" spans="1:30" ht="19.5" customHeight="1" x14ac:dyDescent="0.25">
      <c r="A33" s="188" t="s">
        <v>206</v>
      </c>
      <c r="B33" s="190"/>
      <c r="C33" s="190"/>
      <c r="D33" s="190"/>
      <c r="E33" s="190"/>
      <c r="F33" s="190"/>
      <c r="G33" s="190"/>
      <c r="H33" s="190"/>
      <c r="I33" s="190"/>
      <c r="J33" s="190"/>
      <c r="K33" s="190"/>
      <c r="L33" s="190"/>
      <c r="M33" s="190"/>
      <c r="N33" s="191"/>
      <c r="P33" s="192"/>
      <c r="Q33" s="192"/>
      <c r="R33" s="192"/>
      <c r="S33" s="192"/>
      <c r="T33" s="193"/>
      <c r="U33" s="193"/>
      <c r="V33" s="193"/>
      <c r="W33" s="193"/>
      <c r="X33" s="193"/>
      <c r="Y33" s="197"/>
      <c r="Z33" s="197"/>
      <c r="AA33" s="197"/>
      <c r="AB33" s="197"/>
      <c r="AC33" s="197"/>
      <c r="AD33" s="784"/>
    </row>
    <row r="34" spans="1:30" ht="19.5" customHeight="1" x14ac:dyDescent="0.25">
      <c r="A34" s="189" t="s">
        <v>5</v>
      </c>
      <c r="B34" s="190">
        <v>157653</v>
      </c>
      <c r="C34" s="190">
        <v>163430</v>
      </c>
      <c r="D34" s="190">
        <v>164366</v>
      </c>
      <c r="E34" s="190">
        <v>161052</v>
      </c>
      <c r="F34" s="190">
        <v>156774</v>
      </c>
      <c r="G34" s="190">
        <v>164652</v>
      </c>
      <c r="H34" s="190">
        <v>366006</v>
      </c>
      <c r="I34" s="190">
        <v>2859784</v>
      </c>
      <c r="J34" s="190">
        <v>3683452</v>
      </c>
      <c r="K34" s="190">
        <v>7182461</v>
      </c>
      <c r="L34" s="190">
        <v>5755087</v>
      </c>
      <c r="M34" s="190">
        <v>6114835</v>
      </c>
      <c r="N34" s="191">
        <v>4471</v>
      </c>
      <c r="O34" s="192">
        <v>6656</v>
      </c>
      <c r="P34" s="192">
        <v>5344</v>
      </c>
      <c r="Q34" s="192">
        <v>4158</v>
      </c>
      <c r="R34" s="192">
        <v>3655</v>
      </c>
      <c r="S34" s="192">
        <v>776</v>
      </c>
      <c r="T34" s="193">
        <v>169</v>
      </c>
      <c r="U34" s="193">
        <v>184</v>
      </c>
      <c r="V34" s="193">
        <v>186</v>
      </c>
      <c r="W34" s="193">
        <v>199.6</v>
      </c>
      <c r="X34" s="193">
        <v>179.9</v>
      </c>
      <c r="Y34" s="197">
        <v>182.233</v>
      </c>
      <c r="Z34" s="197">
        <v>195</v>
      </c>
      <c r="AA34" s="197">
        <v>204</v>
      </c>
      <c r="AB34" s="197">
        <v>209.5</v>
      </c>
      <c r="AC34" s="197">
        <v>209.8</v>
      </c>
      <c r="AD34" s="784">
        <v>204.61</v>
      </c>
    </row>
    <row r="35" spans="1:30" ht="19.5" customHeight="1" x14ac:dyDescent="0.25">
      <c r="A35" s="189" t="s">
        <v>199</v>
      </c>
      <c r="B35" s="190">
        <v>9006079</v>
      </c>
      <c r="C35" s="190">
        <v>8356899</v>
      </c>
      <c r="D35" s="190">
        <v>11687329</v>
      </c>
      <c r="E35" s="190">
        <v>13936380</v>
      </c>
      <c r="F35" s="190">
        <v>12722123</v>
      </c>
      <c r="G35" s="190">
        <v>11282856</v>
      </c>
      <c r="H35" s="190">
        <v>10117476</v>
      </c>
      <c r="I35" s="190">
        <v>13296702</v>
      </c>
      <c r="J35" s="190">
        <v>13314934</v>
      </c>
      <c r="K35" s="190">
        <v>15615238</v>
      </c>
      <c r="L35" s="190">
        <v>12651652</v>
      </c>
      <c r="M35" s="190">
        <v>12697397</v>
      </c>
      <c r="N35" s="191">
        <v>9951</v>
      </c>
      <c r="O35" s="192">
        <v>11278</v>
      </c>
      <c r="P35" s="192">
        <v>9190</v>
      </c>
      <c r="Q35" s="192">
        <v>7091</v>
      </c>
      <c r="R35" s="192">
        <v>6937</v>
      </c>
      <c r="S35" s="192">
        <v>4014</v>
      </c>
      <c r="T35" s="193">
        <v>3073</v>
      </c>
      <c r="U35" s="193">
        <v>3059</v>
      </c>
      <c r="V35" s="193">
        <v>2158</v>
      </c>
      <c r="W35" s="193">
        <v>1529.1000000000001</v>
      </c>
      <c r="X35" s="193">
        <v>874</v>
      </c>
      <c r="Y35" s="197">
        <v>968.66700000000003</v>
      </c>
      <c r="Z35" s="197">
        <v>3750</v>
      </c>
      <c r="AA35" s="197">
        <v>4411</v>
      </c>
      <c r="AB35" s="197">
        <v>4642.6000000000004</v>
      </c>
      <c r="AC35" s="197">
        <v>3260.2</v>
      </c>
      <c r="AD35" s="784">
        <v>2845.4</v>
      </c>
    </row>
    <row r="36" spans="1:30" ht="19.5" customHeight="1" x14ac:dyDescent="0.25">
      <c r="A36" s="189" t="s">
        <v>200</v>
      </c>
      <c r="B36" s="190">
        <v>9163732</v>
      </c>
      <c r="C36" s="190">
        <v>8520329</v>
      </c>
      <c r="D36" s="190">
        <v>11851695</v>
      </c>
      <c r="E36" s="190">
        <v>14097432</v>
      </c>
      <c r="F36" s="190">
        <v>12878897</v>
      </c>
      <c r="G36" s="190">
        <v>11447508</v>
      </c>
      <c r="H36" s="190">
        <v>10483482</v>
      </c>
      <c r="I36" s="190">
        <v>16156486</v>
      </c>
      <c r="J36" s="190">
        <v>16998386</v>
      </c>
      <c r="K36" s="190">
        <v>22797699</v>
      </c>
      <c r="L36" s="190">
        <v>18406739</v>
      </c>
      <c r="M36" s="190">
        <v>18812232</v>
      </c>
      <c r="N36" s="191">
        <v>14422</v>
      </c>
      <c r="O36" s="192">
        <v>17934</v>
      </c>
      <c r="P36" s="192">
        <v>14534</v>
      </c>
      <c r="Q36" s="192">
        <v>11249</v>
      </c>
      <c r="R36" s="192">
        <v>10592</v>
      </c>
      <c r="S36" s="192">
        <v>4789</v>
      </c>
      <c r="T36" s="193">
        <v>3241</v>
      </c>
      <c r="U36" s="193">
        <v>3244</v>
      </c>
      <c r="V36" s="193">
        <v>2344</v>
      </c>
      <c r="W36" s="193">
        <v>1728.6999999999998</v>
      </c>
      <c r="X36" s="193">
        <v>1053.9000000000001</v>
      </c>
      <c r="Y36" s="197">
        <v>1150.9000000000001</v>
      </c>
      <c r="Z36" s="197">
        <v>3945</v>
      </c>
      <c r="AA36" s="197">
        <v>4615</v>
      </c>
      <c r="AB36" s="197">
        <v>4852.1000000000004</v>
      </c>
      <c r="AC36" s="197">
        <v>3470</v>
      </c>
      <c r="AD36" s="784">
        <v>3050</v>
      </c>
    </row>
    <row r="37" spans="1:30" ht="19.5" customHeight="1" x14ac:dyDescent="0.25">
      <c r="A37" s="188" t="s">
        <v>207</v>
      </c>
      <c r="B37" s="190"/>
      <c r="C37" s="190"/>
      <c r="D37" s="190"/>
      <c r="E37" s="190"/>
      <c r="F37" s="190"/>
      <c r="G37" s="190"/>
      <c r="H37" s="190"/>
      <c r="I37" s="190"/>
      <c r="J37" s="190"/>
      <c r="K37" s="190"/>
      <c r="L37" s="190"/>
      <c r="M37" s="190"/>
      <c r="N37" s="191"/>
      <c r="P37" s="192"/>
      <c r="Q37" s="192"/>
      <c r="R37" s="192"/>
      <c r="S37" s="192"/>
      <c r="T37" s="193"/>
      <c r="U37" s="193"/>
      <c r="V37" s="193"/>
      <c r="W37" s="193"/>
      <c r="X37" s="193"/>
      <c r="Y37" s="197"/>
      <c r="Z37" s="197"/>
      <c r="AA37" s="197"/>
      <c r="AB37" s="197"/>
      <c r="AC37" s="197"/>
      <c r="AD37" s="784"/>
    </row>
    <row r="38" spans="1:30" ht="19.5" customHeight="1" x14ac:dyDescent="0.25">
      <c r="A38" s="189" t="s">
        <v>5</v>
      </c>
      <c r="B38" s="190">
        <v>436434</v>
      </c>
      <c r="C38" s="190">
        <v>430976</v>
      </c>
      <c r="D38" s="190">
        <v>489251</v>
      </c>
      <c r="E38" s="190">
        <v>467106</v>
      </c>
      <c r="F38" s="190">
        <v>441536</v>
      </c>
      <c r="G38" s="190">
        <v>453144</v>
      </c>
      <c r="H38" s="190">
        <v>403614</v>
      </c>
      <c r="I38" s="190">
        <v>362691</v>
      </c>
      <c r="J38" s="190">
        <v>297265</v>
      </c>
      <c r="K38" s="190">
        <v>309940</v>
      </c>
      <c r="L38" s="190">
        <v>553386</v>
      </c>
      <c r="M38" s="190">
        <v>342997</v>
      </c>
      <c r="N38" s="191">
        <v>312</v>
      </c>
      <c r="O38" s="182">
        <v>299</v>
      </c>
      <c r="P38" s="192">
        <v>342</v>
      </c>
      <c r="Q38" s="192">
        <v>311</v>
      </c>
      <c r="R38" s="192">
        <v>352</v>
      </c>
      <c r="S38" s="192">
        <v>372</v>
      </c>
      <c r="T38" s="193">
        <v>309</v>
      </c>
      <c r="U38" s="193">
        <v>323</v>
      </c>
      <c r="V38" s="193">
        <v>343.71699999999998</v>
      </c>
      <c r="W38" s="193">
        <v>407</v>
      </c>
      <c r="X38" s="193">
        <v>495.4</v>
      </c>
      <c r="Y38" s="197">
        <v>437.24700000000001</v>
      </c>
      <c r="Z38" s="197">
        <v>410</v>
      </c>
      <c r="AA38" s="197">
        <v>359</v>
      </c>
      <c r="AB38" s="197">
        <v>324.7</v>
      </c>
      <c r="AC38" s="197">
        <v>275.8</v>
      </c>
      <c r="AD38" s="784">
        <v>278.69</v>
      </c>
    </row>
    <row r="39" spans="1:30" ht="19.5" customHeight="1" x14ac:dyDescent="0.25">
      <c r="A39" s="189" t="s">
        <v>199</v>
      </c>
      <c r="B39" s="190">
        <v>292792</v>
      </c>
      <c r="C39" s="190">
        <v>341507</v>
      </c>
      <c r="D39" s="190">
        <v>419625</v>
      </c>
      <c r="E39" s="190">
        <v>415601</v>
      </c>
      <c r="F39" s="190">
        <v>459333</v>
      </c>
      <c r="G39" s="190">
        <v>346856</v>
      </c>
      <c r="H39" s="190">
        <v>283114</v>
      </c>
      <c r="I39" s="190">
        <v>196125</v>
      </c>
      <c r="J39" s="190">
        <v>188335</v>
      </c>
      <c r="K39" s="190">
        <v>210701</v>
      </c>
      <c r="L39" s="190">
        <v>425498</v>
      </c>
      <c r="M39" s="190">
        <v>309954</v>
      </c>
      <c r="N39" s="191">
        <v>304</v>
      </c>
      <c r="O39" s="182">
        <v>291</v>
      </c>
      <c r="P39" s="192">
        <v>280</v>
      </c>
      <c r="Q39" s="192">
        <v>230</v>
      </c>
      <c r="R39" s="192">
        <v>263</v>
      </c>
      <c r="S39" s="192">
        <v>287</v>
      </c>
      <c r="T39" s="193">
        <v>250</v>
      </c>
      <c r="U39" s="193">
        <v>245</v>
      </c>
      <c r="V39" s="193">
        <v>240.84700000000001</v>
      </c>
      <c r="W39" s="193">
        <v>263</v>
      </c>
      <c r="X39" s="193">
        <v>328.1</v>
      </c>
      <c r="Y39" s="197">
        <v>400.91399999999999</v>
      </c>
      <c r="Z39" s="197">
        <v>336</v>
      </c>
      <c r="AA39" s="197">
        <v>269</v>
      </c>
      <c r="AB39" s="197">
        <v>279.39999999999998</v>
      </c>
      <c r="AC39" s="197">
        <v>236.8</v>
      </c>
      <c r="AD39" s="784">
        <v>269.02999999999997</v>
      </c>
    </row>
    <row r="40" spans="1:30" ht="19.5" customHeight="1" x14ac:dyDescent="0.25">
      <c r="A40" s="189" t="s">
        <v>200</v>
      </c>
      <c r="B40" s="190">
        <v>729226</v>
      </c>
      <c r="C40" s="190">
        <v>772483</v>
      </c>
      <c r="D40" s="190">
        <v>908876</v>
      </c>
      <c r="E40" s="190">
        <v>882707</v>
      </c>
      <c r="F40" s="190">
        <v>900869</v>
      </c>
      <c r="G40" s="190">
        <v>800000</v>
      </c>
      <c r="H40" s="190">
        <v>686728</v>
      </c>
      <c r="I40" s="190">
        <v>558816</v>
      </c>
      <c r="J40" s="190">
        <v>485600</v>
      </c>
      <c r="K40" s="190">
        <v>520641</v>
      </c>
      <c r="L40" s="190">
        <v>978884</v>
      </c>
      <c r="M40" s="190">
        <v>652951</v>
      </c>
      <c r="N40" s="191">
        <v>616</v>
      </c>
      <c r="O40" s="182">
        <v>590</v>
      </c>
      <c r="P40" s="192">
        <v>622</v>
      </c>
      <c r="Q40" s="192">
        <v>541</v>
      </c>
      <c r="R40" s="192">
        <v>615</v>
      </c>
      <c r="S40" s="192">
        <v>658</v>
      </c>
      <c r="T40" s="193">
        <v>560</v>
      </c>
      <c r="U40" s="193">
        <v>568</v>
      </c>
      <c r="V40" s="193">
        <v>584.56399999999996</v>
      </c>
      <c r="W40" s="193">
        <v>670</v>
      </c>
      <c r="X40" s="193">
        <v>823.5</v>
      </c>
      <c r="Y40" s="197">
        <v>838.16099999999994</v>
      </c>
      <c r="Z40" s="197">
        <v>746</v>
      </c>
      <c r="AA40" s="197">
        <v>629</v>
      </c>
      <c r="AB40" s="197">
        <v>604</v>
      </c>
      <c r="AC40" s="197">
        <v>512.6</v>
      </c>
      <c r="AD40" s="784">
        <v>547.72</v>
      </c>
    </row>
    <row r="41" spans="1:30" ht="19.5" customHeight="1" x14ac:dyDescent="0.25">
      <c r="A41" s="188" t="s">
        <v>208</v>
      </c>
      <c r="B41" s="190"/>
      <c r="C41" s="190"/>
      <c r="D41" s="190"/>
      <c r="E41" s="190"/>
      <c r="F41" s="190"/>
      <c r="G41" s="190"/>
      <c r="H41" s="190"/>
      <c r="I41" s="190"/>
      <c r="J41" s="190"/>
      <c r="K41" s="190"/>
      <c r="L41" s="190"/>
      <c r="M41" s="190"/>
      <c r="N41" s="191"/>
      <c r="P41" s="192"/>
      <c r="Q41" s="192"/>
      <c r="R41" s="192"/>
      <c r="S41" s="192"/>
      <c r="T41" s="193"/>
      <c r="U41" s="193"/>
      <c r="V41" s="193"/>
      <c r="W41" s="193"/>
      <c r="X41" s="193"/>
      <c r="Y41" s="197"/>
      <c r="Z41" s="197"/>
      <c r="AA41" s="197"/>
      <c r="AB41" s="197"/>
      <c r="AC41" s="197"/>
      <c r="AD41" s="784"/>
    </row>
    <row r="42" spans="1:30" ht="19.5" customHeight="1" x14ac:dyDescent="0.25">
      <c r="A42" s="189" t="s">
        <v>5</v>
      </c>
      <c r="B42" s="190">
        <v>6615</v>
      </c>
      <c r="C42" s="190">
        <v>11367</v>
      </c>
      <c r="D42" s="190">
        <v>19064</v>
      </c>
      <c r="E42" s="190">
        <v>15015</v>
      </c>
      <c r="F42" s="190">
        <v>15250</v>
      </c>
      <c r="G42" s="190">
        <v>11533</v>
      </c>
      <c r="H42" s="190">
        <v>16176</v>
      </c>
      <c r="I42" s="190">
        <v>1167289</v>
      </c>
      <c r="J42" s="190">
        <v>5146832</v>
      </c>
      <c r="K42" s="190">
        <v>6151175</v>
      </c>
      <c r="L42" s="190">
        <v>5780798</v>
      </c>
      <c r="M42" s="190">
        <v>6156305</v>
      </c>
      <c r="N42" s="191">
        <v>6000</v>
      </c>
      <c r="O42" s="192">
        <v>5382</v>
      </c>
      <c r="P42" s="192">
        <v>3937</v>
      </c>
      <c r="Q42" s="192">
        <v>3705</v>
      </c>
      <c r="R42" s="192">
        <v>2747</v>
      </c>
      <c r="S42" s="192">
        <v>2379</v>
      </c>
      <c r="T42" s="193">
        <v>840</v>
      </c>
      <c r="U42" s="193">
        <v>1021</v>
      </c>
      <c r="V42" s="193">
        <v>748</v>
      </c>
      <c r="W42" s="193">
        <v>2196.4</v>
      </c>
      <c r="X42" s="193">
        <v>201.2</v>
      </c>
      <c r="Y42" s="197">
        <v>1.498</v>
      </c>
      <c r="Z42" s="197">
        <v>6</v>
      </c>
      <c r="AA42" s="197">
        <v>0</v>
      </c>
      <c r="AB42" s="197">
        <v>0</v>
      </c>
      <c r="AC42" s="197">
        <v>0</v>
      </c>
      <c r="AD42" s="197">
        <v>0</v>
      </c>
    </row>
    <row r="43" spans="1:30" ht="19.5" customHeight="1" x14ac:dyDescent="0.25">
      <c r="A43" s="189" t="s">
        <v>199</v>
      </c>
      <c r="B43" s="190">
        <v>35912332</v>
      </c>
      <c r="C43" s="190">
        <v>41418660</v>
      </c>
      <c r="D43" s="190">
        <v>39354956</v>
      </c>
      <c r="E43" s="190">
        <v>38577060</v>
      </c>
      <c r="F43" s="190">
        <v>38319472</v>
      </c>
      <c r="G43" s="190">
        <v>38150300</v>
      </c>
      <c r="H43" s="190">
        <v>32065590</v>
      </c>
      <c r="I43" s="190">
        <v>29941706</v>
      </c>
      <c r="J43" s="190">
        <v>32533476</v>
      </c>
      <c r="K43" s="190">
        <v>32052890</v>
      </c>
      <c r="L43" s="190">
        <v>25384853</v>
      </c>
      <c r="M43" s="190">
        <v>23219401</v>
      </c>
      <c r="N43" s="191">
        <v>20360</v>
      </c>
      <c r="O43" s="192">
        <v>18557</v>
      </c>
      <c r="P43" s="192">
        <v>16603</v>
      </c>
      <c r="Q43" s="192">
        <v>15743</v>
      </c>
      <c r="R43" s="192">
        <v>13826</v>
      </c>
      <c r="S43" s="192">
        <v>12160</v>
      </c>
      <c r="T43" s="193">
        <v>10377</v>
      </c>
      <c r="U43" s="193">
        <v>10250</v>
      </c>
      <c r="V43" s="193">
        <v>9405</v>
      </c>
      <c r="W43" s="193">
        <v>9201.7000000000007</v>
      </c>
      <c r="X43" s="193">
        <v>6192.4</v>
      </c>
      <c r="Y43" s="197">
        <v>7183.4650000000001</v>
      </c>
      <c r="Z43" s="197">
        <v>6114</v>
      </c>
      <c r="AA43" s="197">
        <v>6183</v>
      </c>
      <c r="AB43" s="197">
        <v>5178.7</v>
      </c>
      <c r="AC43" s="197">
        <v>5328.9</v>
      </c>
      <c r="AD43" s="784">
        <v>7371.1</v>
      </c>
    </row>
    <row r="44" spans="1:30" ht="19.5" customHeight="1" x14ac:dyDescent="0.25">
      <c r="A44" s="189" t="s">
        <v>200</v>
      </c>
      <c r="B44" s="190">
        <v>35918944</v>
      </c>
      <c r="C44" s="190">
        <v>41430028</v>
      </c>
      <c r="D44" s="190">
        <v>39374020</v>
      </c>
      <c r="E44" s="190">
        <v>38592076</v>
      </c>
      <c r="F44" s="190">
        <v>38334720</v>
      </c>
      <c r="G44" s="190">
        <v>38161832</v>
      </c>
      <c r="H44" s="190">
        <v>32081766</v>
      </c>
      <c r="I44" s="190">
        <v>31108996</v>
      </c>
      <c r="J44" s="190">
        <v>37680308</v>
      </c>
      <c r="K44" s="190">
        <v>38204065</v>
      </c>
      <c r="L44" s="190">
        <v>31165651</v>
      </c>
      <c r="M44" s="190">
        <v>29375706</v>
      </c>
      <c r="N44" s="191">
        <v>26360</v>
      </c>
      <c r="O44" s="192">
        <v>23939</v>
      </c>
      <c r="P44" s="192">
        <v>20541</v>
      </c>
      <c r="Q44" s="192">
        <v>19447</v>
      </c>
      <c r="R44" s="192">
        <v>16573</v>
      </c>
      <c r="S44" s="192">
        <v>14539</v>
      </c>
      <c r="T44" s="193">
        <v>11217</v>
      </c>
      <c r="U44" s="193">
        <v>11270</v>
      </c>
      <c r="V44" s="193">
        <v>10153</v>
      </c>
      <c r="W44" s="193">
        <v>11398.2</v>
      </c>
      <c r="X44" s="193">
        <v>6393.6</v>
      </c>
      <c r="Y44" s="197">
        <v>7184.9629999999997</v>
      </c>
      <c r="Z44" s="197">
        <v>6120</v>
      </c>
      <c r="AA44" s="197">
        <v>6183</v>
      </c>
      <c r="AB44" s="197">
        <v>5178.8999999999996</v>
      </c>
      <c r="AC44" s="197">
        <v>5328.9</v>
      </c>
      <c r="AD44" s="784">
        <v>7371.2</v>
      </c>
    </row>
    <row r="45" spans="1:30" ht="19.5" customHeight="1" x14ac:dyDescent="0.25">
      <c r="A45" s="188" t="s">
        <v>209</v>
      </c>
      <c r="B45" s="190"/>
      <c r="C45" s="190"/>
      <c r="D45" s="190"/>
      <c r="E45" s="190"/>
      <c r="F45" s="190"/>
      <c r="G45" s="190"/>
      <c r="H45" s="190"/>
      <c r="I45" s="190"/>
      <c r="J45" s="190"/>
      <c r="K45" s="190"/>
      <c r="L45" s="190"/>
      <c r="M45" s="190"/>
      <c r="N45" s="191"/>
      <c r="P45" s="192"/>
      <c r="Q45" s="192"/>
      <c r="R45" s="192"/>
      <c r="S45" s="192"/>
      <c r="T45" s="193"/>
      <c r="U45" s="193"/>
      <c r="V45" s="193"/>
      <c r="W45" s="193"/>
      <c r="X45" s="193"/>
      <c r="Y45" s="197"/>
      <c r="Z45" s="197"/>
      <c r="AA45" s="197"/>
      <c r="AB45" s="197"/>
      <c r="AC45" s="197"/>
      <c r="AD45" s="784"/>
    </row>
    <row r="46" spans="1:30" ht="19.5" customHeight="1" x14ac:dyDescent="0.25">
      <c r="A46" s="189" t="s">
        <v>5</v>
      </c>
      <c r="B46" s="190">
        <v>193253</v>
      </c>
      <c r="C46" s="190">
        <v>143967</v>
      </c>
      <c r="D46" s="190">
        <v>363769</v>
      </c>
      <c r="E46" s="190">
        <v>995741</v>
      </c>
      <c r="F46" s="190">
        <v>944987</v>
      </c>
      <c r="G46" s="190">
        <v>1993203</v>
      </c>
      <c r="H46" s="190">
        <v>1761762</v>
      </c>
      <c r="I46" s="190">
        <v>2141468</v>
      </c>
      <c r="J46" s="190">
        <v>1190526</v>
      </c>
      <c r="K46" s="190">
        <v>1113685</v>
      </c>
      <c r="L46" s="190">
        <v>1152373</v>
      </c>
      <c r="M46" s="190">
        <v>1179242</v>
      </c>
      <c r="N46" s="191">
        <v>1650</v>
      </c>
      <c r="O46" s="192">
        <v>1552</v>
      </c>
      <c r="P46" s="192">
        <v>1648</v>
      </c>
      <c r="Q46" s="192">
        <v>1608</v>
      </c>
      <c r="R46" s="192">
        <v>1688</v>
      </c>
      <c r="S46" s="192">
        <v>1174</v>
      </c>
      <c r="T46" s="193">
        <v>1300</v>
      </c>
      <c r="U46" s="193">
        <v>1659</v>
      </c>
      <c r="V46" s="193">
        <v>1882</v>
      </c>
      <c r="W46" s="193">
        <v>1313.3</v>
      </c>
      <c r="X46" s="193">
        <v>1605.2</v>
      </c>
      <c r="Y46" s="197">
        <v>809.75900000000001</v>
      </c>
      <c r="Z46" s="197">
        <v>145</v>
      </c>
      <c r="AA46" s="197">
        <v>242</v>
      </c>
      <c r="AB46" s="197">
        <v>158.1</v>
      </c>
      <c r="AC46" s="197">
        <v>188.8</v>
      </c>
      <c r="AD46" s="784">
        <v>819</v>
      </c>
    </row>
    <row r="47" spans="1:30" ht="19.5" customHeight="1" x14ac:dyDescent="0.25">
      <c r="A47" s="189" t="s">
        <v>199</v>
      </c>
      <c r="B47" s="190">
        <v>1117455</v>
      </c>
      <c r="C47" s="190">
        <v>848387</v>
      </c>
      <c r="D47" s="190">
        <v>823672</v>
      </c>
      <c r="E47" s="190">
        <v>1474743</v>
      </c>
      <c r="F47" s="190">
        <v>1319403</v>
      </c>
      <c r="G47" s="190">
        <v>2335040</v>
      </c>
      <c r="H47" s="190">
        <v>2209245</v>
      </c>
      <c r="I47" s="190">
        <v>2314390</v>
      </c>
      <c r="J47" s="190">
        <v>1145895</v>
      </c>
      <c r="K47" s="190">
        <v>1215423</v>
      </c>
      <c r="L47" s="190">
        <v>992319</v>
      </c>
      <c r="M47" s="190">
        <v>1479196</v>
      </c>
      <c r="N47" s="191">
        <v>1851</v>
      </c>
      <c r="O47" s="192">
        <v>1656</v>
      </c>
      <c r="P47" s="192">
        <v>1677</v>
      </c>
      <c r="Q47" s="192">
        <v>1598</v>
      </c>
      <c r="R47" s="192">
        <v>1814</v>
      </c>
      <c r="S47" s="192">
        <v>1078</v>
      </c>
      <c r="T47" s="193">
        <v>1565</v>
      </c>
      <c r="U47" s="193">
        <v>2004</v>
      </c>
      <c r="V47" s="193">
        <v>2138</v>
      </c>
      <c r="W47" s="193">
        <v>1314.1</v>
      </c>
      <c r="X47" s="193">
        <v>1773</v>
      </c>
      <c r="Y47" s="197">
        <v>781.23099999999999</v>
      </c>
      <c r="Z47" s="197">
        <v>117</v>
      </c>
      <c r="AA47" s="197">
        <v>153</v>
      </c>
      <c r="AB47" s="197">
        <v>68.599999999999994</v>
      </c>
      <c r="AC47" s="197">
        <v>85.9</v>
      </c>
      <c r="AD47" s="784">
        <v>110.06</v>
      </c>
    </row>
    <row r="48" spans="1:30" ht="19.5" customHeight="1" x14ac:dyDescent="0.25">
      <c r="A48" s="189" t="s">
        <v>200</v>
      </c>
      <c r="B48" s="190">
        <v>1310708</v>
      </c>
      <c r="C48" s="190">
        <v>992354</v>
      </c>
      <c r="D48" s="190">
        <v>1187441</v>
      </c>
      <c r="E48" s="190">
        <v>2470484</v>
      </c>
      <c r="F48" s="190">
        <v>2264390</v>
      </c>
      <c r="G48" s="190">
        <v>4328243</v>
      </c>
      <c r="H48" s="190">
        <v>3971007</v>
      </c>
      <c r="I48" s="190">
        <v>4455858</v>
      </c>
      <c r="J48" s="190">
        <v>2336421</v>
      </c>
      <c r="K48" s="190">
        <v>2329108</v>
      </c>
      <c r="L48" s="190">
        <v>2144692</v>
      </c>
      <c r="M48" s="190">
        <v>2658438</v>
      </c>
      <c r="N48" s="191">
        <v>3501</v>
      </c>
      <c r="O48" s="192">
        <v>3208</v>
      </c>
      <c r="P48" s="192">
        <v>3325</v>
      </c>
      <c r="Q48" s="192">
        <v>3206</v>
      </c>
      <c r="R48" s="192">
        <v>3502</v>
      </c>
      <c r="S48" s="192">
        <v>2252</v>
      </c>
      <c r="T48" s="193">
        <v>2864</v>
      </c>
      <c r="U48" s="193">
        <v>3663</v>
      </c>
      <c r="V48" s="193">
        <v>4020</v>
      </c>
      <c r="W48" s="193">
        <v>2627.6</v>
      </c>
      <c r="X48" s="193">
        <v>3378.2</v>
      </c>
      <c r="Y48" s="197">
        <v>1590.99</v>
      </c>
      <c r="Z48" s="197">
        <v>262</v>
      </c>
      <c r="AA48" s="197">
        <v>395</v>
      </c>
      <c r="AB48" s="197">
        <v>226.7</v>
      </c>
      <c r="AC48" s="197">
        <v>274.70000000000005</v>
      </c>
      <c r="AD48" s="784">
        <v>929.06</v>
      </c>
    </row>
    <row r="49" spans="1:30" ht="19.5" customHeight="1" x14ac:dyDescent="0.25">
      <c r="A49" s="188" t="s">
        <v>210</v>
      </c>
      <c r="B49" s="190"/>
      <c r="C49" s="190"/>
      <c r="D49" s="190"/>
      <c r="E49" s="190"/>
      <c r="F49" s="190"/>
      <c r="G49" s="190"/>
      <c r="H49" s="190"/>
      <c r="I49" s="190"/>
      <c r="J49" s="190"/>
      <c r="K49" s="190"/>
      <c r="L49" s="190"/>
      <c r="M49" s="190"/>
      <c r="N49" s="191"/>
      <c r="P49" s="192"/>
      <c r="R49" s="182"/>
      <c r="S49" s="182"/>
      <c r="T49" s="193"/>
      <c r="U49" s="193"/>
      <c r="V49" s="193"/>
      <c r="W49" s="193"/>
      <c r="X49" s="193"/>
      <c r="Y49" s="197"/>
      <c r="Z49" s="197"/>
      <c r="AA49" s="197"/>
      <c r="AB49" s="197"/>
      <c r="AC49" s="197"/>
      <c r="AD49" s="784"/>
    </row>
    <row r="50" spans="1:30" ht="19.5" customHeight="1" x14ac:dyDescent="0.25">
      <c r="A50" s="189" t="s">
        <v>5</v>
      </c>
      <c r="B50" s="190">
        <v>619205</v>
      </c>
      <c r="C50" s="190">
        <v>685283</v>
      </c>
      <c r="D50" s="190">
        <v>679153</v>
      </c>
      <c r="E50" s="190">
        <v>702508</v>
      </c>
      <c r="F50" s="190">
        <v>637483</v>
      </c>
      <c r="G50" s="190">
        <v>659325</v>
      </c>
      <c r="H50" s="190">
        <v>677070</v>
      </c>
      <c r="I50" s="190">
        <v>671704</v>
      </c>
      <c r="J50" s="190">
        <v>683175</v>
      </c>
      <c r="K50" s="190">
        <v>621524</v>
      </c>
      <c r="L50" s="190">
        <v>602748</v>
      </c>
      <c r="M50" s="190">
        <v>551314</v>
      </c>
      <c r="N50" s="191">
        <v>605</v>
      </c>
      <c r="O50" s="182">
        <v>599</v>
      </c>
      <c r="P50" s="192">
        <v>568</v>
      </c>
      <c r="Q50" s="192">
        <v>549</v>
      </c>
      <c r="R50" s="192">
        <v>562</v>
      </c>
      <c r="S50" s="192">
        <v>551</v>
      </c>
      <c r="T50" s="193">
        <v>524</v>
      </c>
      <c r="U50" s="193">
        <v>520</v>
      </c>
      <c r="V50" s="193">
        <v>437.21899999999999</v>
      </c>
      <c r="W50" s="193">
        <v>368</v>
      </c>
      <c r="X50" s="193">
        <v>408.5</v>
      </c>
      <c r="Y50" s="197">
        <v>321.18400000000003</v>
      </c>
      <c r="Z50" s="197">
        <v>394</v>
      </c>
      <c r="AA50" s="197">
        <v>510</v>
      </c>
      <c r="AB50" s="197">
        <v>421.4</v>
      </c>
      <c r="AC50" s="197">
        <v>521.5</v>
      </c>
      <c r="AD50" s="784">
        <v>460.05</v>
      </c>
    </row>
    <row r="51" spans="1:30" ht="19.5" customHeight="1" x14ac:dyDescent="0.25">
      <c r="A51" s="189" t="s">
        <v>199</v>
      </c>
      <c r="B51" s="190">
        <v>39293</v>
      </c>
      <c r="C51" s="190">
        <v>51554</v>
      </c>
      <c r="D51" s="190">
        <v>44817</v>
      </c>
      <c r="E51" s="190">
        <v>75666</v>
      </c>
      <c r="F51" s="190">
        <v>87892</v>
      </c>
      <c r="G51" s="190">
        <v>85275</v>
      </c>
      <c r="H51" s="190">
        <v>92299</v>
      </c>
      <c r="I51" s="190">
        <v>90991</v>
      </c>
      <c r="J51" s="190">
        <v>100290</v>
      </c>
      <c r="K51" s="190">
        <v>102487</v>
      </c>
      <c r="L51" s="190">
        <v>111452</v>
      </c>
      <c r="M51" s="190">
        <v>134304</v>
      </c>
      <c r="N51" s="191">
        <v>122</v>
      </c>
      <c r="O51" s="182">
        <v>127</v>
      </c>
      <c r="P51" s="192">
        <v>97</v>
      </c>
      <c r="Q51" s="192">
        <v>122</v>
      </c>
      <c r="R51" s="192">
        <v>123</v>
      </c>
      <c r="S51" s="192">
        <v>146</v>
      </c>
      <c r="T51" s="193">
        <v>127</v>
      </c>
      <c r="U51" s="193">
        <v>151</v>
      </c>
      <c r="V51" s="193">
        <v>162.203</v>
      </c>
      <c r="W51" s="193">
        <v>154</v>
      </c>
      <c r="X51" s="193">
        <v>154.5</v>
      </c>
      <c r="Y51" s="197">
        <v>153.625</v>
      </c>
      <c r="Z51" s="197">
        <v>172</v>
      </c>
      <c r="AA51" s="197">
        <v>154</v>
      </c>
      <c r="AB51" s="197">
        <v>143.9</v>
      </c>
      <c r="AC51" s="197">
        <v>150.30000000000001</v>
      </c>
      <c r="AD51" s="784">
        <v>185.44</v>
      </c>
    </row>
    <row r="52" spans="1:30" ht="19.5" customHeight="1" x14ac:dyDescent="0.25">
      <c r="A52" s="189" t="s">
        <v>200</v>
      </c>
      <c r="B52" s="190">
        <v>658498</v>
      </c>
      <c r="C52" s="190">
        <v>736837</v>
      </c>
      <c r="D52" s="190">
        <v>723970</v>
      </c>
      <c r="E52" s="190">
        <v>778174</v>
      </c>
      <c r="F52" s="190">
        <v>725375</v>
      </c>
      <c r="G52" s="190">
        <v>744600</v>
      </c>
      <c r="H52" s="190">
        <v>769369</v>
      </c>
      <c r="I52" s="190">
        <v>762695</v>
      </c>
      <c r="J52" s="190">
        <v>783465</v>
      </c>
      <c r="K52" s="190">
        <v>724011</v>
      </c>
      <c r="L52" s="190">
        <v>714200</v>
      </c>
      <c r="M52" s="190">
        <v>685618</v>
      </c>
      <c r="N52" s="191">
        <v>727</v>
      </c>
      <c r="O52" s="182">
        <v>726</v>
      </c>
      <c r="P52" s="192">
        <v>665</v>
      </c>
      <c r="Q52" s="192">
        <v>671</v>
      </c>
      <c r="R52" s="192">
        <v>684</v>
      </c>
      <c r="S52" s="192">
        <v>697</v>
      </c>
      <c r="T52" s="193">
        <v>651</v>
      </c>
      <c r="U52" s="193">
        <v>671</v>
      </c>
      <c r="V52" s="193">
        <v>599.42200000000003</v>
      </c>
      <c r="W52" s="193">
        <v>521</v>
      </c>
      <c r="X52" s="193">
        <v>562.9</v>
      </c>
      <c r="Y52" s="197">
        <v>474.80900000000003</v>
      </c>
      <c r="Z52" s="197">
        <v>566</v>
      </c>
      <c r="AA52" s="197">
        <v>664</v>
      </c>
      <c r="AB52" s="197">
        <v>565.29999999999995</v>
      </c>
      <c r="AC52" s="197">
        <v>671.8</v>
      </c>
      <c r="AD52" s="784">
        <v>645.49</v>
      </c>
    </row>
    <row r="53" spans="1:30" ht="19.5" customHeight="1" x14ac:dyDescent="0.25">
      <c r="A53" s="188" t="s">
        <v>211</v>
      </c>
      <c r="B53" s="190"/>
      <c r="C53" s="190"/>
      <c r="D53" s="190"/>
      <c r="E53" s="190"/>
      <c r="F53" s="190"/>
      <c r="G53" s="190"/>
      <c r="H53" s="190"/>
      <c r="I53" s="190"/>
      <c r="J53" s="190"/>
      <c r="K53" s="190"/>
      <c r="L53" s="190"/>
      <c r="M53" s="190"/>
      <c r="N53" s="191"/>
      <c r="P53" s="192"/>
      <c r="Q53" s="192"/>
      <c r="R53" s="192"/>
      <c r="S53" s="192"/>
      <c r="T53" s="193"/>
      <c r="U53" s="193"/>
      <c r="V53" s="193"/>
      <c r="W53" s="193"/>
      <c r="X53" s="193"/>
      <c r="Y53" s="197"/>
      <c r="Z53" s="197"/>
      <c r="AA53" s="197"/>
      <c r="AB53" s="197"/>
      <c r="AC53" s="197"/>
      <c r="AD53" s="784"/>
    </row>
    <row r="54" spans="1:30" ht="19.5" customHeight="1" x14ac:dyDescent="0.25">
      <c r="A54" s="189" t="s">
        <v>5</v>
      </c>
      <c r="B54" s="190">
        <v>1712882</v>
      </c>
      <c r="C54" s="190">
        <v>1296660</v>
      </c>
      <c r="D54" s="190">
        <v>906946</v>
      </c>
      <c r="E54" s="190">
        <v>808572</v>
      </c>
      <c r="F54" s="190">
        <v>732920</v>
      </c>
      <c r="G54" s="190">
        <v>763241</v>
      </c>
      <c r="H54" s="190">
        <v>390166</v>
      </c>
      <c r="I54" s="190">
        <v>1111914</v>
      </c>
      <c r="J54" s="190">
        <v>894416</v>
      </c>
      <c r="K54" s="190">
        <v>729967</v>
      </c>
      <c r="L54" s="190">
        <v>799453</v>
      </c>
      <c r="M54" s="190">
        <v>844874</v>
      </c>
      <c r="N54" s="191">
        <v>600</v>
      </c>
      <c r="O54" s="182">
        <v>390</v>
      </c>
      <c r="P54" s="192">
        <v>606</v>
      </c>
      <c r="Q54" s="192">
        <v>647</v>
      </c>
      <c r="R54" s="192">
        <v>468</v>
      </c>
      <c r="S54" s="192">
        <v>524</v>
      </c>
      <c r="T54" s="193">
        <v>482</v>
      </c>
      <c r="U54" s="193">
        <v>538</v>
      </c>
      <c r="V54" s="193">
        <v>541</v>
      </c>
      <c r="W54" s="193">
        <v>583.6</v>
      </c>
      <c r="X54" s="193">
        <v>589.4</v>
      </c>
      <c r="Y54" s="197">
        <v>768.41499999999996</v>
      </c>
      <c r="Z54" s="197">
        <v>950</v>
      </c>
      <c r="AA54" s="197">
        <v>695</v>
      </c>
      <c r="AB54" s="197">
        <v>841.6</v>
      </c>
      <c r="AC54" s="197">
        <v>732</v>
      </c>
      <c r="AD54" s="784">
        <v>712.63</v>
      </c>
    </row>
    <row r="55" spans="1:30" ht="19.5" customHeight="1" x14ac:dyDescent="0.25">
      <c r="A55" s="189" t="s">
        <v>199</v>
      </c>
      <c r="B55" s="190">
        <v>310620</v>
      </c>
      <c r="C55" s="190">
        <v>536029</v>
      </c>
      <c r="D55" s="190">
        <v>560262</v>
      </c>
      <c r="E55" s="190">
        <v>615133</v>
      </c>
      <c r="F55" s="190">
        <v>570873</v>
      </c>
      <c r="G55" s="190">
        <v>694386</v>
      </c>
      <c r="H55" s="190">
        <v>428577</v>
      </c>
      <c r="I55" s="190">
        <v>1706186</v>
      </c>
      <c r="J55" s="190">
        <v>1315053</v>
      </c>
      <c r="K55" s="190">
        <v>393082</v>
      </c>
      <c r="L55" s="190">
        <v>539805</v>
      </c>
      <c r="M55" s="190">
        <v>497831</v>
      </c>
      <c r="N55" s="191">
        <v>451</v>
      </c>
      <c r="O55" s="182">
        <v>286</v>
      </c>
      <c r="P55" s="192">
        <v>322</v>
      </c>
      <c r="Q55" s="192">
        <v>300</v>
      </c>
      <c r="R55" s="192">
        <v>321</v>
      </c>
      <c r="S55" s="192">
        <v>347</v>
      </c>
      <c r="T55" s="193">
        <v>315</v>
      </c>
      <c r="U55" s="193">
        <v>568</v>
      </c>
      <c r="V55" s="193">
        <v>513</v>
      </c>
      <c r="W55" s="193">
        <v>440.1</v>
      </c>
      <c r="X55" s="193">
        <v>381.7</v>
      </c>
      <c r="Y55" s="197">
        <v>608.41200000000003</v>
      </c>
      <c r="Z55" s="197">
        <v>518</v>
      </c>
      <c r="AA55" s="197">
        <v>453</v>
      </c>
      <c r="AB55" s="197">
        <v>446.7</v>
      </c>
      <c r="AC55" s="197">
        <v>399.2</v>
      </c>
      <c r="AD55" s="784">
        <v>377.2</v>
      </c>
    </row>
    <row r="56" spans="1:30" ht="19.5" customHeight="1" x14ac:dyDescent="0.25">
      <c r="A56" s="189" t="s">
        <v>200</v>
      </c>
      <c r="B56" s="190">
        <v>2023502</v>
      </c>
      <c r="C56" s="190">
        <v>1832689</v>
      </c>
      <c r="D56" s="190">
        <v>1467208</v>
      </c>
      <c r="E56" s="190">
        <v>1423705</v>
      </c>
      <c r="F56" s="190">
        <v>1303793</v>
      </c>
      <c r="G56" s="190">
        <v>1457627</v>
      </c>
      <c r="H56" s="190">
        <v>818743</v>
      </c>
      <c r="I56" s="190">
        <v>2818100</v>
      </c>
      <c r="J56" s="190">
        <v>2209469</v>
      </c>
      <c r="K56" s="190">
        <v>1123049</v>
      </c>
      <c r="L56" s="190">
        <v>1339258</v>
      </c>
      <c r="M56" s="190">
        <v>1342705</v>
      </c>
      <c r="N56" s="191">
        <v>1051</v>
      </c>
      <c r="O56" s="182">
        <v>676</v>
      </c>
      <c r="P56" s="192">
        <v>928</v>
      </c>
      <c r="Q56" s="192">
        <v>947</v>
      </c>
      <c r="R56" s="192">
        <v>790</v>
      </c>
      <c r="S56" s="192">
        <v>871</v>
      </c>
      <c r="T56" s="193">
        <v>797</v>
      </c>
      <c r="U56" s="193">
        <v>1107</v>
      </c>
      <c r="V56" s="193">
        <v>1054</v>
      </c>
      <c r="W56" s="193">
        <v>1023.7</v>
      </c>
      <c r="X56" s="193">
        <v>971.1</v>
      </c>
      <c r="Y56" s="197">
        <v>1376.827</v>
      </c>
      <c r="Z56" s="197">
        <v>1468</v>
      </c>
      <c r="AA56" s="197">
        <v>1148</v>
      </c>
      <c r="AB56" s="197">
        <v>1288.2</v>
      </c>
      <c r="AC56" s="197">
        <v>1131.2</v>
      </c>
      <c r="AD56" s="784">
        <v>1089.8</v>
      </c>
    </row>
    <row r="57" spans="1:30" ht="19.5" customHeight="1" x14ac:dyDescent="0.25">
      <c r="A57" s="188" t="s">
        <v>212</v>
      </c>
      <c r="B57" s="190"/>
      <c r="C57" s="190"/>
      <c r="D57" s="190"/>
      <c r="E57" s="190"/>
      <c r="F57" s="190"/>
      <c r="G57" s="190"/>
      <c r="H57" s="190"/>
      <c r="I57" s="190"/>
      <c r="J57" s="190"/>
      <c r="K57" s="190"/>
      <c r="L57" s="190"/>
      <c r="M57" s="190"/>
      <c r="N57" s="191"/>
      <c r="P57" s="192"/>
      <c r="Q57" s="192"/>
      <c r="R57" s="192"/>
      <c r="S57" s="192"/>
      <c r="T57" s="193"/>
      <c r="U57" s="193"/>
      <c r="V57" s="193"/>
      <c r="W57" s="193"/>
      <c r="X57" s="193"/>
      <c r="Y57" s="197"/>
      <c r="Z57" s="197"/>
      <c r="AA57" s="197"/>
      <c r="AB57" s="197"/>
      <c r="AC57" s="197"/>
      <c r="AD57" s="784"/>
    </row>
    <row r="58" spans="1:30" ht="19.5" customHeight="1" x14ac:dyDescent="0.25">
      <c r="A58" s="189" t="s">
        <v>5</v>
      </c>
      <c r="B58" s="190">
        <v>2096266</v>
      </c>
      <c r="C58" s="190">
        <v>2094377</v>
      </c>
      <c r="D58" s="190">
        <v>2064458</v>
      </c>
      <c r="E58" s="190">
        <v>2007592</v>
      </c>
      <c r="F58" s="190">
        <v>2062830</v>
      </c>
      <c r="G58" s="190">
        <v>2203422</v>
      </c>
      <c r="H58" s="190">
        <v>2195231</v>
      </c>
      <c r="I58" s="190">
        <v>2111020</v>
      </c>
      <c r="J58" s="190">
        <v>1989425</v>
      </c>
      <c r="K58" s="190">
        <v>1898293</v>
      </c>
      <c r="L58" s="190">
        <v>2118314</v>
      </c>
      <c r="M58" s="190">
        <v>1980245</v>
      </c>
      <c r="N58" s="191">
        <v>1794</v>
      </c>
      <c r="O58" s="192">
        <v>2095</v>
      </c>
      <c r="P58" s="192">
        <v>2401</v>
      </c>
      <c r="Q58" s="192">
        <v>2407</v>
      </c>
      <c r="R58" s="192">
        <v>2541</v>
      </c>
      <c r="S58" s="192">
        <v>2407</v>
      </c>
      <c r="T58" s="193">
        <v>2227</v>
      </c>
      <c r="U58" s="193">
        <v>2035</v>
      </c>
      <c r="V58" s="193">
        <v>1966</v>
      </c>
      <c r="W58" s="193">
        <v>2084</v>
      </c>
      <c r="X58" s="193">
        <v>2054.6999999999998</v>
      </c>
      <c r="Y58" s="197">
        <v>1986.2460000000001</v>
      </c>
      <c r="Z58" s="197">
        <v>2031</v>
      </c>
      <c r="AA58" s="197">
        <v>1728</v>
      </c>
      <c r="AB58" s="197">
        <v>1947.7</v>
      </c>
      <c r="AC58" s="197">
        <v>2021.5</v>
      </c>
      <c r="AD58" s="784">
        <v>2059.5</v>
      </c>
    </row>
    <row r="59" spans="1:30" ht="19.5" customHeight="1" x14ac:dyDescent="0.25">
      <c r="A59" s="189" t="s">
        <v>199</v>
      </c>
      <c r="B59" s="190">
        <v>1960654</v>
      </c>
      <c r="C59" s="190">
        <v>1884249</v>
      </c>
      <c r="D59" s="190">
        <v>1735215</v>
      </c>
      <c r="E59" s="190">
        <v>1471166</v>
      </c>
      <c r="F59" s="190">
        <v>1580763</v>
      </c>
      <c r="G59" s="190">
        <v>1788763</v>
      </c>
      <c r="H59" s="190">
        <v>1817596</v>
      </c>
      <c r="I59" s="190">
        <v>1675271</v>
      </c>
      <c r="J59" s="190">
        <v>1378692</v>
      </c>
      <c r="K59" s="190">
        <v>1479126</v>
      </c>
      <c r="L59" s="190">
        <v>1727104</v>
      </c>
      <c r="M59" s="190">
        <v>1664795</v>
      </c>
      <c r="N59" s="191">
        <v>1438</v>
      </c>
      <c r="O59" s="192">
        <v>1793</v>
      </c>
      <c r="P59" s="192">
        <v>2208</v>
      </c>
      <c r="Q59" s="192">
        <v>2256</v>
      </c>
      <c r="R59" s="192">
        <v>2591</v>
      </c>
      <c r="S59" s="192">
        <v>2426</v>
      </c>
      <c r="T59" s="193">
        <v>1343</v>
      </c>
      <c r="U59" s="193">
        <v>2129</v>
      </c>
      <c r="V59" s="193">
        <v>2198</v>
      </c>
      <c r="W59" s="193">
        <v>2409.1999999999998</v>
      </c>
      <c r="X59" s="193">
        <v>2208.8000000000002</v>
      </c>
      <c r="Y59" s="197">
        <v>2244.9070000000002</v>
      </c>
      <c r="Z59" s="197">
        <v>2345</v>
      </c>
      <c r="AA59" s="197">
        <v>2042</v>
      </c>
      <c r="AB59" s="197">
        <v>2110.6999999999998</v>
      </c>
      <c r="AC59" s="197">
        <v>2116.3000000000002</v>
      </c>
      <c r="AD59" s="784">
        <v>2135</v>
      </c>
    </row>
    <row r="60" spans="1:30" ht="19.5" customHeight="1" x14ac:dyDescent="0.25">
      <c r="A60" s="189" t="s">
        <v>200</v>
      </c>
      <c r="B60" s="190">
        <v>4056920</v>
      </c>
      <c r="C60" s="190">
        <v>3978626</v>
      </c>
      <c r="D60" s="190">
        <v>3799673</v>
      </c>
      <c r="E60" s="190">
        <v>3478758</v>
      </c>
      <c r="F60" s="190">
        <v>3643593</v>
      </c>
      <c r="G60" s="190">
        <v>3992185</v>
      </c>
      <c r="H60" s="190">
        <v>4012827</v>
      </c>
      <c r="I60" s="190">
        <v>3786291</v>
      </c>
      <c r="J60" s="190">
        <v>3368117</v>
      </c>
      <c r="K60" s="190">
        <v>3377419</v>
      </c>
      <c r="L60" s="190">
        <v>3845418</v>
      </c>
      <c r="M60" s="190">
        <v>3645040</v>
      </c>
      <c r="N60" s="191">
        <v>3233</v>
      </c>
      <c r="O60" s="192">
        <v>3888</v>
      </c>
      <c r="P60" s="192">
        <v>4609</v>
      </c>
      <c r="Q60" s="192">
        <v>4663</v>
      </c>
      <c r="R60" s="192">
        <v>5131</v>
      </c>
      <c r="S60" s="192">
        <v>4833</v>
      </c>
      <c r="T60" s="193">
        <v>4570</v>
      </c>
      <c r="U60" s="193">
        <v>4164</v>
      </c>
      <c r="V60" s="193">
        <v>4165</v>
      </c>
      <c r="W60" s="193">
        <v>4493.2</v>
      </c>
      <c r="X60" s="193">
        <v>4263.5</v>
      </c>
      <c r="Y60" s="197">
        <v>4231.1530000000002</v>
      </c>
      <c r="Z60" s="197">
        <v>4376</v>
      </c>
      <c r="AA60" s="197">
        <v>3770</v>
      </c>
      <c r="AB60" s="197">
        <v>4058.4</v>
      </c>
      <c r="AC60" s="197">
        <v>4137.8</v>
      </c>
      <c r="AD60" s="784">
        <v>4194.5</v>
      </c>
    </row>
    <row r="61" spans="1:30" ht="19.5" customHeight="1" x14ac:dyDescent="0.25">
      <c r="A61" s="188" t="s">
        <v>213</v>
      </c>
      <c r="B61" s="190"/>
      <c r="C61" s="190"/>
      <c r="D61" s="190"/>
      <c r="E61" s="190"/>
      <c r="F61" s="190"/>
      <c r="G61" s="190"/>
      <c r="H61" s="190"/>
      <c r="I61" s="190"/>
      <c r="J61" s="190"/>
      <c r="K61" s="190"/>
      <c r="L61" s="190"/>
      <c r="M61" s="190"/>
      <c r="N61" s="191"/>
      <c r="P61" s="192"/>
      <c r="Q61" s="192"/>
      <c r="R61" s="192"/>
      <c r="S61" s="192"/>
      <c r="T61" s="193"/>
      <c r="U61" s="193"/>
      <c r="V61" s="193"/>
      <c r="W61" s="193"/>
      <c r="X61" s="193"/>
      <c r="Y61" s="197"/>
      <c r="Z61" s="197"/>
      <c r="AA61" s="197"/>
      <c r="AB61" s="197"/>
      <c r="AC61" s="197"/>
      <c r="AD61" s="784"/>
    </row>
    <row r="62" spans="1:30" ht="19.5" customHeight="1" x14ac:dyDescent="0.25">
      <c r="A62" s="189" t="s">
        <v>5</v>
      </c>
      <c r="B62" s="190">
        <v>392212</v>
      </c>
      <c r="C62" s="190">
        <v>466155</v>
      </c>
      <c r="D62" s="190">
        <v>439553</v>
      </c>
      <c r="E62" s="190">
        <v>451843</v>
      </c>
      <c r="F62" s="190">
        <v>488337</v>
      </c>
      <c r="G62" s="190">
        <v>432986</v>
      </c>
      <c r="H62" s="190">
        <v>412200</v>
      </c>
      <c r="I62" s="190">
        <v>402267</v>
      </c>
      <c r="J62" s="190">
        <v>446884</v>
      </c>
      <c r="K62" s="190">
        <v>515381</v>
      </c>
      <c r="L62" s="190">
        <v>467850</v>
      </c>
      <c r="M62" s="190">
        <v>486122</v>
      </c>
      <c r="N62" s="191">
        <v>578</v>
      </c>
      <c r="O62" s="182">
        <v>585</v>
      </c>
      <c r="P62" s="192">
        <v>466</v>
      </c>
      <c r="Q62" s="192">
        <v>397</v>
      </c>
      <c r="R62" s="192">
        <v>366</v>
      </c>
      <c r="S62" s="192">
        <v>413</v>
      </c>
      <c r="T62" s="193">
        <v>283</v>
      </c>
      <c r="U62" s="193">
        <v>395</v>
      </c>
      <c r="V62" s="193">
        <v>359.14</v>
      </c>
      <c r="W62" s="193">
        <v>336</v>
      </c>
      <c r="X62" s="193">
        <v>417.3</v>
      </c>
      <c r="Y62" s="197">
        <v>451.58199999999999</v>
      </c>
      <c r="Z62" s="197">
        <v>387</v>
      </c>
      <c r="AA62" s="197">
        <v>362</v>
      </c>
      <c r="AB62" s="197">
        <v>347.8</v>
      </c>
      <c r="AC62" s="197">
        <v>402.2</v>
      </c>
      <c r="AD62" s="784">
        <v>361.86</v>
      </c>
    </row>
    <row r="63" spans="1:30" ht="19.5" customHeight="1" x14ac:dyDescent="0.25">
      <c r="A63" s="189" t="s">
        <v>199</v>
      </c>
      <c r="B63" s="190">
        <v>221972</v>
      </c>
      <c r="C63" s="190">
        <v>207534</v>
      </c>
      <c r="D63" s="190">
        <v>166283</v>
      </c>
      <c r="E63" s="190">
        <v>157474</v>
      </c>
      <c r="F63" s="190">
        <v>190416</v>
      </c>
      <c r="G63" s="190">
        <v>219107</v>
      </c>
      <c r="H63" s="190">
        <v>203345</v>
      </c>
      <c r="I63" s="190">
        <v>158260</v>
      </c>
      <c r="J63" s="190">
        <v>167421</v>
      </c>
      <c r="K63" s="190">
        <v>206079</v>
      </c>
      <c r="L63" s="190">
        <v>207203</v>
      </c>
      <c r="M63" s="190">
        <v>241733</v>
      </c>
      <c r="N63" s="191">
        <v>220</v>
      </c>
      <c r="O63" s="182">
        <v>192</v>
      </c>
      <c r="P63" s="192">
        <v>232</v>
      </c>
      <c r="Q63" s="192">
        <v>244</v>
      </c>
      <c r="R63" s="192">
        <v>216</v>
      </c>
      <c r="S63" s="192">
        <v>196</v>
      </c>
      <c r="T63" s="193">
        <v>140</v>
      </c>
      <c r="U63" s="193">
        <v>116</v>
      </c>
      <c r="V63" s="193">
        <v>128.685</v>
      </c>
      <c r="W63" s="193">
        <v>182</v>
      </c>
      <c r="X63" s="193">
        <v>170.7</v>
      </c>
      <c r="Y63" s="197">
        <v>149.684</v>
      </c>
      <c r="Z63" s="197">
        <v>106</v>
      </c>
      <c r="AA63" s="197">
        <v>142</v>
      </c>
      <c r="AB63" s="197">
        <v>96</v>
      </c>
      <c r="AC63" s="197">
        <v>132.1</v>
      </c>
      <c r="AD63" s="784">
        <v>172.1</v>
      </c>
    </row>
    <row r="64" spans="1:30" ht="19.5" customHeight="1" x14ac:dyDescent="0.25">
      <c r="A64" s="189" t="s">
        <v>200</v>
      </c>
      <c r="B64" s="190">
        <v>614184</v>
      </c>
      <c r="C64" s="190">
        <v>673689</v>
      </c>
      <c r="D64" s="190">
        <v>605836</v>
      </c>
      <c r="E64" s="190">
        <v>609317</v>
      </c>
      <c r="F64" s="190">
        <v>678753</v>
      </c>
      <c r="G64" s="190">
        <v>652093</v>
      </c>
      <c r="H64" s="190">
        <v>615545</v>
      </c>
      <c r="I64" s="190">
        <v>560527</v>
      </c>
      <c r="J64" s="190">
        <v>614305</v>
      </c>
      <c r="K64" s="190">
        <v>721460</v>
      </c>
      <c r="L64" s="190">
        <v>675053</v>
      </c>
      <c r="M64" s="190">
        <v>727855</v>
      </c>
      <c r="N64" s="191">
        <v>798</v>
      </c>
      <c r="O64" s="182">
        <v>777</v>
      </c>
      <c r="P64" s="192">
        <v>697</v>
      </c>
      <c r="Q64" s="192">
        <v>640</v>
      </c>
      <c r="R64" s="192">
        <v>582</v>
      </c>
      <c r="S64" s="192">
        <v>609</v>
      </c>
      <c r="T64" s="193">
        <v>423</v>
      </c>
      <c r="U64" s="193">
        <v>512</v>
      </c>
      <c r="V64" s="193">
        <v>487.82499999999999</v>
      </c>
      <c r="W64" s="193">
        <v>518</v>
      </c>
      <c r="X64" s="193">
        <v>588</v>
      </c>
      <c r="Y64" s="197">
        <v>600.96600000000001</v>
      </c>
      <c r="Z64" s="197">
        <v>493</v>
      </c>
      <c r="AA64" s="197">
        <v>504</v>
      </c>
      <c r="AB64" s="197">
        <v>443.7</v>
      </c>
      <c r="AC64" s="197">
        <v>534.29999999999995</v>
      </c>
      <c r="AD64" s="784">
        <v>533.97</v>
      </c>
    </row>
    <row r="65" spans="1:30" ht="19.5" customHeight="1" x14ac:dyDescent="0.25">
      <c r="A65" s="188" t="s">
        <v>214</v>
      </c>
      <c r="B65" s="190"/>
      <c r="C65" s="190"/>
      <c r="D65" s="190"/>
      <c r="E65" s="190"/>
      <c r="F65" s="190"/>
      <c r="G65" s="190"/>
      <c r="H65" s="190"/>
      <c r="I65" s="190"/>
      <c r="J65" s="190"/>
      <c r="K65" s="190"/>
      <c r="L65" s="190"/>
      <c r="M65" s="190"/>
      <c r="N65" s="191"/>
      <c r="P65" s="192"/>
      <c r="Q65" s="192"/>
      <c r="R65" s="192"/>
      <c r="S65" s="192"/>
      <c r="T65" s="193"/>
      <c r="U65" s="193"/>
      <c r="V65" s="193"/>
      <c r="W65" s="193"/>
      <c r="X65" s="193"/>
      <c r="Y65" s="197"/>
      <c r="Z65" s="197"/>
      <c r="AA65" s="197"/>
      <c r="AB65" s="197"/>
      <c r="AC65" s="197"/>
      <c r="AD65" s="784"/>
    </row>
    <row r="66" spans="1:30" ht="19.5" customHeight="1" x14ac:dyDescent="0.25">
      <c r="A66" s="189" t="s">
        <v>5</v>
      </c>
      <c r="B66" s="190">
        <v>849348</v>
      </c>
      <c r="C66" s="190">
        <v>814036</v>
      </c>
      <c r="D66" s="190">
        <v>780710</v>
      </c>
      <c r="E66" s="190">
        <v>832340</v>
      </c>
      <c r="F66" s="190">
        <v>777129</v>
      </c>
      <c r="G66" s="190">
        <v>868455</v>
      </c>
      <c r="H66" s="190">
        <v>835223</v>
      </c>
      <c r="I66" s="190">
        <v>811870</v>
      </c>
      <c r="J66" s="190">
        <v>801889</v>
      </c>
      <c r="K66" s="190">
        <v>757033</v>
      </c>
      <c r="L66" s="190">
        <v>829082</v>
      </c>
      <c r="M66" s="190">
        <v>827081</v>
      </c>
      <c r="N66" s="191">
        <v>753</v>
      </c>
      <c r="O66" s="182">
        <v>766</v>
      </c>
      <c r="P66" s="192">
        <v>905</v>
      </c>
      <c r="Q66" s="192">
        <v>918</v>
      </c>
      <c r="R66" s="192">
        <v>809</v>
      </c>
      <c r="S66" s="192">
        <v>788</v>
      </c>
      <c r="T66" s="193">
        <v>632</v>
      </c>
      <c r="U66" s="193">
        <v>754</v>
      </c>
      <c r="V66" s="193">
        <v>721</v>
      </c>
      <c r="W66" s="193">
        <v>666.1</v>
      </c>
      <c r="X66" s="193">
        <v>704</v>
      </c>
      <c r="Y66" s="197">
        <v>463.44499999999999</v>
      </c>
      <c r="Z66" s="197">
        <v>468</v>
      </c>
      <c r="AA66" s="197">
        <v>449</v>
      </c>
      <c r="AB66" s="197">
        <v>499.7</v>
      </c>
      <c r="AC66" s="197">
        <v>545.70000000000005</v>
      </c>
      <c r="AD66" s="197">
        <v>475.19</v>
      </c>
    </row>
    <row r="67" spans="1:30" ht="19.5" customHeight="1" x14ac:dyDescent="0.25">
      <c r="A67" s="189" t="s">
        <v>199</v>
      </c>
      <c r="B67" s="190">
        <v>358172</v>
      </c>
      <c r="C67" s="190">
        <v>241085</v>
      </c>
      <c r="D67" s="190">
        <v>202629</v>
      </c>
      <c r="E67" s="190">
        <v>199585</v>
      </c>
      <c r="F67" s="190">
        <v>298867</v>
      </c>
      <c r="G67" s="190">
        <v>281586</v>
      </c>
      <c r="H67" s="190">
        <v>288894</v>
      </c>
      <c r="I67" s="190">
        <v>249568</v>
      </c>
      <c r="J67" s="190">
        <v>270076</v>
      </c>
      <c r="K67" s="190">
        <v>289549</v>
      </c>
      <c r="L67" s="190">
        <v>271824</v>
      </c>
      <c r="M67" s="190">
        <v>275777</v>
      </c>
      <c r="N67" s="191">
        <v>264</v>
      </c>
      <c r="O67" s="182">
        <v>291</v>
      </c>
      <c r="P67" s="192">
        <v>317</v>
      </c>
      <c r="Q67" s="192">
        <v>284</v>
      </c>
      <c r="R67" s="192">
        <v>226</v>
      </c>
      <c r="S67" s="192">
        <v>190</v>
      </c>
      <c r="T67" s="193">
        <v>177</v>
      </c>
      <c r="U67" s="193">
        <v>209</v>
      </c>
      <c r="V67" s="193">
        <v>208</v>
      </c>
      <c r="W67" s="193">
        <v>175.89999999999998</v>
      </c>
      <c r="X67" s="193">
        <v>111.4</v>
      </c>
      <c r="Y67" s="197">
        <v>53.76</v>
      </c>
      <c r="Z67" s="197">
        <v>47</v>
      </c>
      <c r="AA67" s="197">
        <v>84</v>
      </c>
      <c r="AB67" s="197">
        <v>66.599999999999994</v>
      </c>
      <c r="AC67" s="197">
        <v>61.9</v>
      </c>
      <c r="AD67" s="197">
        <v>28.26</v>
      </c>
    </row>
    <row r="68" spans="1:30" ht="19.5" customHeight="1" x14ac:dyDescent="0.25">
      <c r="A68" s="189" t="s">
        <v>200</v>
      </c>
      <c r="B68" s="190">
        <v>1207520</v>
      </c>
      <c r="C68" s="190">
        <v>1055121</v>
      </c>
      <c r="D68" s="190">
        <v>983339</v>
      </c>
      <c r="E68" s="190">
        <v>1031925</v>
      </c>
      <c r="F68" s="190">
        <v>1075996</v>
      </c>
      <c r="G68" s="190">
        <v>1150041</v>
      </c>
      <c r="H68" s="190">
        <v>1124117</v>
      </c>
      <c r="I68" s="190">
        <v>1061438</v>
      </c>
      <c r="J68" s="190">
        <v>1071965</v>
      </c>
      <c r="K68" s="190">
        <v>1046582</v>
      </c>
      <c r="L68" s="190">
        <v>1100906</v>
      </c>
      <c r="M68" s="190">
        <v>1102858</v>
      </c>
      <c r="N68" s="191">
        <v>1016</v>
      </c>
      <c r="O68" s="192">
        <v>1058</v>
      </c>
      <c r="P68" s="192">
        <v>1222</v>
      </c>
      <c r="Q68" s="192">
        <v>1202</v>
      </c>
      <c r="R68" s="192">
        <v>1035</v>
      </c>
      <c r="S68" s="192">
        <v>978</v>
      </c>
      <c r="T68" s="193">
        <v>810</v>
      </c>
      <c r="U68" s="193">
        <v>962</v>
      </c>
      <c r="V68" s="193">
        <v>929</v>
      </c>
      <c r="W68" s="193">
        <v>842</v>
      </c>
      <c r="X68" s="193">
        <v>815.4</v>
      </c>
      <c r="Y68" s="197">
        <v>517.20500000000004</v>
      </c>
      <c r="Z68" s="197">
        <v>515</v>
      </c>
      <c r="AA68" s="197">
        <v>534</v>
      </c>
      <c r="AB68" s="197">
        <v>566.4</v>
      </c>
      <c r="AC68" s="197">
        <v>607.6</v>
      </c>
      <c r="AD68" s="197">
        <v>503.45</v>
      </c>
    </row>
    <row r="69" spans="1:30" ht="19.5" customHeight="1" x14ac:dyDescent="0.25">
      <c r="A69" s="188" t="s">
        <v>215</v>
      </c>
      <c r="B69" s="190"/>
      <c r="C69" s="190"/>
      <c r="D69" s="190"/>
      <c r="E69" s="190"/>
      <c r="F69" s="190"/>
      <c r="G69" s="190"/>
      <c r="H69" s="190"/>
      <c r="I69" s="190"/>
      <c r="J69" s="190"/>
      <c r="K69" s="190"/>
      <c r="L69" s="190"/>
      <c r="M69" s="190"/>
      <c r="N69" s="191"/>
      <c r="P69" s="192"/>
      <c r="Q69" s="192"/>
      <c r="R69" s="192"/>
      <c r="S69" s="192"/>
      <c r="T69" s="193"/>
      <c r="U69" s="193"/>
      <c r="V69" s="193"/>
      <c r="W69" s="193"/>
      <c r="X69" s="193"/>
      <c r="Y69" s="197"/>
      <c r="Z69" s="197"/>
      <c r="AA69" s="197"/>
      <c r="AB69" s="197"/>
      <c r="AC69" s="197"/>
      <c r="AD69" s="784"/>
    </row>
    <row r="70" spans="1:30" ht="19.5" customHeight="1" x14ac:dyDescent="0.25">
      <c r="A70" s="189" t="s">
        <v>5</v>
      </c>
      <c r="B70" s="190">
        <v>279283</v>
      </c>
      <c r="C70" s="190">
        <v>245109</v>
      </c>
      <c r="D70" s="190">
        <v>223166</v>
      </c>
      <c r="E70" s="190">
        <v>232657</v>
      </c>
      <c r="F70" s="190">
        <v>198289</v>
      </c>
      <c r="G70" s="190">
        <v>172871</v>
      </c>
      <c r="H70" s="190">
        <v>149713</v>
      </c>
      <c r="I70" s="190">
        <v>232989</v>
      </c>
      <c r="J70" s="190">
        <v>240175</v>
      </c>
      <c r="K70" s="190">
        <v>264238</v>
      </c>
      <c r="L70" s="190">
        <v>211634</v>
      </c>
      <c r="M70" s="190">
        <v>167828</v>
      </c>
      <c r="N70" s="191">
        <v>137</v>
      </c>
      <c r="O70" s="182">
        <v>150</v>
      </c>
      <c r="P70" s="192">
        <v>133</v>
      </c>
      <c r="Q70" s="192">
        <v>147</v>
      </c>
      <c r="R70" s="192">
        <v>144</v>
      </c>
      <c r="S70" s="192">
        <v>141</v>
      </c>
      <c r="T70" s="193">
        <v>120</v>
      </c>
      <c r="U70" s="193">
        <v>99</v>
      </c>
      <c r="V70" s="193">
        <v>61.024999999999999</v>
      </c>
      <c r="W70" s="193">
        <v>42</v>
      </c>
      <c r="X70" s="193">
        <v>37.200000000000003</v>
      </c>
      <c r="Y70" s="197">
        <v>49.404000000000003</v>
      </c>
      <c r="Z70" s="197">
        <v>58</v>
      </c>
      <c r="AA70" s="197">
        <v>28</v>
      </c>
      <c r="AB70" s="197">
        <v>22.5</v>
      </c>
      <c r="AC70" s="197">
        <v>11.6</v>
      </c>
      <c r="AD70" s="784">
        <v>29.48</v>
      </c>
    </row>
    <row r="71" spans="1:30" ht="19.5" customHeight="1" x14ac:dyDescent="0.25">
      <c r="A71" s="189" t="s">
        <v>199</v>
      </c>
      <c r="B71" s="190">
        <v>50129</v>
      </c>
      <c r="C71" s="190">
        <v>25584</v>
      </c>
      <c r="D71" s="190">
        <v>27379</v>
      </c>
      <c r="E71" s="190">
        <v>27912</v>
      </c>
      <c r="F71" s="190">
        <v>39572</v>
      </c>
      <c r="G71" s="190">
        <v>22035</v>
      </c>
      <c r="H71" s="190">
        <v>11511</v>
      </c>
      <c r="I71" s="190">
        <v>6817</v>
      </c>
      <c r="J71" s="190">
        <v>1851</v>
      </c>
      <c r="K71" s="190">
        <v>1291</v>
      </c>
      <c r="L71" s="190">
        <v>6294</v>
      </c>
      <c r="M71" s="190">
        <v>8309</v>
      </c>
      <c r="N71" s="191">
        <v>7</v>
      </c>
      <c r="O71" s="182">
        <v>9</v>
      </c>
      <c r="P71" s="192">
        <v>7</v>
      </c>
      <c r="Q71" s="192">
        <v>1</v>
      </c>
      <c r="R71" s="198" t="s">
        <v>137</v>
      </c>
      <c r="S71" s="192">
        <v>1</v>
      </c>
      <c r="T71" s="193">
        <v>6</v>
      </c>
      <c r="U71" s="193">
        <v>4</v>
      </c>
      <c r="V71" s="193">
        <v>13.252000000000001</v>
      </c>
      <c r="W71" s="193">
        <v>19</v>
      </c>
      <c r="X71" s="193">
        <v>23.2</v>
      </c>
      <c r="Y71" s="197">
        <v>12.087999999999999</v>
      </c>
      <c r="Z71" s="197">
        <v>5</v>
      </c>
      <c r="AA71" s="197">
        <v>5</v>
      </c>
      <c r="AB71" s="197">
        <v>8.6999999999999993</v>
      </c>
      <c r="AC71" s="197">
        <v>0</v>
      </c>
      <c r="AD71" s="784">
        <v>0</v>
      </c>
    </row>
    <row r="72" spans="1:30" ht="19.5" customHeight="1" x14ac:dyDescent="0.25">
      <c r="A72" s="189" t="s">
        <v>200</v>
      </c>
      <c r="B72" s="190">
        <v>329412</v>
      </c>
      <c r="C72" s="190">
        <v>270693</v>
      </c>
      <c r="D72" s="190">
        <v>250545</v>
      </c>
      <c r="E72" s="190">
        <v>260569</v>
      </c>
      <c r="F72" s="190">
        <v>237861</v>
      </c>
      <c r="G72" s="190">
        <v>194906</v>
      </c>
      <c r="H72" s="190">
        <v>161224</v>
      </c>
      <c r="I72" s="190">
        <v>239806</v>
      </c>
      <c r="J72" s="190">
        <v>242026</v>
      </c>
      <c r="K72" s="190">
        <v>265529</v>
      </c>
      <c r="L72" s="190">
        <v>217928</v>
      </c>
      <c r="M72" s="190">
        <v>176137</v>
      </c>
      <c r="N72" s="191">
        <v>144</v>
      </c>
      <c r="O72" s="182">
        <v>159</v>
      </c>
      <c r="P72" s="192">
        <v>139</v>
      </c>
      <c r="Q72" s="192">
        <v>148</v>
      </c>
      <c r="R72" s="192">
        <v>144</v>
      </c>
      <c r="S72" s="192">
        <v>141</v>
      </c>
      <c r="T72" s="193">
        <v>125</v>
      </c>
      <c r="U72" s="193">
        <v>103</v>
      </c>
      <c r="V72" s="193">
        <v>74.277000000000001</v>
      </c>
      <c r="W72" s="193">
        <v>62</v>
      </c>
      <c r="X72" s="193">
        <v>60.4</v>
      </c>
      <c r="Y72" s="197">
        <v>61.491999999999997</v>
      </c>
      <c r="Z72" s="197">
        <v>63</v>
      </c>
      <c r="AA72" s="197">
        <v>33</v>
      </c>
      <c r="AB72" s="197">
        <v>31.2</v>
      </c>
      <c r="AC72" s="197">
        <v>11.6</v>
      </c>
      <c r="AD72" s="784">
        <v>29.48</v>
      </c>
    </row>
    <row r="73" spans="1:30" ht="19.5" customHeight="1" x14ac:dyDescent="0.25">
      <c r="A73" s="188" t="s">
        <v>216</v>
      </c>
      <c r="B73" s="190"/>
      <c r="C73" s="190"/>
      <c r="D73" s="190"/>
      <c r="E73" s="190"/>
      <c r="F73" s="190"/>
      <c r="G73" s="190"/>
      <c r="H73" s="190"/>
      <c r="I73" s="190"/>
      <c r="J73" s="190"/>
      <c r="K73" s="190"/>
      <c r="L73" s="190"/>
      <c r="M73" s="190"/>
      <c r="N73" s="191"/>
      <c r="P73" s="192"/>
      <c r="Q73" s="192"/>
      <c r="R73" s="192"/>
      <c r="S73" s="192"/>
      <c r="T73" s="193"/>
      <c r="U73" s="193"/>
      <c r="V73" s="193"/>
      <c r="W73" s="193"/>
      <c r="X73" s="193"/>
      <c r="Y73" s="197"/>
      <c r="Z73" s="197"/>
      <c r="AA73" s="197"/>
      <c r="AB73" s="197"/>
      <c r="AC73" s="197"/>
      <c r="AD73" s="784"/>
    </row>
    <row r="74" spans="1:30" ht="19.5" customHeight="1" x14ac:dyDescent="0.25">
      <c r="A74" s="189" t="s">
        <v>5</v>
      </c>
      <c r="B74" s="190">
        <v>4853112</v>
      </c>
      <c r="C74" s="190">
        <v>4239361</v>
      </c>
      <c r="D74" s="190">
        <v>4607114</v>
      </c>
      <c r="E74" s="190">
        <v>4477422</v>
      </c>
      <c r="F74" s="190">
        <v>4125193</v>
      </c>
      <c r="G74" s="190">
        <v>4127098</v>
      </c>
      <c r="H74" s="190">
        <v>4080618</v>
      </c>
      <c r="I74" s="190">
        <v>4283721</v>
      </c>
      <c r="J74" s="190">
        <v>3263326</v>
      </c>
      <c r="K74" s="190">
        <v>3929079</v>
      </c>
      <c r="L74" s="190">
        <v>4972300</v>
      </c>
      <c r="M74" s="190">
        <v>4865052</v>
      </c>
      <c r="N74" s="191">
        <v>4446</v>
      </c>
      <c r="O74" s="192">
        <v>3966</v>
      </c>
      <c r="P74" s="192">
        <v>4778</v>
      </c>
      <c r="Q74" s="192">
        <v>5353</v>
      </c>
      <c r="R74" s="192">
        <v>5431</v>
      </c>
      <c r="S74" s="192">
        <v>4856</v>
      </c>
      <c r="T74" s="193">
        <v>4309</v>
      </c>
      <c r="U74" s="193">
        <v>5015</v>
      </c>
      <c r="V74" s="193">
        <v>4307</v>
      </c>
      <c r="W74" s="193">
        <v>4442</v>
      </c>
      <c r="X74" s="193">
        <v>4177.3</v>
      </c>
      <c r="Y74" s="197">
        <v>4056.2363</v>
      </c>
      <c r="Z74" s="197">
        <v>4035</v>
      </c>
      <c r="AA74" s="197">
        <v>4080</v>
      </c>
      <c r="AB74" s="197">
        <v>4286</v>
      </c>
      <c r="AC74" s="197">
        <v>4621.3</v>
      </c>
      <c r="AD74" s="197">
        <v>5009.7</v>
      </c>
    </row>
    <row r="75" spans="1:30" ht="19.5" customHeight="1" x14ac:dyDescent="0.25">
      <c r="A75" s="189" t="s">
        <v>199</v>
      </c>
      <c r="B75" s="190">
        <v>18010432</v>
      </c>
      <c r="C75" s="190">
        <v>19030654</v>
      </c>
      <c r="D75" s="190">
        <v>21767304</v>
      </c>
      <c r="E75" s="190">
        <v>39881344</v>
      </c>
      <c r="F75" s="190">
        <v>42957532</v>
      </c>
      <c r="G75" s="190">
        <v>41455776</v>
      </c>
      <c r="H75" s="190">
        <v>39021744</v>
      </c>
      <c r="I75" s="190">
        <v>40116516</v>
      </c>
      <c r="J75" s="190">
        <v>42132344</v>
      </c>
      <c r="K75" s="190">
        <v>37213552</v>
      </c>
      <c r="L75" s="190">
        <v>36634933</v>
      </c>
      <c r="M75" s="190">
        <v>37336704</v>
      </c>
      <c r="N75" s="191">
        <v>34306</v>
      </c>
      <c r="O75" s="192">
        <v>30926</v>
      </c>
      <c r="P75" s="192">
        <v>29440</v>
      </c>
      <c r="Q75" s="192">
        <v>26203</v>
      </c>
      <c r="R75" s="192">
        <v>31249</v>
      </c>
      <c r="S75" s="192">
        <v>34199</v>
      </c>
      <c r="T75" s="193">
        <v>32381</v>
      </c>
      <c r="U75" s="193">
        <v>29321</v>
      </c>
      <c r="V75" s="193">
        <v>23571</v>
      </c>
      <c r="W75" s="193">
        <v>20890.400000000001</v>
      </c>
      <c r="X75" s="193">
        <v>22187.8</v>
      </c>
      <c r="Y75" s="197">
        <v>20551.735000000001</v>
      </c>
      <c r="Z75" s="197">
        <v>23039</v>
      </c>
      <c r="AA75" s="197">
        <v>23359</v>
      </c>
      <c r="AB75" s="197">
        <v>23257.7</v>
      </c>
      <c r="AC75" s="197">
        <v>21966.1</v>
      </c>
      <c r="AD75" s="197">
        <v>20211</v>
      </c>
    </row>
    <row r="76" spans="1:30" ht="19.5" customHeight="1" x14ac:dyDescent="0.25">
      <c r="A76" s="189" t="s">
        <v>200</v>
      </c>
      <c r="B76" s="190">
        <v>22863546</v>
      </c>
      <c r="C76" s="190">
        <v>23270018</v>
      </c>
      <c r="D76" s="190">
        <v>26374420</v>
      </c>
      <c r="E76" s="190">
        <v>44358760</v>
      </c>
      <c r="F76" s="190">
        <v>47082728</v>
      </c>
      <c r="G76" s="190">
        <v>45582876</v>
      </c>
      <c r="H76" s="190">
        <v>43102360</v>
      </c>
      <c r="I76" s="190">
        <v>44400232</v>
      </c>
      <c r="J76" s="190">
        <v>45395668</v>
      </c>
      <c r="K76" s="190">
        <v>41142631</v>
      </c>
      <c r="L76" s="190">
        <v>41607233</v>
      </c>
      <c r="M76" s="190">
        <v>42201756</v>
      </c>
      <c r="N76" s="191">
        <v>38752</v>
      </c>
      <c r="O76" s="192">
        <v>34892</v>
      </c>
      <c r="P76" s="192">
        <v>34218</v>
      </c>
      <c r="Q76" s="192">
        <v>31556</v>
      </c>
      <c r="R76" s="192">
        <v>36681</v>
      </c>
      <c r="S76" s="192">
        <v>39054</v>
      </c>
      <c r="T76" s="193">
        <v>36690</v>
      </c>
      <c r="U76" s="193">
        <v>34335</v>
      </c>
      <c r="V76" s="193">
        <v>27878</v>
      </c>
      <c r="W76" s="193">
        <v>25332.399999999998</v>
      </c>
      <c r="X76" s="193">
        <v>26365.1</v>
      </c>
      <c r="Y76" s="197">
        <v>24607.971000000001</v>
      </c>
      <c r="Z76" s="197">
        <v>27074</v>
      </c>
      <c r="AA76" s="197">
        <v>27439</v>
      </c>
      <c r="AB76" s="197">
        <v>27543.7</v>
      </c>
      <c r="AC76" s="197">
        <v>26587.399999999998</v>
      </c>
      <c r="AD76" s="197">
        <v>25221</v>
      </c>
    </row>
    <row r="77" spans="1:30" ht="19.5" customHeight="1" x14ac:dyDescent="0.25">
      <c r="A77" s="188" t="s">
        <v>706</v>
      </c>
      <c r="B77" s="190"/>
      <c r="C77" s="190"/>
      <c r="D77" s="190"/>
      <c r="E77" s="190"/>
      <c r="F77" s="190"/>
      <c r="G77" s="190"/>
      <c r="H77" s="190"/>
      <c r="I77" s="190"/>
      <c r="J77" s="190"/>
      <c r="K77" s="190"/>
      <c r="L77" s="190"/>
      <c r="M77" s="190"/>
      <c r="N77" s="191"/>
      <c r="P77" s="192"/>
      <c r="R77" s="182"/>
      <c r="S77" s="182"/>
      <c r="T77" s="193"/>
      <c r="U77" s="193"/>
      <c r="V77" s="193"/>
      <c r="W77" s="193"/>
      <c r="X77" s="193"/>
      <c r="AD77" s="784"/>
    </row>
    <row r="78" spans="1:30" ht="19.5" customHeight="1" x14ac:dyDescent="0.25">
      <c r="A78" s="189" t="s">
        <v>5</v>
      </c>
      <c r="B78" s="190">
        <v>203457</v>
      </c>
      <c r="C78" s="190">
        <v>206186</v>
      </c>
      <c r="D78" s="190">
        <v>218054</v>
      </c>
      <c r="E78" s="190">
        <v>218155</v>
      </c>
      <c r="F78" s="190">
        <v>210974</v>
      </c>
      <c r="G78" s="190">
        <v>240164</v>
      </c>
      <c r="H78" s="190">
        <v>251172</v>
      </c>
      <c r="I78" s="190">
        <v>265472</v>
      </c>
      <c r="J78" s="190">
        <v>317295</v>
      </c>
      <c r="K78" s="190">
        <v>337900</v>
      </c>
      <c r="L78" s="190">
        <v>297837</v>
      </c>
      <c r="M78" s="190">
        <v>327541</v>
      </c>
      <c r="N78" s="191">
        <v>252</v>
      </c>
      <c r="O78" s="182">
        <v>280</v>
      </c>
      <c r="P78" s="192">
        <v>254</v>
      </c>
      <c r="Q78" s="192">
        <v>263</v>
      </c>
      <c r="R78" s="192">
        <v>272</v>
      </c>
      <c r="S78" s="192">
        <v>281</v>
      </c>
      <c r="T78" s="193">
        <v>284</v>
      </c>
      <c r="U78" s="193">
        <f>12834-12543</f>
        <v>291</v>
      </c>
      <c r="V78" s="193">
        <v>301.88200000000001</v>
      </c>
      <c r="W78" s="193">
        <v>289</v>
      </c>
      <c r="X78" s="193">
        <v>326.29999999999995</v>
      </c>
      <c r="Y78" s="192">
        <v>348.113</v>
      </c>
      <c r="Z78" s="192">
        <v>345</v>
      </c>
      <c r="AA78" s="192">
        <v>377.08699999999993</v>
      </c>
      <c r="AB78" s="192">
        <v>344</v>
      </c>
      <c r="AC78" s="192">
        <v>317.89999999999998</v>
      </c>
      <c r="AD78" s="784">
        <v>323.47000000000003</v>
      </c>
    </row>
    <row r="79" spans="1:30" ht="19.5" customHeight="1" x14ac:dyDescent="0.25">
      <c r="A79" s="189" t="s">
        <v>199</v>
      </c>
      <c r="B79" s="190">
        <v>193325</v>
      </c>
      <c r="C79" s="190">
        <v>274733</v>
      </c>
      <c r="D79" s="190">
        <v>360147</v>
      </c>
      <c r="E79" s="190">
        <v>272292</v>
      </c>
      <c r="F79" s="190">
        <v>343001</v>
      </c>
      <c r="G79" s="190">
        <v>291743</v>
      </c>
      <c r="H79" s="190">
        <v>282880</v>
      </c>
      <c r="I79" s="190">
        <v>248590</v>
      </c>
      <c r="J79" s="190">
        <v>162808</v>
      </c>
      <c r="K79" s="190">
        <v>298832</v>
      </c>
      <c r="L79" s="190">
        <v>301115</v>
      </c>
      <c r="M79" s="190">
        <v>363267</v>
      </c>
      <c r="N79" s="191">
        <v>349</v>
      </c>
      <c r="O79" s="182">
        <v>309</v>
      </c>
      <c r="P79" s="192">
        <v>349</v>
      </c>
      <c r="Q79" s="192">
        <v>339</v>
      </c>
      <c r="R79" s="192">
        <v>324</v>
      </c>
      <c r="S79" s="192">
        <v>263</v>
      </c>
      <c r="T79" s="193">
        <v>1192</v>
      </c>
      <c r="U79" s="193">
        <f>48345-48056</f>
        <v>289</v>
      </c>
      <c r="V79" s="193">
        <v>302.74400000000003</v>
      </c>
      <c r="W79" s="193">
        <v>263</v>
      </c>
      <c r="X79" s="193">
        <v>238.6</v>
      </c>
      <c r="Y79" s="192">
        <v>284.01100000000002</v>
      </c>
      <c r="Z79" s="192">
        <v>268</v>
      </c>
      <c r="AA79" s="192">
        <v>224.244</v>
      </c>
      <c r="AB79" s="192">
        <v>240.4</v>
      </c>
      <c r="AC79" s="192">
        <v>241.1</v>
      </c>
      <c r="AD79" s="784">
        <v>234.94</v>
      </c>
    </row>
    <row r="80" spans="1:30" ht="19.5" customHeight="1" x14ac:dyDescent="0.25">
      <c r="A80" s="189" t="s">
        <v>200</v>
      </c>
      <c r="B80" s="190">
        <v>396782</v>
      </c>
      <c r="C80" s="190">
        <v>480919</v>
      </c>
      <c r="D80" s="190">
        <v>578201</v>
      </c>
      <c r="E80" s="190">
        <v>490447</v>
      </c>
      <c r="F80" s="190">
        <v>553975</v>
      </c>
      <c r="G80" s="190">
        <v>531907</v>
      </c>
      <c r="H80" s="190">
        <v>534052</v>
      </c>
      <c r="I80" s="190">
        <v>514062</v>
      </c>
      <c r="J80" s="190">
        <v>480103</v>
      </c>
      <c r="K80" s="190">
        <v>636732</v>
      </c>
      <c r="L80" s="190">
        <v>598952</v>
      </c>
      <c r="M80" s="190">
        <v>690808</v>
      </c>
      <c r="N80" s="191">
        <v>601</v>
      </c>
      <c r="O80" s="182">
        <v>589</v>
      </c>
      <c r="P80" s="192">
        <v>604</v>
      </c>
      <c r="Q80" s="192">
        <v>602</v>
      </c>
      <c r="R80" s="192">
        <v>595</v>
      </c>
      <c r="S80" s="192">
        <v>549</v>
      </c>
      <c r="T80" s="193">
        <v>476</v>
      </c>
      <c r="U80" s="193">
        <f>SUM(U78:U79)</f>
        <v>580</v>
      </c>
      <c r="V80" s="193">
        <v>604.62599999999998</v>
      </c>
      <c r="W80" s="193">
        <v>552</v>
      </c>
      <c r="X80" s="193">
        <v>564.70000000000005</v>
      </c>
      <c r="Y80" s="192">
        <v>632.12400000000002</v>
      </c>
      <c r="Z80" s="192">
        <v>612</v>
      </c>
      <c r="AA80" s="192">
        <v>601.3309999999999</v>
      </c>
      <c r="AB80" s="192">
        <v>584.4</v>
      </c>
      <c r="AC80" s="192">
        <v>559</v>
      </c>
      <c r="AD80" s="784">
        <v>558.41</v>
      </c>
    </row>
    <row r="81" spans="1:30" ht="19.5" customHeight="1" x14ac:dyDescent="0.25">
      <c r="A81" s="188" t="s">
        <v>217</v>
      </c>
      <c r="B81" s="190"/>
      <c r="C81" s="190"/>
      <c r="D81" s="190"/>
      <c r="E81" s="190"/>
      <c r="F81" s="190"/>
      <c r="G81" s="190"/>
      <c r="H81" s="190"/>
      <c r="I81" s="190"/>
      <c r="J81" s="190"/>
      <c r="K81" s="190"/>
      <c r="L81" s="190"/>
      <c r="M81" s="190"/>
      <c r="N81" s="191"/>
      <c r="P81" s="192"/>
      <c r="Q81" s="192"/>
      <c r="R81" s="192"/>
      <c r="S81" s="192"/>
      <c r="T81" s="193"/>
      <c r="U81" s="193"/>
    </row>
    <row r="82" spans="1:30" ht="19.5" customHeight="1" x14ac:dyDescent="0.25">
      <c r="A82" s="189" t="s">
        <v>5</v>
      </c>
      <c r="B82" s="190">
        <v>18185563</v>
      </c>
      <c r="C82" s="190">
        <v>14927923</v>
      </c>
      <c r="D82" s="190">
        <v>14042792</v>
      </c>
      <c r="E82" s="190">
        <v>15415411</v>
      </c>
      <c r="F82" s="190">
        <v>15205942</v>
      </c>
      <c r="G82" s="190">
        <v>16250935</v>
      </c>
      <c r="H82" s="190">
        <v>16440220</v>
      </c>
      <c r="I82" s="190">
        <v>23115371</v>
      </c>
      <c r="J82" s="190">
        <v>26116947</v>
      </c>
      <c r="K82" s="190">
        <v>30532897</v>
      </c>
      <c r="L82" s="190">
        <v>33741215</v>
      </c>
      <c r="M82" s="190">
        <v>32716999</v>
      </c>
      <c r="N82" s="191">
        <v>30056</v>
      </c>
      <c r="O82" s="192">
        <v>33394</v>
      </c>
      <c r="P82" s="192">
        <v>35915</v>
      </c>
      <c r="Q82" s="192">
        <v>34835</v>
      </c>
      <c r="R82" s="192">
        <v>31067</v>
      </c>
      <c r="S82" s="192">
        <v>28147</v>
      </c>
      <c r="T82" s="202">
        <f t="shared" ref="T82:V84" si="0">T6+T14+T18+T22+T26+T30+T34+T38+T42+T46+T50+T54+T58+T62+T66+T70+T74+T78</f>
        <v>23272</v>
      </c>
      <c r="U82" s="202">
        <f t="shared" si="0"/>
        <v>24444</v>
      </c>
      <c r="V82" s="202">
        <f t="shared" si="0"/>
        <v>24276.632000000001</v>
      </c>
      <c r="W82" s="202">
        <f t="shared" ref="W82:Z84" si="1">W10+W14+W18+W22+W26+W30+W34+W38+W42+W46+W50+W54+W58+W62+W66+W70+W74+W78</f>
        <v>27684.3</v>
      </c>
      <c r="X82" s="202">
        <f t="shared" si="1"/>
        <v>25976.2</v>
      </c>
      <c r="Y82" s="202">
        <f t="shared" si="1"/>
        <v>25835.279300000002</v>
      </c>
      <c r="Z82" s="202">
        <f t="shared" si="1"/>
        <v>21845</v>
      </c>
      <c r="AA82" s="202">
        <f t="shared" ref="AA82" si="2">AA10+AA14+AA18+AA22+AA26+AA30+AA34+AA38+AA42+AA46+AA50+AA54+AA58+AA62+AA66+AA70+AA74+AA78</f>
        <v>18322.425999999999</v>
      </c>
      <c r="AB82" s="202">
        <f t="shared" ref="AB82" si="3">AB10+AB14+AB18+AB22+AB26+AB30+AB34+AB38+AB42+AB46+AB50+AB54+AB58+AB62+AB66+AB70+AB74+AB78</f>
        <v>18985.599999999999</v>
      </c>
      <c r="AC82" s="202">
        <f t="shared" ref="AC82" si="4">AC10+AC14+AC18+AC22+AC26+AC30+AC34+AC38+AC42+AC46+AC50+AC54+AC58+AC62+AC66+AC70+AC74+AC78</f>
        <v>19780.5</v>
      </c>
      <c r="AD82" s="202">
        <f t="shared" ref="AD82" si="5">AD10+AD14+AD18+AD22+AD26+AD30+AD34+AD38+AD42+AD46+AD50+AD54+AD58+AD62+AD66+AD70+AD74+AD78</f>
        <v>20748.060000000001</v>
      </c>
    </row>
    <row r="83" spans="1:30" ht="19.5" customHeight="1" x14ac:dyDescent="0.25">
      <c r="A83" s="189" t="s">
        <v>199</v>
      </c>
      <c r="B83" s="190">
        <v>77879918</v>
      </c>
      <c r="C83" s="190">
        <v>83658576</v>
      </c>
      <c r="D83" s="190">
        <v>87169048</v>
      </c>
      <c r="E83" s="190">
        <v>108390185</v>
      </c>
      <c r="F83" s="190">
        <v>111641235</v>
      </c>
      <c r="G83" s="190">
        <v>109002708</v>
      </c>
      <c r="H83" s="190">
        <v>98628765</v>
      </c>
      <c r="I83" s="190">
        <v>101598050</v>
      </c>
      <c r="J83" s="190">
        <v>103982926</v>
      </c>
      <c r="K83" s="190">
        <v>99978934</v>
      </c>
      <c r="L83" s="190">
        <v>90078952</v>
      </c>
      <c r="M83" s="190">
        <v>89438527</v>
      </c>
      <c r="N83" s="191">
        <v>80479</v>
      </c>
      <c r="O83" s="192">
        <v>77050</v>
      </c>
      <c r="P83" s="192">
        <v>72975</v>
      </c>
      <c r="Q83" s="192">
        <v>66752</v>
      </c>
      <c r="R83" s="192">
        <v>70885</v>
      </c>
      <c r="S83" s="192">
        <v>68198</v>
      </c>
      <c r="T83" s="202">
        <f t="shared" si="0"/>
        <v>62277</v>
      </c>
      <c r="U83" s="202">
        <f t="shared" si="0"/>
        <v>60374</v>
      </c>
      <c r="V83" s="202">
        <f t="shared" si="0"/>
        <v>53135.125999999997</v>
      </c>
      <c r="W83" s="202">
        <f t="shared" si="1"/>
        <v>48453.7</v>
      </c>
      <c r="X83" s="202">
        <f t="shared" si="1"/>
        <v>45663.200000000004</v>
      </c>
      <c r="Y83" s="202">
        <f t="shared" si="1"/>
        <v>45546.028999999995</v>
      </c>
      <c r="Z83" s="202">
        <f t="shared" si="1"/>
        <v>48126</v>
      </c>
      <c r="AA83" s="202">
        <f t="shared" ref="AA83" si="6">AA11+AA15+AA19+AA23+AA27+AA31+AA35+AA39+AA43+AA47+AA51+AA55+AA59+AA63+AA67+AA71+AA75+AA79</f>
        <v>48367.976000000002</v>
      </c>
      <c r="AB83" s="202">
        <f t="shared" ref="AB83" si="7">AB11+AB15+AB19+AB23+AB27+AB31+AB35+AB39+AB43+AB47+AB51+AB55+AB59+AB63+AB67+AB71+AB75+AB79</f>
        <v>47999.000000000007</v>
      </c>
      <c r="AC83" s="202">
        <f t="shared" ref="AC83" si="8">AC11+AC15+AC19+AC23+AC27+AC31+AC35+AC39+AC43+AC47+AC51+AC55+AC59+AC63+AC67+AC71+AC75+AC79</f>
        <v>45302.1</v>
      </c>
      <c r="AD83" s="202">
        <f t="shared" ref="AD83" si="9">AD11+AD15+AD19+AD23+AD27+AD31+AD35+AD39+AD43+AD47+AD51+AD55+AD59+AD63+AD67+AD71+AD75+AD79</f>
        <v>46012.37</v>
      </c>
    </row>
    <row r="84" spans="1:30" ht="19.5" customHeight="1" x14ac:dyDescent="0.25">
      <c r="A84" s="189" t="s">
        <v>200</v>
      </c>
      <c r="B84" s="190">
        <v>96065480</v>
      </c>
      <c r="C84" s="190">
        <v>98586503</v>
      </c>
      <c r="D84" s="190">
        <v>101211842</v>
      </c>
      <c r="E84" s="190">
        <v>123805591</v>
      </c>
      <c r="F84" s="190">
        <v>126847178</v>
      </c>
      <c r="G84" s="190">
        <v>125253644</v>
      </c>
      <c r="H84" s="190">
        <v>115068983</v>
      </c>
      <c r="I84" s="190">
        <v>124713417</v>
      </c>
      <c r="J84" s="190">
        <v>130099871</v>
      </c>
      <c r="K84" s="190">
        <v>130511831</v>
      </c>
      <c r="L84" s="190">
        <v>123820167</v>
      </c>
      <c r="M84" s="190">
        <v>122155526</v>
      </c>
      <c r="N84" s="191">
        <v>110535</v>
      </c>
      <c r="O84" s="192">
        <v>110444</v>
      </c>
      <c r="P84" s="192">
        <v>108890</v>
      </c>
      <c r="Q84" s="192">
        <v>101587</v>
      </c>
      <c r="R84" s="192">
        <v>101952</v>
      </c>
      <c r="S84" s="192">
        <v>96345</v>
      </c>
      <c r="T84" s="202">
        <f t="shared" si="0"/>
        <v>85547</v>
      </c>
      <c r="U84" s="202">
        <f t="shared" si="0"/>
        <v>84817</v>
      </c>
      <c r="V84" s="202">
        <f t="shared" si="0"/>
        <v>77413.758000000002</v>
      </c>
      <c r="W84" s="202">
        <f t="shared" si="1"/>
        <v>76139.399999999994</v>
      </c>
      <c r="X84" s="202">
        <f t="shared" si="1"/>
        <v>71638.899999999994</v>
      </c>
      <c r="Y84" s="202">
        <f t="shared" si="1"/>
        <v>71381.006999999998</v>
      </c>
      <c r="Z84" s="202">
        <f t="shared" si="1"/>
        <v>69968</v>
      </c>
      <c r="AA84" s="202">
        <f t="shared" ref="AA84" si="10">AA12+AA16+AA20+AA24+AA28+AA32+AA36+AA40+AA44+AA48+AA52+AA56+AA60+AA64+AA68+AA72+AA76+AA80</f>
        <v>66692.402000000002</v>
      </c>
      <c r="AB84" s="202">
        <f t="shared" ref="AB84:AC84" si="11">AB12+AB16+AB20+AB24+AB28+AB32+AB36+AB40+AB44+AB48+AB52+AB56+AB60+AB64+AB68+AB72+AB76+AB80</f>
        <v>66984.599999999991</v>
      </c>
      <c r="AC84" s="202">
        <f t="shared" si="11"/>
        <v>65082.600000000006</v>
      </c>
      <c r="AD84" s="202">
        <f t="shared" ref="AD84" si="12">AD12+AD16+AD20+AD24+AD28+AD32+AD36+AD40+AD44+AD48+AD52+AD56+AD60+AD64+AD68+AD72+AD76+AD80</f>
        <v>66760.800000000003</v>
      </c>
    </row>
    <row r="85" spans="1:30" ht="9" customHeight="1" x14ac:dyDescent="0.25">
      <c r="A85" s="203"/>
      <c r="B85" s="203"/>
      <c r="C85" s="203"/>
      <c r="D85" s="203"/>
      <c r="E85" s="203"/>
      <c r="F85" s="203"/>
      <c r="G85" s="203"/>
      <c r="H85" s="203"/>
      <c r="I85" s="203"/>
      <c r="J85" s="203"/>
      <c r="K85" s="203"/>
      <c r="L85" s="203"/>
      <c r="M85" s="203"/>
      <c r="N85" s="203"/>
      <c r="O85" s="203"/>
      <c r="P85" s="203"/>
      <c r="Q85" s="203"/>
      <c r="R85" s="203"/>
      <c r="S85" s="203"/>
      <c r="T85" s="204"/>
      <c r="U85" s="204"/>
      <c r="V85" s="204"/>
      <c r="W85" s="205"/>
      <c r="X85" s="205"/>
      <c r="Y85" s="205"/>
      <c r="Z85" s="205"/>
      <c r="AA85" s="205"/>
      <c r="AB85" s="205"/>
      <c r="AC85" s="205"/>
      <c r="AD85" s="205"/>
    </row>
    <row r="86" spans="1:30" ht="20.25" customHeight="1" x14ac:dyDescent="0.25">
      <c r="A86" s="53" t="s">
        <v>157</v>
      </c>
      <c r="B86" s="180"/>
      <c r="C86" s="180"/>
      <c r="D86" s="180"/>
      <c r="E86" s="180"/>
      <c r="F86" s="180"/>
      <c r="G86" s="180"/>
      <c r="H86" s="180"/>
      <c r="I86" s="180"/>
      <c r="J86" s="180"/>
      <c r="K86" s="180"/>
      <c r="L86" s="180"/>
      <c r="M86" s="180"/>
      <c r="N86" s="180"/>
      <c r="O86" s="180"/>
      <c r="P86" s="180"/>
      <c r="Q86" s="180"/>
      <c r="R86" s="180"/>
      <c r="S86" s="180"/>
      <c r="T86" s="180"/>
    </row>
    <row r="87" spans="1:30" x14ac:dyDescent="0.25">
      <c r="A87" s="723" t="s">
        <v>703</v>
      </c>
      <c r="B87" s="54"/>
      <c r="C87" s="54"/>
      <c r="D87" s="54"/>
      <c r="E87" s="54"/>
      <c r="F87" s="54"/>
      <c r="G87" s="54"/>
      <c r="H87" s="54"/>
      <c r="I87" s="54"/>
      <c r="J87" s="54"/>
    </row>
    <row r="88" spans="1:30" x14ac:dyDescent="0.25">
      <c r="A88" s="724" t="s">
        <v>704</v>
      </c>
    </row>
    <row r="89" spans="1:30" x14ac:dyDescent="0.25">
      <c r="A89" s="724" t="s">
        <v>218</v>
      </c>
    </row>
    <row r="90" spans="1:30" x14ac:dyDescent="0.25">
      <c r="A90" s="54" t="s">
        <v>219</v>
      </c>
    </row>
    <row r="91" spans="1:30" x14ac:dyDescent="0.25">
      <c r="A91" s="54" t="s">
        <v>220</v>
      </c>
    </row>
    <row r="92" spans="1:30" x14ac:dyDescent="0.25">
      <c r="A92" s="54" t="s">
        <v>221</v>
      </c>
      <c r="K92" s="192" t="s">
        <v>56</v>
      </c>
      <c r="L92" s="192" t="s">
        <v>56</v>
      </c>
    </row>
    <row r="93" spans="1:30" x14ac:dyDescent="0.25">
      <c r="K93" s="192" t="s">
        <v>56</v>
      </c>
      <c r="L93" s="192" t="s">
        <v>56</v>
      </c>
    </row>
    <row r="94" spans="1:30" x14ac:dyDescent="0.25">
      <c r="K94" s="192" t="s">
        <v>56</v>
      </c>
    </row>
    <row r="97" spans="11:11" x14ac:dyDescent="0.25">
      <c r="K97" s="206" t="s">
        <v>56</v>
      </c>
    </row>
    <row r="98" spans="11:11" x14ac:dyDescent="0.25">
      <c r="K98" s="206" t="s">
        <v>56</v>
      </c>
    </row>
    <row r="99" spans="11:11" x14ac:dyDescent="0.25">
      <c r="K99" s="206" t="s">
        <v>56</v>
      </c>
    </row>
  </sheetData>
  <pageMargins left="0.74803149606299213" right="0.19685039370078741" top="0.59055118110236227" bottom="0.31496062992125984" header="0.51181102362204722" footer="0.51181102362204722"/>
  <pageSetup paperSize="9" scale="45" orientation="portrait" r:id="rId1"/>
  <headerFooter alignWithMargins="0"/>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8"/>
  <sheetViews>
    <sheetView zoomScale="85" zoomScaleNormal="85" workbookViewId="0"/>
  </sheetViews>
  <sheetFormatPr defaultColWidth="9.42578125" defaultRowHeight="15" x14ac:dyDescent="0.2"/>
  <cols>
    <col min="1" max="1" width="22.7109375" style="51" customWidth="1"/>
    <col min="2" max="9" width="9.7109375" style="51" hidden="1" customWidth="1"/>
    <col min="10" max="10" width="11.5703125" style="51" hidden="1" customWidth="1"/>
    <col min="11" max="17" width="10.7109375" style="51" hidden="1" customWidth="1"/>
    <col min="18" max="19" width="10.7109375" style="207" hidden="1" customWidth="1"/>
    <col min="20" max="20" width="10.7109375" style="207" customWidth="1"/>
    <col min="21" max="21" width="10.7109375" style="51" customWidth="1"/>
    <col min="22" max="24" width="9.42578125" style="51"/>
    <col min="25" max="25" width="10.7109375" style="51" customWidth="1"/>
    <col min="26" max="26" width="10.5703125" style="51" customWidth="1"/>
    <col min="27" max="27" width="10.28515625" style="51" bestFit="1" customWidth="1"/>
    <col min="28" max="28" width="10.28515625" style="51" customWidth="1"/>
    <col min="29" max="29" width="10.7109375" style="51" customWidth="1"/>
    <col min="30" max="256" width="9.42578125" style="51"/>
    <col min="257" max="257" width="22.7109375" style="51" customWidth="1"/>
    <col min="258" max="271" width="0" style="51" hidden="1" customWidth="1"/>
    <col min="272" max="277" width="10.7109375" style="51" customWidth="1"/>
    <col min="278" max="280" width="9.42578125" style="51"/>
    <col min="281" max="281" width="10.7109375" style="51" customWidth="1"/>
    <col min="282" max="282" width="10.5703125" style="51" customWidth="1"/>
    <col min="283" max="283" width="10.28515625" style="51" bestFit="1" customWidth="1"/>
    <col min="284" max="512" width="9.42578125" style="51"/>
    <col min="513" max="513" width="22.7109375" style="51" customWidth="1"/>
    <col min="514" max="527" width="0" style="51" hidden="1" customWidth="1"/>
    <col min="528" max="533" width="10.7109375" style="51" customWidth="1"/>
    <col min="534" max="536" width="9.42578125" style="51"/>
    <col min="537" max="537" width="10.7109375" style="51" customWidth="1"/>
    <col min="538" max="538" width="10.5703125" style="51" customWidth="1"/>
    <col min="539" max="539" width="10.28515625" style="51" bestFit="1" customWidth="1"/>
    <col min="540" max="768" width="9.42578125" style="51"/>
    <col min="769" max="769" width="22.7109375" style="51" customWidth="1"/>
    <col min="770" max="783" width="0" style="51" hidden="1" customWidth="1"/>
    <col min="784" max="789" width="10.7109375" style="51" customWidth="1"/>
    <col min="790" max="792" width="9.42578125" style="51"/>
    <col min="793" max="793" width="10.7109375" style="51" customWidth="1"/>
    <col min="794" max="794" width="10.5703125" style="51" customWidth="1"/>
    <col min="795" max="795" width="10.28515625" style="51" bestFit="1" customWidth="1"/>
    <col min="796" max="1024" width="9.42578125" style="51"/>
    <col min="1025" max="1025" width="22.7109375" style="51" customWidth="1"/>
    <col min="1026" max="1039" width="0" style="51" hidden="1" customWidth="1"/>
    <col min="1040" max="1045" width="10.7109375" style="51" customWidth="1"/>
    <col min="1046" max="1048" width="9.42578125" style="51"/>
    <col min="1049" max="1049" width="10.7109375" style="51" customWidth="1"/>
    <col min="1050" max="1050" width="10.5703125" style="51" customWidth="1"/>
    <col min="1051" max="1051" width="10.28515625" style="51" bestFit="1" customWidth="1"/>
    <col min="1052" max="1280" width="9.42578125" style="51"/>
    <col min="1281" max="1281" width="22.7109375" style="51" customWidth="1"/>
    <col min="1282" max="1295" width="0" style="51" hidden="1" customWidth="1"/>
    <col min="1296" max="1301" width="10.7109375" style="51" customWidth="1"/>
    <col min="1302" max="1304" width="9.42578125" style="51"/>
    <col min="1305" max="1305" width="10.7109375" style="51" customWidth="1"/>
    <col min="1306" max="1306" width="10.5703125" style="51" customWidth="1"/>
    <col min="1307" max="1307" width="10.28515625" style="51" bestFit="1" customWidth="1"/>
    <col min="1308" max="1536" width="9.42578125" style="51"/>
    <col min="1537" max="1537" width="22.7109375" style="51" customWidth="1"/>
    <col min="1538" max="1551" width="0" style="51" hidden="1" customWidth="1"/>
    <col min="1552" max="1557" width="10.7109375" style="51" customWidth="1"/>
    <col min="1558" max="1560" width="9.42578125" style="51"/>
    <col min="1561" max="1561" width="10.7109375" style="51" customWidth="1"/>
    <col min="1562" max="1562" width="10.5703125" style="51" customWidth="1"/>
    <col min="1563" max="1563" width="10.28515625" style="51" bestFit="1" customWidth="1"/>
    <col min="1564" max="1792" width="9.42578125" style="51"/>
    <col min="1793" max="1793" width="22.7109375" style="51" customWidth="1"/>
    <col min="1794" max="1807" width="0" style="51" hidden="1" customWidth="1"/>
    <col min="1808" max="1813" width="10.7109375" style="51" customWidth="1"/>
    <col min="1814" max="1816" width="9.42578125" style="51"/>
    <col min="1817" max="1817" width="10.7109375" style="51" customWidth="1"/>
    <col min="1818" max="1818" width="10.5703125" style="51" customWidth="1"/>
    <col min="1819" max="1819" width="10.28515625" style="51" bestFit="1" customWidth="1"/>
    <col min="1820" max="2048" width="9.42578125" style="51"/>
    <col min="2049" max="2049" width="22.7109375" style="51" customWidth="1"/>
    <col min="2050" max="2063" width="0" style="51" hidden="1" customWidth="1"/>
    <col min="2064" max="2069" width="10.7109375" style="51" customWidth="1"/>
    <col min="2070" max="2072" width="9.42578125" style="51"/>
    <col min="2073" max="2073" width="10.7109375" style="51" customWidth="1"/>
    <col min="2074" max="2074" width="10.5703125" style="51" customWidth="1"/>
    <col min="2075" max="2075" width="10.28515625" style="51" bestFit="1" customWidth="1"/>
    <col min="2076" max="2304" width="9.42578125" style="51"/>
    <col min="2305" max="2305" width="22.7109375" style="51" customWidth="1"/>
    <col min="2306" max="2319" width="0" style="51" hidden="1" customWidth="1"/>
    <col min="2320" max="2325" width="10.7109375" style="51" customWidth="1"/>
    <col min="2326" max="2328" width="9.42578125" style="51"/>
    <col min="2329" max="2329" width="10.7109375" style="51" customWidth="1"/>
    <col min="2330" max="2330" width="10.5703125" style="51" customWidth="1"/>
    <col min="2331" max="2331" width="10.28515625" style="51" bestFit="1" customWidth="1"/>
    <col min="2332" max="2560" width="9.42578125" style="51"/>
    <col min="2561" max="2561" width="22.7109375" style="51" customWidth="1"/>
    <col min="2562" max="2575" width="0" style="51" hidden="1" customWidth="1"/>
    <col min="2576" max="2581" width="10.7109375" style="51" customWidth="1"/>
    <col min="2582" max="2584" width="9.42578125" style="51"/>
    <col min="2585" max="2585" width="10.7109375" style="51" customWidth="1"/>
    <col min="2586" max="2586" width="10.5703125" style="51" customWidth="1"/>
    <col min="2587" max="2587" width="10.28515625" style="51" bestFit="1" customWidth="1"/>
    <col min="2588" max="2816" width="9.42578125" style="51"/>
    <col min="2817" max="2817" width="22.7109375" style="51" customWidth="1"/>
    <col min="2818" max="2831" width="0" style="51" hidden="1" customWidth="1"/>
    <col min="2832" max="2837" width="10.7109375" style="51" customWidth="1"/>
    <col min="2838" max="2840" width="9.42578125" style="51"/>
    <col min="2841" max="2841" width="10.7109375" style="51" customWidth="1"/>
    <col min="2842" max="2842" width="10.5703125" style="51" customWidth="1"/>
    <col min="2843" max="2843" width="10.28515625" style="51" bestFit="1" customWidth="1"/>
    <col min="2844" max="3072" width="9.42578125" style="51"/>
    <col min="3073" max="3073" width="22.7109375" style="51" customWidth="1"/>
    <col min="3074" max="3087" width="0" style="51" hidden="1" customWidth="1"/>
    <col min="3088" max="3093" width="10.7109375" style="51" customWidth="1"/>
    <col min="3094" max="3096" width="9.42578125" style="51"/>
    <col min="3097" max="3097" width="10.7109375" style="51" customWidth="1"/>
    <col min="3098" max="3098" width="10.5703125" style="51" customWidth="1"/>
    <col min="3099" max="3099" width="10.28515625" style="51" bestFit="1" customWidth="1"/>
    <col min="3100" max="3328" width="9.42578125" style="51"/>
    <col min="3329" max="3329" width="22.7109375" style="51" customWidth="1"/>
    <col min="3330" max="3343" width="0" style="51" hidden="1" customWidth="1"/>
    <col min="3344" max="3349" width="10.7109375" style="51" customWidth="1"/>
    <col min="3350" max="3352" width="9.42578125" style="51"/>
    <col min="3353" max="3353" width="10.7109375" style="51" customWidth="1"/>
    <col min="3354" max="3354" width="10.5703125" style="51" customWidth="1"/>
    <col min="3355" max="3355" width="10.28515625" style="51" bestFit="1" customWidth="1"/>
    <col min="3356" max="3584" width="9.42578125" style="51"/>
    <col min="3585" max="3585" width="22.7109375" style="51" customWidth="1"/>
    <col min="3586" max="3599" width="0" style="51" hidden="1" customWidth="1"/>
    <col min="3600" max="3605" width="10.7109375" style="51" customWidth="1"/>
    <col min="3606" max="3608" width="9.42578125" style="51"/>
    <col min="3609" max="3609" width="10.7109375" style="51" customWidth="1"/>
    <col min="3610" max="3610" width="10.5703125" style="51" customWidth="1"/>
    <col min="3611" max="3611" width="10.28515625" style="51" bestFit="1" customWidth="1"/>
    <col min="3612" max="3840" width="9.42578125" style="51"/>
    <col min="3841" max="3841" width="22.7109375" style="51" customWidth="1"/>
    <col min="3842" max="3855" width="0" style="51" hidden="1" customWidth="1"/>
    <col min="3856" max="3861" width="10.7109375" style="51" customWidth="1"/>
    <col min="3862" max="3864" width="9.42578125" style="51"/>
    <col min="3865" max="3865" width="10.7109375" style="51" customWidth="1"/>
    <col min="3866" max="3866" width="10.5703125" style="51" customWidth="1"/>
    <col min="3867" max="3867" width="10.28515625" style="51" bestFit="1" customWidth="1"/>
    <col min="3868" max="4096" width="9.42578125" style="51"/>
    <col min="4097" max="4097" width="22.7109375" style="51" customWidth="1"/>
    <col min="4098" max="4111" width="0" style="51" hidden="1" customWidth="1"/>
    <col min="4112" max="4117" width="10.7109375" style="51" customWidth="1"/>
    <col min="4118" max="4120" width="9.42578125" style="51"/>
    <col min="4121" max="4121" width="10.7109375" style="51" customWidth="1"/>
    <col min="4122" max="4122" width="10.5703125" style="51" customWidth="1"/>
    <col min="4123" max="4123" width="10.28515625" style="51" bestFit="1" customWidth="1"/>
    <col min="4124" max="4352" width="9.42578125" style="51"/>
    <col min="4353" max="4353" width="22.7109375" style="51" customWidth="1"/>
    <col min="4354" max="4367" width="0" style="51" hidden="1" customWidth="1"/>
    <col min="4368" max="4373" width="10.7109375" style="51" customWidth="1"/>
    <col min="4374" max="4376" width="9.42578125" style="51"/>
    <col min="4377" max="4377" width="10.7109375" style="51" customWidth="1"/>
    <col min="4378" max="4378" width="10.5703125" style="51" customWidth="1"/>
    <col min="4379" max="4379" width="10.28515625" style="51" bestFit="1" customWidth="1"/>
    <col min="4380" max="4608" width="9.42578125" style="51"/>
    <col min="4609" max="4609" width="22.7109375" style="51" customWidth="1"/>
    <col min="4610" max="4623" width="0" style="51" hidden="1" customWidth="1"/>
    <col min="4624" max="4629" width="10.7109375" style="51" customWidth="1"/>
    <col min="4630" max="4632" width="9.42578125" style="51"/>
    <col min="4633" max="4633" width="10.7109375" style="51" customWidth="1"/>
    <col min="4634" max="4634" width="10.5703125" style="51" customWidth="1"/>
    <col min="4635" max="4635" width="10.28515625" style="51" bestFit="1" customWidth="1"/>
    <col min="4636" max="4864" width="9.42578125" style="51"/>
    <col min="4865" max="4865" width="22.7109375" style="51" customWidth="1"/>
    <col min="4866" max="4879" width="0" style="51" hidden="1" customWidth="1"/>
    <col min="4880" max="4885" width="10.7109375" style="51" customWidth="1"/>
    <col min="4886" max="4888" width="9.42578125" style="51"/>
    <col min="4889" max="4889" width="10.7109375" style="51" customWidth="1"/>
    <col min="4890" max="4890" width="10.5703125" style="51" customWidth="1"/>
    <col min="4891" max="4891" width="10.28515625" style="51" bestFit="1" customWidth="1"/>
    <col min="4892" max="5120" width="9.42578125" style="51"/>
    <col min="5121" max="5121" width="22.7109375" style="51" customWidth="1"/>
    <col min="5122" max="5135" width="0" style="51" hidden="1" customWidth="1"/>
    <col min="5136" max="5141" width="10.7109375" style="51" customWidth="1"/>
    <col min="5142" max="5144" width="9.42578125" style="51"/>
    <col min="5145" max="5145" width="10.7109375" style="51" customWidth="1"/>
    <col min="5146" max="5146" width="10.5703125" style="51" customWidth="1"/>
    <col min="5147" max="5147" width="10.28515625" style="51" bestFit="1" customWidth="1"/>
    <col min="5148" max="5376" width="9.42578125" style="51"/>
    <col min="5377" max="5377" width="22.7109375" style="51" customWidth="1"/>
    <col min="5378" max="5391" width="0" style="51" hidden="1" customWidth="1"/>
    <col min="5392" max="5397" width="10.7109375" style="51" customWidth="1"/>
    <col min="5398" max="5400" width="9.42578125" style="51"/>
    <col min="5401" max="5401" width="10.7109375" style="51" customWidth="1"/>
    <col min="5402" max="5402" width="10.5703125" style="51" customWidth="1"/>
    <col min="5403" max="5403" width="10.28515625" style="51" bestFit="1" customWidth="1"/>
    <col min="5404" max="5632" width="9.42578125" style="51"/>
    <col min="5633" max="5633" width="22.7109375" style="51" customWidth="1"/>
    <col min="5634" max="5647" width="0" style="51" hidden="1" customWidth="1"/>
    <col min="5648" max="5653" width="10.7109375" style="51" customWidth="1"/>
    <col min="5654" max="5656" width="9.42578125" style="51"/>
    <col min="5657" max="5657" width="10.7109375" style="51" customWidth="1"/>
    <col min="5658" max="5658" width="10.5703125" style="51" customWidth="1"/>
    <col min="5659" max="5659" width="10.28515625" style="51" bestFit="1" customWidth="1"/>
    <col min="5660" max="5888" width="9.42578125" style="51"/>
    <col min="5889" max="5889" width="22.7109375" style="51" customWidth="1"/>
    <col min="5890" max="5903" width="0" style="51" hidden="1" customWidth="1"/>
    <col min="5904" max="5909" width="10.7109375" style="51" customWidth="1"/>
    <col min="5910" max="5912" width="9.42578125" style="51"/>
    <col min="5913" max="5913" width="10.7109375" style="51" customWidth="1"/>
    <col min="5914" max="5914" width="10.5703125" style="51" customWidth="1"/>
    <col min="5915" max="5915" width="10.28515625" style="51" bestFit="1" customWidth="1"/>
    <col min="5916" max="6144" width="9.42578125" style="51"/>
    <col min="6145" max="6145" width="22.7109375" style="51" customWidth="1"/>
    <col min="6146" max="6159" width="0" style="51" hidden="1" customWidth="1"/>
    <col min="6160" max="6165" width="10.7109375" style="51" customWidth="1"/>
    <col min="6166" max="6168" width="9.42578125" style="51"/>
    <col min="6169" max="6169" width="10.7109375" style="51" customWidth="1"/>
    <col min="6170" max="6170" width="10.5703125" style="51" customWidth="1"/>
    <col min="6171" max="6171" width="10.28515625" style="51" bestFit="1" customWidth="1"/>
    <col min="6172" max="6400" width="9.42578125" style="51"/>
    <col min="6401" max="6401" width="22.7109375" style="51" customWidth="1"/>
    <col min="6402" max="6415" width="0" style="51" hidden="1" customWidth="1"/>
    <col min="6416" max="6421" width="10.7109375" style="51" customWidth="1"/>
    <col min="6422" max="6424" width="9.42578125" style="51"/>
    <col min="6425" max="6425" width="10.7109375" style="51" customWidth="1"/>
    <col min="6426" max="6426" width="10.5703125" style="51" customWidth="1"/>
    <col min="6427" max="6427" width="10.28515625" style="51" bestFit="1" customWidth="1"/>
    <col min="6428" max="6656" width="9.42578125" style="51"/>
    <col min="6657" max="6657" width="22.7109375" style="51" customWidth="1"/>
    <col min="6658" max="6671" width="0" style="51" hidden="1" customWidth="1"/>
    <col min="6672" max="6677" width="10.7109375" style="51" customWidth="1"/>
    <col min="6678" max="6680" width="9.42578125" style="51"/>
    <col min="6681" max="6681" width="10.7109375" style="51" customWidth="1"/>
    <col min="6682" max="6682" width="10.5703125" style="51" customWidth="1"/>
    <col min="6683" max="6683" width="10.28515625" style="51" bestFit="1" customWidth="1"/>
    <col min="6684" max="6912" width="9.42578125" style="51"/>
    <col min="6913" max="6913" width="22.7109375" style="51" customWidth="1"/>
    <col min="6914" max="6927" width="0" style="51" hidden="1" customWidth="1"/>
    <col min="6928" max="6933" width="10.7109375" style="51" customWidth="1"/>
    <col min="6934" max="6936" width="9.42578125" style="51"/>
    <col min="6937" max="6937" width="10.7109375" style="51" customWidth="1"/>
    <col min="6938" max="6938" width="10.5703125" style="51" customWidth="1"/>
    <col min="6939" max="6939" width="10.28515625" style="51" bestFit="1" customWidth="1"/>
    <col min="6940" max="7168" width="9.42578125" style="51"/>
    <col min="7169" max="7169" width="22.7109375" style="51" customWidth="1"/>
    <col min="7170" max="7183" width="0" style="51" hidden="1" customWidth="1"/>
    <col min="7184" max="7189" width="10.7109375" style="51" customWidth="1"/>
    <col min="7190" max="7192" width="9.42578125" style="51"/>
    <col min="7193" max="7193" width="10.7109375" style="51" customWidth="1"/>
    <col min="7194" max="7194" width="10.5703125" style="51" customWidth="1"/>
    <col min="7195" max="7195" width="10.28515625" style="51" bestFit="1" customWidth="1"/>
    <col min="7196" max="7424" width="9.42578125" style="51"/>
    <col min="7425" max="7425" width="22.7109375" style="51" customWidth="1"/>
    <col min="7426" max="7439" width="0" style="51" hidden="1" customWidth="1"/>
    <col min="7440" max="7445" width="10.7109375" style="51" customWidth="1"/>
    <col min="7446" max="7448" width="9.42578125" style="51"/>
    <col min="7449" max="7449" width="10.7109375" style="51" customWidth="1"/>
    <col min="7450" max="7450" width="10.5703125" style="51" customWidth="1"/>
    <col min="7451" max="7451" width="10.28515625" style="51" bestFit="1" customWidth="1"/>
    <col min="7452" max="7680" width="9.42578125" style="51"/>
    <col min="7681" max="7681" width="22.7109375" style="51" customWidth="1"/>
    <col min="7682" max="7695" width="0" style="51" hidden="1" customWidth="1"/>
    <col min="7696" max="7701" width="10.7109375" style="51" customWidth="1"/>
    <col min="7702" max="7704" width="9.42578125" style="51"/>
    <col min="7705" max="7705" width="10.7109375" style="51" customWidth="1"/>
    <col min="7706" max="7706" width="10.5703125" style="51" customWidth="1"/>
    <col min="7707" max="7707" width="10.28515625" style="51" bestFit="1" customWidth="1"/>
    <col min="7708" max="7936" width="9.42578125" style="51"/>
    <col min="7937" max="7937" width="22.7109375" style="51" customWidth="1"/>
    <col min="7938" max="7951" width="0" style="51" hidden="1" customWidth="1"/>
    <col min="7952" max="7957" width="10.7109375" style="51" customWidth="1"/>
    <col min="7958" max="7960" width="9.42578125" style="51"/>
    <col min="7961" max="7961" width="10.7109375" style="51" customWidth="1"/>
    <col min="7962" max="7962" width="10.5703125" style="51" customWidth="1"/>
    <col min="7963" max="7963" width="10.28515625" style="51" bestFit="1" customWidth="1"/>
    <col min="7964" max="8192" width="9.42578125" style="51"/>
    <col min="8193" max="8193" width="22.7109375" style="51" customWidth="1"/>
    <col min="8194" max="8207" width="0" style="51" hidden="1" customWidth="1"/>
    <col min="8208" max="8213" width="10.7109375" style="51" customWidth="1"/>
    <col min="8214" max="8216" width="9.42578125" style="51"/>
    <col min="8217" max="8217" width="10.7109375" style="51" customWidth="1"/>
    <col min="8218" max="8218" width="10.5703125" style="51" customWidth="1"/>
    <col min="8219" max="8219" width="10.28515625" style="51" bestFit="1" customWidth="1"/>
    <col min="8220" max="8448" width="9.42578125" style="51"/>
    <col min="8449" max="8449" width="22.7109375" style="51" customWidth="1"/>
    <col min="8450" max="8463" width="0" style="51" hidden="1" customWidth="1"/>
    <col min="8464" max="8469" width="10.7109375" style="51" customWidth="1"/>
    <col min="8470" max="8472" width="9.42578125" style="51"/>
    <col min="8473" max="8473" width="10.7109375" style="51" customWidth="1"/>
    <col min="8474" max="8474" width="10.5703125" style="51" customWidth="1"/>
    <col min="8475" max="8475" width="10.28515625" style="51" bestFit="1" customWidth="1"/>
    <col min="8476" max="8704" width="9.42578125" style="51"/>
    <col min="8705" max="8705" width="22.7109375" style="51" customWidth="1"/>
    <col min="8706" max="8719" width="0" style="51" hidden="1" customWidth="1"/>
    <col min="8720" max="8725" width="10.7109375" style="51" customWidth="1"/>
    <col min="8726" max="8728" width="9.42578125" style="51"/>
    <col min="8729" max="8729" width="10.7109375" style="51" customWidth="1"/>
    <col min="8730" max="8730" width="10.5703125" style="51" customWidth="1"/>
    <col min="8731" max="8731" width="10.28515625" style="51" bestFit="1" customWidth="1"/>
    <col min="8732" max="8960" width="9.42578125" style="51"/>
    <col min="8961" max="8961" width="22.7109375" style="51" customWidth="1"/>
    <col min="8962" max="8975" width="0" style="51" hidden="1" customWidth="1"/>
    <col min="8976" max="8981" width="10.7109375" style="51" customWidth="1"/>
    <col min="8982" max="8984" width="9.42578125" style="51"/>
    <col min="8985" max="8985" width="10.7109375" style="51" customWidth="1"/>
    <col min="8986" max="8986" width="10.5703125" style="51" customWidth="1"/>
    <col min="8987" max="8987" width="10.28515625" style="51" bestFit="1" customWidth="1"/>
    <col min="8988" max="9216" width="9.42578125" style="51"/>
    <col min="9217" max="9217" width="22.7109375" style="51" customWidth="1"/>
    <col min="9218" max="9231" width="0" style="51" hidden="1" customWidth="1"/>
    <col min="9232" max="9237" width="10.7109375" style="51" customWidth="1"/>
    <col min="9238" max="9240" width="9.42578125" style="51"/>
    <col min="9241" max="9241" width="10.7109375" style="51" customWidth="1"/>
    <col min="9242" max="9242" width="10.5703125" style="51" customWidth="1"/>
    <col min="9243" max="9243" width="10.28515625" style="51" bestFit="1" customWidth="1"/>
    <col min="9244" max="9472" width="9.42578125" style="51"/>
    <col min="9473" max="9473" width="22.7109375" style="51" customWidth="1"/>
    <col min="9474" max="9487" width="0" style="51" hidden="1" customWidth="1"/>
    <col min="9488" max="9493" width="10.7109375" style="51" customWidth="1"/>
    <col min="9494" max="9496" width="9.42578125" style="51"/>
    <col min="9497" max="9497" width="10.7109375" style="51" customWidth="1"/>
    <col min="9498" max="9498" width="10.5703125" style="51" customWidth="1"/>
    <col min="9499" max="9499" width="10.28515625" style="51" bestFit="1" customWidth="1"/>
    <col min="9500" max="9728" width="9.42578125" style="51"/>
    <col min="9729" max="9729" width="22.7109375" style="51" customWidth="1"/>
    <col min="9730" max="9743" width="0" style="51" hidden="1" customWidth="1"/>
    <col min="9744" max="9749" width="10.7109375" style="51" customWidth="1"/>
    <col min="9750" max="9752" width="9.42578125" style="51"/>
    <col min="9753" max="9753" width="10.7109375" style="51" customWidth="1"/>
    <col min="9754" max="9754" width="10.5703125" style="51" customWidth="1"/>
    <col min="9755" max="9755" width="10.28515625" style="51" bestFit="1" customWidth="1"/>
    <col min="9756" max="9984" width="9.42578125" style="51"/>
    <col min="9985" max="9985" width="22.7109375" style="51" customWidth="1"/>
    <col min="9986" max="9999" width="0" style="51" hidden="1" customWidth="1"/>
    <col min="10000" max="10005" width="10.7109375" style="51" customWidth="1"/>
    <col min="10006" max="10008" width="9.42578125" style="51"/>
    <col min="10009" max="10009" width="10.7109375" style="51" customWidth="1"/>
    <col min="10010" max="10010" width="10.5703125" style="51" customWidth="1"/>
    <col min="10011" max="10011" width="10.28515625" style="51" bestFit="1" customWidth="1"/>
    <col min="10012" max="10240" width="9.42578125" style="51"/>
    <col min="10241" max="10241" width="22.7109375" style="51" customWidth="1"/>
    <col min="10242" max="10255" width="0" style="51" hidden="1" customWidth="1"/>
    <col min="10256" max="10261" width="10.7109375" style="51" customWidth="1"/>
    <col min="10262" max="10264" width="9.42578125" style="51"/>
    <col min="10265" max="10265" width="10.7109375" style="51" customWidth="1"/>
    <col min="10266" max="10266" width="10.5703125" style="51" customWidth="1"/>
    <col min="10267" max="10267" width="10.28515625" style="51" bestFit="1" customWidth="1"/>
    <col min="10268" max="10496" width="9.42578125" style="51"/>
    <col min="10497" max="10497" width="22.7109375" style="51" customWidth="1"/>
    <col min="10498" max="10511" width="0" style="51" hidden="1" customWidth="1"/>
    <col min="10512" max="10517" width="10.7109375" style="51" customWidth="1"/>
    <col min="10518" max="10520" width="9.42578125" style="51"/>
    <col min="10521" max="10521" width="10.7109375" style="51" customWidth="1"/>
    <col min="10522" max="10522" width="10.5703125" style="51" customWidth="1"/>
    <col min="10523" max="10523" width="10.28515625" style="51" bestFit="1" customWidth="1"/>
    <col min="10524" max="10752" width="9.42578125" style="51"/>
    <col min="10753" max="10753" width="22.7109375" style="51" customWidth="1"/>
    <col min="10754" max="10767" width="0" style="51" hidden="1" customWidth="1"/>
    <col min="10768" max="10773" width="10.7109375" style="51" customWidth="1"/>
    <col min="10774" max="10776" width="9.42578125" style="51"/>
    <col min="10777" max="10777" width="10.7109375" style="51" customWidth="1"/>
    <col min="10778" max="10778" width="10.5703125" style="51" customWidth="1"/>
    <col min="10779" max="10779" width="10.28515625" style="51" bestFit="1" customWidth="1"/>
    <col min="10780" max="11008" width="9.42578125" style="51"/>
    <col min="11009" max="11009" width="22.7109375" style="51" customWidth="1"/>
    <col min="11010" max="11023" width="0" style="51" hidden="1" customWidth="1"/>
    <col min="11024" max="11029" width="10.7109375" style="51" customWidth="1"/>
    <col min="11030" max="11032" width="9.42578125" style="51"/>
    <col min="11033" max="11033" width="10.7109375" style="51" customWidth="1"/>
    <col min="11034" max="11034" width="10.5703125" style="51" customWidth="1"/>
    <col min="11035" max="11035" width="10.28515625" style="51" bestFit="1" customWidth="1"/>
    <col min="11036" max="11264" width="9.42578125" style="51"/>
    <col min="11265" max="11265" width="22.7109375" style="51" customWidth="1"/>
    <col min="11266" max="11279" width="0" style="51" hidden="1" customWidth="1"/>
    <col min="11280" max="11285" width="10.7109375" style="51" customWidth="1"/>
    <col min="11286" max="11288" width="9.42578125" style="51"/>
    <col min="11289" max="11289" width="10.7109375" style="51" customWidth="1"/>
    <col min="11290" max="11290" width="10.5703125" style="51" customWidth="1"/>
    <col min="11291" max="11291" width="10.28515625" style="51" bestFit="1" customWidth="1"/>
    <col min="11292" max="11520" width="9.42578125" style="51"/>
    <col min="11521" max="11521" width="22.7109375" style="51" customWidth="1"/>
    <col min="11522" max="11535" width="0" style="51" hidden="1" customWidth="1"/>
    <col min="11536" max="11541" width="10.7109375" style="51" customWidth="1"/>
    <col min="11542" max="11544" width="9.42578125" style="51"/>
    <col min="11545" max="11545" width="10.7109375" style="51" customWidth="1"/>
    <col min="11546" max="11546" width="10.5703125" style="51" customWidth="1"/>
    <col min="11547" max="11547" width="10.28515625" style="51" bestFit="1" customWidth="1"/>
    <col min="11548" max="11776" width="9.42578125" style="51"/>
    <col min="11777" max="11777" width="22.7109375" style="51" customWidth="1"/>
    <col min="11778" max="11791" width="0" style="51" hidden="1" customWidth="1"/>
    <col min="11792" max="11797" width="10.7109375" style="51" customWidth="1"/>
    <col min="11798" max="11800" width="9.42578125" style="51"/>
    <col min="11801" max="11801" width="10.7109375" style="51" customWidth="1"/>
    <col min="11802" max="11802" width="10.5703125" style="51" customWidth="1"/>
    <col min="11803" max="11803" width="10.28515625" style="51" bestFit="1" customWidth="1"/>
    <col min="11804" max="12032" width="9.42578125" style="51"/>
    <col min="12033" max="12033" width="22.7109375" style="51" customWidth="1"/>
    <col min="12034" max="12047" width="0" style="51" hidden="1" customWidth="1"/>
    <col min="12048" max="12053" width="10.7109375" style="51" customWidth="1"/>
    <col min="12054" max="12056" width="9.42578125" style="51"/>
    <col min="12057" max="12057" width="10.7109375" style="51" customWidth="1"/>
    <col min="12058" max="12058" width="10.5703125" style="51" customWidth="1"/>
    <col min="12059" max="12059" width="10.28515625" style="51" bestFit="1" customWidth="1"/>
    <col min="12060" max="12288" width="9.42578125" style="51"/>
    <col min="12289" max="12289" width="22.7109375" style="51" customWidth="1"/>
    <col min="12290" max="12303" width="0" style="51" hidden="1" customWidth="1"/>
    <col min="12304" max="12309" width="10.7109375" style="51" customWidth="1"/>
    <col min="12310" max="12312" width="9.42578125" style="51"/>
    <col min="12313" max="12313" width="10.7109375" style="51" customWidth="1"/>
    <col min="12314" max="12314" width="10.5703125" style="51" customWidth="1"/>
    <col min="12315" max="12315" width="10.28515625" style="51" bestFit="1" customWidth="1"/>
    <col min="12316" max="12544" width="9.42578125" style="51"/>
    <col min="12545" max="12545" width="22.7109375" style="51" customWidth="1"/>
    <col min="12546" max="12559" width="0" style="51" hidden="1" customWidth="1"/>
    <col min="12560" max="12565" width="10.7109375" style="51" customWidth="1"/>
    <col min="12566" max="12568" width="9.42578125" style="51"/>
    <col min="12569" max="12569" width="10.7109375" style="51" customWidth="1"/>
    <col min="12570" max="12570" width="10.5703125" style="51" customWidth="1"/>
    <col min="12571" max="12571" width="10.28515625" style="51" bestFit="1" customWidth="1"/>
    <col min="12572" max="12800" width="9.42578125" style="51"/>
    <col min="12801" max="12801" width="22.7109375" style="51" customWidth="1"/>
    <col min="12802" max="12815" width="0" style="51" hidden="1" customWidth="1"/>
    <col min="12816" max="12821" width="10.7109375" style="51" customWidth="1"/>
    <col min="12822" max="12824" width="9.42578125" style="51"/>
    <col min="12825" max="12825" width="10.7109375" style="51" customWidth="1"/>
    <col min="12826" max="12826" width="10.5703125" style="51" customWidth="1"/>
    <col min="12827" max="12827" width="10.28515625" style="51" bestFit="1" customWidth="1"/>
    <col min="12828" max="13056" width="9.42578125" style="51"/>
    <col min="13057" max="13057" width="22.7109375" style="51" customWidth="1"/>
    <col min="13058" max="13071" width="0" style="51" hidden="1" customWidth="1"/>
    <col min="13072" max="13077" width="10.7109375" style="51" customWidth="1"/>
    <col min="13078" max="13080" width="9.42578125" style="51"/>
    <col min="13081" max="13081" width="10.7109375" style="51" customWidth="1"/>
    <col min="13082" max="13082" width="10.5703125" style="51" customWidth="1"/>
    <col min="13083" max="13083" width="10.28515625" style="51" bestFit="1" customWidth="1"/>
    <col min="13084" max="13312" width="9.42578125" style="51"/>
    <col min="13313" max="13313" width="22.7109375" style="51" customWidth="1"/>
    <col min="13314" max="13327" width="0" style="51" hidden="1" customWidth="1"/>
    <col min="13328" max="13333" width="10.7109375" style="51" customWidth="1"/>
    <col min="13334" max="13336" width="9.42578125" style="51"/>
    <col min="13337" max="13337" width="10.7109375" style="51" customWidth="1"/>
    <col min="13338" max="13338" width="10.5703125" style="51" customWidth="1"/>
    <col min="13339" max="13339" width="10.28515625" style="51" bestFit="1" customWidth="1"/>
    <col min="13340" max="13568" width="9.42578125" style="51"/>
    <col min="13569" max="13569" width="22.7109375" style="51" customWidth="1"/>
    <col min="13570" max="13583" width="0" style="51" hidden="1" customWidth="1"/>
    <col min="13584" max="13589" width="10.7109375" style="51" customWidth="1"/>
    <col min="13590" max="13592" width="9.42578125" style="51"/>
    <col min="13593" max="13593" width="10.7109375" style="51" customWidth="1"/>
    <col min="13594" max="13594" width="10.5703125" style="51" customWidth="1"/>
    <col min="13595" max="13595" width="10.28515625" style="51" bestFit="1" customWidth="1"/>
    <col min="13596" max="13824" width="9.42578125" style="51"/>
    <col min="13825" max="13825" width="22.7109375" style="51" customWidth="1"/>
    <col min="13826" max="13839" width="0" style="51" hidden="1" customWidth="1"/>
    <col min="13840" max="13845" width="10.7109375" style="51" customWidth="1"/>
    <col min="13846" max="13848" width="9.42578125" style="51"/>
    <col min="13849" max="13849" width="10.7109375" style="51" customWidth="1"/>
    <col min="13850" max="13850" width="10.5703125" style="51" customWidth="1"/>
    <col min="13851" max="13851" width="10.28515625" style="51" bestFit="1" customWidth="1"/>
    <col min="13852" max="14080" width="9.42578125" style="51"/>
    <col min="14081" max="14081" width="22.7109375" style="51" customWidth="1"/>
    <col min="14082" max="14095" width="0" style="51" hidden="1" customWidth="1"/>
    <col min="14096" max="14101" width="10.7109375" style="51" customWidth="1"/>
    <col min="14102" max="14104" width="9.42578125" style="51"/>
    <col min="14105" max="14105" width="10.7109375" style="51" customWidth="1"/>
    <col min="14106" max="14106" width="10.5703125" style="51" customWidth="1"/>
    <col min="14107" max="14107" width="10.28515625" style="51" bestFit="1" customWidth="1"/>
    <col min="14108" max="14336" width="9.42578125" style="51"/>
    <col min="14337" max="14337" width="22.7109375" style="51" customWidth="1"/>
    <col min="14338" max="14351" width="0" style="51" hidden="1" customWidth="1"/>
    <col min="14352" max="14357" width="10.7109375" style="51" customWidth="1"/>
    <col min="14358" max="14360" width="9.42578125" style="51"/>
    <col min="14361" max="14361" width="10.7109375" style="51" customWidth="1"/>
    <col min="14362" max="14362" width="10.5703125" style="51" customWidth="1"/>
    <col min="14363" max="14363" width="10.28515625" style="51" bestFit="1" customWidth="1"/>
    <col min="14364" max="14592" width="9.42578125" style="51"/>
    <col min="14593" max="14593" width="22.7109375" style="51" customWidth="1"/>
    <col min="14594" max="14607" width="0" style="51" hidden="1" customWidth="1"/>
    <col min="14608" max="14613" width="10.7109375" style="51" customWidth="1"/>
    <col min="14614" max="14616" width="9.42578125" style="51"/>
    <col min="14617" max="14617" width="10.7109375" style="51" customWidth="1"/>
    <col min="14618" max="14618" width="10.5703125" style="51" customWidth="1"/>
    <col min="14619" max="14619" width="10.28515625" style="51" bestFit="1" customWidth="1"/>
    <col min="14620" max="14848" width="9.42578125" style="51"/>
    <col min="14849" max="14849" width="22.7109375" style="51" customWidth="1"/>
    <col min="14850" max="14863" width="0" style="51" hidden="1" customWidth="1"/>
    <col min="14864" max="14869" width="10.7109375" style="51" customWidth="1"/>
    <col min="14870" max="14872" width="9.42578125" style="51"/>
    <col min="14873" max="14873" width="10.7109375" style="51" customWidth="1"/>
    <col min="14874" max="14874" width="10.5703125" style="51" customWidth="1"/>
    <col min="14875" max="14875" width="10.28515625" style="51" bestFit="1" customWidth="1"/>
    <col min="14876" max="15104" width="9.42578125" style="51"/>
    <col min="15105" max="15105" width="22.7109375" style="51" customWidth="1"/>
    <col min="15106" max="15119" width="0" style="51" hidden="1" customWidth="1"/>
    <col min="15120" max="15125" width="10.7109375" style="51" customWidth="1"/>
    <col min="15126" max="15128" width="9.42578125" style="51"/>
    <col min="15129" max="15129" width="10.7109375" style="51" customWidth="1"/>
    <col min="15130" max="15130" width="10.5703125" style="51" customWidth="1"/>
    <col min="15131" max="15131" width="10.28515625" style="51" bestFit="1" customWidth="1"/>
    <col min="15132" max="15360" width="9.42578125" style="51"/>
    <col min="15361" max="15361" width="22.7109375" style="51" customWidth="1"/>
    <col min="15362" max="15375" width="0" style="51" hidden="1" customWidth="1"/>
    <col min="15376" max="15381" width="10.7109375" style="51" customWidth="1"/>
    <col min="15382" max="15384" width="9.42578125" style="51"/>
    <col min="15385" max="15385" width="10.7109375" style="51" customWidth="1"/>
    <col min="15386" max="15386" width="10.5703125" style="51" customWidth="1"/>
    <col min="15387" max="15387" width="10.28515625" style="51" bestFit="1" customWidth="1"/>
    <col min="15388" max="15616" width="9.42578125" style="51"/>
    <col min="15617" max="15617" width="22.7109375" style="51" customWidth="1"/>
    <col min="15618" max="15631" width="0" style="51" hidden="1" customWidth="1"/>
    <col min="15632" max="15637" width="10.7109375" style="51" customWidth="1"/>
    <col min="15638" max="15640" width="9.42578125" style="51"/>
    <col min="15641" max="15641" width="10.7109375" style="51" customWidth="1"/>
    <col min="15642" max="15642" width="10.5703125" style="51" customWidth="1"/>
    <col min="15643" max="15643" width="10.28515625" style="51" bestFit="1" customWidth="1"/>
    <col min="15644" max="15872" width="9.42578125" style="51"/>
    <col min="15873" max="15873" width="22.7109375" style="51" customWidth="1"/>
    <col min="15874" max="15887" width="0" style="51" hidden="1" customWidth="1"/>
    <col min="15888" max="15893" width="10.7109375" style="51" customWidth="1"/>
    <col min="15894" max="15896" width="9.42578125" style="51"/>
    <col min="15897" max="15897" width="10.7109375" style="51" customWidth="1"/>
    <col min="15898" max="15898" width="10.5703125" style="51" customWidth="1"/>
    <col min="15899" max="15899" width="10.28515625" style="51" bestFit="1" customWidth="1"/>
    <col min="15900" max="16128" width="9.42578125" style="51"/>
    <col min="16129" max="16129" width="22.7109375" style="51" customWidth="1"/>
    <col min="16130" max="16143" width="0" style="51" hidden="1" customWidth="1"/>
    <col min="16144" max="16149" width="10.7109375" style="51" customWidth="1"/>
    <col min="16150" max="16152" width="9.42578125" style="51"/>
    <col min="16153" max="16153" width="10.7109375" style="51" customWidth="1"/>
    <col min="16154" max="16154" width="10.5703125" style="51" customWidth="1"/>
    <col min="16155" max="16155" width="10.28515625" style="51" bestFit="1" customWidth="1"/>
    <col min="16156" max="16384" width="9.42578125" style="51"/>
  </cols>
  <sheetData>
    <row r="1" spans="1:30" ht="18" customHeight="1" x14ac:dyDescent="0.25">
      <c r="A1" s="52" t="s">
        <v>789</v>
      </c>
      <c r="B1" s="52"/>
      <c r="C1" s="52"/>
      <c r="D1" s="52"/>
      <c r="E1" s="52"/>
      <c r="F1" s="52"/>
      <c r="G1" s="52"/>
      <c r="H1" s="52"/>
      <c r="I1" s="52"/>
      <c r="J1" s="52"/>
      <c r="K1" s="53"/>
      <c r="L1" s="54"/>
      <c r="M1" s="54"/>
      <c r="N1" s="54"/>
      <c r="O1" s="54"/>
      <c r="U1" s="208"/>
    </row>
    <row r="2" spans="1:30" x14ac:dyDescent="0.2">
      <c r="A2" s="53"/>
      <c r="B2" s="53"/>
      <c r="C2" s="53"/>
      <c r="D2" s="53"/>
      <c r="E2" s="53"/>
      <c r="F2" s="53"/>
      <c r="G2" s="53"/>
      <c r="H2" s="53"/>
      <c r="I2" s="53"/>
      <c r="J2" s="53"/>
      <c r="K2" s="53"/>
      <c r="L2" s="54"/>
      <c r="M2" s="54"/>
      <c r="N2" s="54"/>
      <c r="O2" s="54"/>
    </row>
    <row r="3" spans="1:30" ht="15.75" x14ac:dyDescent="0.25">
      <c r="A3" s="57" t="s">
        <v>197</v>
      </c>
      <c r="B3" s="58">
        <v>1991</v>
      </c>
      <c r="C3" s="57">
        <v>1992</v>
      </c>
      <c r="D3" s="58">
        <v>1993</v>
      </c>
      <c r="E3" s="57">
        <v>1994</v>
      </c>
      <c r="F3" s="58">
        <v>1995</v>
      </c>
      <c r="G3" s="57">
        <v>1996</v>
      </c>
      <c r="H3" s="58">
        <v>1997</v>
      </c>
      <c r="I3" s="57">
        <v>1998</v>
      </c>
      <c r="J3" s="58">
        <v>1999</v>
      </c>
      <c r="K3" s="57">
        <v>2000</v>
      </c>
      <c r="L3" s="58">
        <v>2001</v>
      </c>
      <c r="M3" s="58">
        <v>2002</v>
      </c>
      <c r="N3" s="58">
        <v>2003</v>
      </c>
      <c r="O3" s="58">
        <v>2004</v>
      </c>
      <c r="P3" s="58">
        <v>2005</v>
      </c>
      <c r="Q3" s="58">
        <v>2006</v>
      </c>
      <c r="R3" s="58">
        <v>2007</v>
      </c>
      <c r="S3" s="58">
        <v>2008</v>
      </c>
      <c r="T3" s="58">
        <v>2009</v>
      </c>
      <c r="U3" s="58">
        <v>2010</v>
      </c>
      <c r="V3" s="58">
        <v>2011</v>
      </c>
      <c r="W3" s="58">
        <v>2012</v>
      </c>
      <c r="X3" s="58">
        <v>2013</v>
      </c>
      <c r="Y3" s="58">
        <v>2014</v>
      </c>
      <c r="Z3" s="58">
        <v>2015</v>
      </c>
      <c r="AA3" s="58">
        <v>2016</v>
      </c>
      <c r="AB3" s="58">
        <v>2017</v>
      </c>
      <c r="AC3" s="58">
        <v>2018</v>
      </c>
      <c r="AD3" s="58">
        <v>2019</v>
      </c>
    </row>
    <row r="4" spans="1:30" ht="8.25" customHeight="1" x14ac:dyDescent="0.25">
      <c r="A4" s="171"/>
      <c r="B4" s="171"/>
      <c r="C4" s="171"/>
      <c r="D4" s="171"/>
      <c r="E4" s="171"/>
      <c r="F4" s="171"/>
      <c r="G4" s="171"/>
      <c r="H4" s="171"/>
      <c r="I4" s="171"/>
      <c r="J4" s="171"/>
      <c r="K4" s="209"/>
      <c r="N4" s="207"/>
      <c r="O4" s="207"/>
      <c r="P4" s="207"/>
      <c r="R4" s="51"/>
      <c r="S4" s="51"/>
      <c r="T4" s="51"/>
    </row>
    <row r="5" spans="1:30" ht="18.75" x14ac:dyDescent="0.25">
      <c r="A5" s="60" t="s">
        <v>700</v>
      </c>
      <c r="B5" s="60"/>
      <c r="C5" s="60"/>
      <c r="D5" s="60"/>
      <c r="E5" s="60"/>
      <c r="F5" s="60"/>
      <c r="G5" s="60"/>
      <c r="H5" s="60"/>
      <c r="I5" s="60"/>
      <c r="J5" s="60"/>
      <c r="M5" s="210"/>
      <c r="N5" s="210"/>
      <c r="O5" s="210"/>
      <c r="P5" s="207"/>
      <c r="Q5" s="207"/>
      <c r="R5" s="210"/>
      <c r="S5" s="211"/>
      <c r="T5" s="211"/>
      <c r="U5" s="211"/>
      <c r="V5" s="211"/>
      <c r="AD5" s="211" t="s">
        <v>12</v>
      </c>
    </row>
    <row r="6" spans="1:30" x14ac:dyDescent="0.2">
      <c r="A6" s="54" t="s">
        <v>222</v>
      </c>
      <c r="B6" s="111" t="s">
        <v>137</v>
      </c>
      <c r="C6" s="111" t="s">
        <v>137</v>
      </c>
      <c r="D6" s="111" t="s">
        <v>137</v>
      </c>
      <c r="E6" s="111" t="s">
        <v>137</v>
      </c>
      <c r="F6" s="120" t="s">
        <v>149</v>
      </c>
      <c r="G6" s="120" t="s">
        <v>149</v>
      </c>
      <c r="H6" s="120" t="s">
        <v>149</v>
      </c>
      <c r="I6" s="120" t="s">
        <v>149</v>
      </c>
      <c r="J6" s="120" t="s">
        <v>149</v>
      </c>
      <c r="K6" s="111" t="s">
        <v>137</v>
      </c>
      <c r="L6" s="111" t="s">
        <v>137</v>
      </c>
      <c r="M6" s="120" t="s">
        <v>137</v>
      </c>
      <c r="N6" s="111" t="s">
        <v>137</v>
      </c>
      <c r="O6" s="150">
        <v>0</v>
      </c>
      <c r="P6" s="150">
        <v>0</v>
      </c>
      <c r="Q6" s="150">
        <v>0</v>
      </c>
      <c r="R6" s="150">
        <v>0</v>
      </c>
      <c r="S6" s="150">
        <v>0</v>
      </c>
      <c r="T6" s="150">
        <v>0</v>
      </c>
      <c r="U6" s="150">
        <v>0</v>
      </c>
      <c r="V6" s="150">
        <v>0</v>
      </c>
      <c r="W6" s="150">
        <v>0</v>
      </c>
      <c r="X6" s="150">
        <v>0</v>
      </c>
      <c r="Y6" s="150">
        <v>0</v>
      </c>
      <c r="Z6" s="150">
        <v>0</v>
      </c>
      <c r="AA6" s="150">
        <v>0</v>
      </c>
      <c r="AB6" s="150">
        <v>0</v>
      </c>
      <c r="AC6" s="150">
        <v>0</v>
      </c>
      <c r="AD6" s="150">
        <v>0</v>
      </c>
    </row>
    <row r="7" spans="1:30" x14ac:dyDescent="0.2">
      <c r="A7" s="54" t="s">
        <v>223</v>
      </c>
      <c r="B7" s="107">
        <v>1751</v>
      </c>
      <c r="C7" s="107">
        <v>1591</v>
      </c>
      <c r="D7" s="107">
        <v>1717</v>
      </c>
      <c r="E7" s="107">
        <v>1813</v>
      </c>
      <c r="F7" s="120" t="s">
        <v>149</v>
      </c>
      <c r="G7" s="120" t="s">
        <v>149</v>
      </c>
      <c r="H7" s="120" t="s">
        <v>149</v>
      </c>
      <c r="I7" s="120" t="s">
        <v>149</v>
      </c>
      <c r="J7" s="120" t="s">
        <v>149</v>
      </c>
      <c r="K7" s="107">
        <v>1506</v>
      </c>
      <c r="L7" s="107">
        <v>1404</v>
      </c>
      <c r="M7" s="107">
        <v>1273</v>
      </c>
      <c r="N7" s="107">
        <v>1274</v>
      </c>
      <c r="O7" s="212">
        <v>1277</v>
      </c>
      <c r="P7" s="213">
        <v>1165</v>
      </c>
      <c r="Q7" s="213">
        <v>1222</v>
      </c>
      <c r="R7" s="213">
        <v>1231</v>
      </c>
      <c r="S7" s="213">
        <v>1190</v>
      </c>
      <c r="T7" s="213">
        <v>1177</v>
      </c>
      <c r="U7" s="213">
        <v>1017</v>
      </c>
      <c r="V7" s="213">
        <v>986</v>
      </c>
      <c r="W7" s="150">
        <v>0</v>
      </c>
      <c r="X7" s="150">
        <v>0</v>
      </c>
      <c r="Y7" s="150">
        <v>0</v>
      </c>
      <c r="Z7" s="150">
        <v>0</v>
      </c>
      <c r="AA7" s="150">
        <v>0</v>
      </c>
      <c r="AB7" s="150">
        <v>0</v>
      </c>
      <c r="AC7" s="150">
        <v>0</v>
      </c>
      <c r="AD7" s="150">
        <v>0</v>
      </c>
    </row>
    <row r="8" spans="1:30" ht="18.75" x14ac:dyDescent="0.25">
      <c r="A8" s="60" t="s">
        <v>224</v>
      </c>
      <c r="B8" s="107"/>
      <c r="C8" s="107"/>
      <c r="D8" s="107"/>
      <c r="E8" s="107"/>
      <c r="F8" s="120"/>
      <c r="G8" s="120"/>
      <c r="H8" s="120"/>
      <c r="I8" s="120"/>
      <c r="J8" s="120"/>
      <c r="K8" s="107"/>
      <c r="L8" s="107"/>
      <c r="M8" s="107"/>
      <c r="N8" s="107"/>
      <c r="O8" s="212"/>
      <c r="P8" s="213"/>
      <c r="Q8" s="213"/>
      <c r="R8" s="213"/>
      <c r="S8" s="213"/>
      <c r="T8" s="213"/>
      <c r="U8" s="213"/>
      <c r="V8" s="213"/>
      <c r="W8" s="213"/>
      <c r="X8" s="213"/>
    </row>
    <row r="9" spans="1:30" x14ac:dyDescent="0.2">
      <c r="A9" s="54" t="s">
        <v>222</v>
      </c>
      <c r="B9" s="107"/>
      <c r="C9" s="107"/>
      <c r="D9" s="107"/>
      <c r="E9" s="107"/>
      <c r="F9" s="120"/>
      <c r="G9" s="120"/>
      <c r="H9" s="120"/>
      <c r="I9" s="120"/>
      <c r="J9" s="120"/>
      <c r="K9" s="107"/>
      <c r="L9" s="107"/>
      <c r="M9" s="107"/>
      <c r="N9" s="111" t="s">
        <v>137</v>
      </c>
      <c r="O9" s="150">
        <v>0</v>
      </c>
      <c r="P9" s="150">
        <v>0</v>
      </c>
      <c r="Q9" s="150">
        <v>0</v>
      </c>
      <c r="R9" s="150">
        <v>0</v>
      </c>
      <c r="S9" s="150">
        <v>0</v>
      </c>
      <c r="T9" s="150">
        <v>0</v>
      </c>
      <c r="U9" s="150">
        <v>0</v>
      </c>
      <c r="V9" s="150">
        <v>0</v>
      </c>
      <c r="W9" s="150">
        <v>0</v>
      </c>
      <c r="X9" s="150">
        <v>0</v>
      </c>
      <c r="Y9" s="150">
        <v>0</v>
      </c>
      <c r="Z9" s="150">
        <v>0</v>
      </c>
      <c r="AA9" s="150">
        <v>0</v>
      </c>
      <c r="AB9" s="150">
        <v>0</v>
      </c>
      <c r="AC9" s="150">
        <v>0</v>
      </c>
      <c r="AD9" s="150">
        <v>0</v>
      </c>
    </row>
    <row r="10" spans="1:30" x14ac:dyDescent="0.2">
      <c r="A10" s="54" t="s">
        <v>223</v>
      </c>
      <c r="B10" s="107"/>
      <c r="C10" s="107"/>
      <c r="D10" s="107"/>
      <c r="E10" s="107"/>
      <c r="F10" s="120"/>
      <c r="G10" s="120"/>
      <c r="H10" s="120"/>
      <c r="I10" s="120"/>
      <c r="J10" s="120"/>
      <c r="K10" s="107"/>
      <c r="L10" s="107"/>
      <c r="M10" s="107"/>
      <c r="N10" s="111" t="s">
        <v>137</v>
      </c>
      <c r="O10" s="111" t="s">
        <v>137</v>
      </c>
      <c r="P10" s="111" t="s">
        <v>137</v>
      </c>
      <c r="Q10" s="111" t="s">
        <v>137</v>
      </c>
      <c r="R10" s="111" t="s">
        <v>137</v>
      </c>
      <c r="S10" s="111" t="s">
        <v>137</v>
      </c>
      <c r="T10" s="111" t="s">
        <v>137</v>
      </c>
      <c r="U10" s="111" t="s">
        <v>137</v>
      </c>
      <c r="V10" s="111" t="s">
        <v>137</v>
      </c>
      <c r="W10" s="213">
        <v>1815</v>
      </c>
      <c r="X10" s="214">
        <v>1783.127</v>
      </c>
      <c r="Y10" s="215">
        <f>'T9.3'!Y12</f>
        <v>2038.4829999999999</v>
      </c>
      <c r="Z10" s="215">
        <f>'T9.3'!Z12</f>
        <v>2163</v>
      </c>
      <c r="AA10" s="215">
        <f>'T9.3'!AA12</f>
        <v>2356</v>
      </c>
      <c r="AB10" s="215">
        <f>'T9.3'!AB12</f>
        <v>2387.6999999999998</v>
      </c>
      <c r="AC10" s="215">
        <f>'T9.3'!AC12</f>
        <v>2545.8999999999996</v>
      </c>
      <c r="AD10" s="215">
        <f>'T9.3'!AD12</f>
        <v>2649.7</v>
      </c>
    </row>
    <row r="11" spans="1:30" ht="15.75" x14ac:dyDescent="0.25">
      <c r="A11" s="60" t="s">
        <v>202</v>
      </c>
      <c r="B11" s="120"/>
      <c r="C11" s="120"/>
      <c r="D11" s="120"/>
      <c r="E11" s="120"/>
      <c r="F11" s="120"/>
      <c r="G11" s="120"/>
      <c r="H11" s="120"/>
      <c r="I11" s="107"/>
      <c r="J11" s="107"/>
      <c r="K11" s="107"/>
      <c r="L11" s="107"/>
      <c r="M11" s="107"/>
      <c r="N11" s="107"/>
      <c r="P11" s="213"/>
      <c r="Q11" s="213"/>
      <c r="R11" s="213" t="s">
        <v>56</v>
      </c>
      <c r="S11" s="213" t="s">
        <v>56</v>
      </c>
      <c r="T11" s="213" t="s">
        <v>56</v>
      </c>
      <c r="U11" s="213"/>
      <c r="V11" s="213"/>
      <c r="Y11" s="216"/>
      <c r="Z11" s="216"/>
    </row>
    <row r="12" spans="1:30" x14ac:dyDescent="0.2">
      <c r="A12" s="54" t="s">
        <v>222</v>
      </c>
      <c r="B12" s="111" t="s">
        <v>137</v>
      </c>
      <c r="C12" s="111" t="s">
        <v>137</v>
      </c>
      <c r="D12" s="111" t="s">
        <v>137</v>
      </c>
      <c r="E12" s="111" t="s">
        <v>137</v>
      </c>
      <c r="F12" s="111" t="s">
        <v>137</v>
      </c>
      <c r="G12" s="111" t="s">
        <v>137</v>
      </c>
      <c r="H12" s="111" t="s">
        <v>137</v>
      </c>
      <c r="I12" s="111" t="s">
        <v>137</v>
      </c>
      <c r="J12" s="111" t="s">
        <v>137</v>
      </c>
      <c r="K12" s="111" t="s">
        <v>137</v>
      </c>
      <c r="L12" s="111" t="s">
        <v>137</v>
      </c>
      <c r="M12" s="120" t="s">
        <v>137</v>
      </c>
      <c r="N12" s="111" t="s">
        <v>137</v>
      </c>
      <c r="O12" s="150">
        <v>0</v>
      </c>
      <c r="P12" s="150">
        <v>0</v>
      </c>
      <c r="Q12" s="150">
        <v>0</v>
      </c>
      <c r="R12" s="150">
        <v>0</v>
      </c>
      <c r="S12" s="150">
        <v>0</v>
      </c>
      <c r="T12" s="150">
        <v>0</v>
      </c>
      <c r="U12" s="150">
        <v>0</v>
      </c>
      <c r="V12" s="150">
        <v>0</v>
      </c>
      <c r="W12" s="150">
        <v>0</v>
      </c>
      <c r="X12" s="150">
        <v>0</v>
      </c>
      <c r="Y12" s="119">
        <v>0</v>
      </c>
      <c r="Z12" s="119">
        <v>0</v>
      </c>
      <c r="AA12" s="119">
        <v>0</v>
      </c>
      <c r="AB12" s="119">
        <v>0</v>
      </c>
      <c r="AC12" s="119">
        <v>0</v>
      </c>
      <c r="AD12" s="119">
        <v>0</v>
      </c>
    </row>
    <row r="13" spans="1:30" x14ac:dyDescent="0.2">
      <c r="A13" s="54" t="s">
        <v>223</v>
      </c>
      <c r="B13" s="107">
        <v>949</v>
      </c>
      <c r="C13" s="107">
        <v>1073</v>
      </c>
      <c r="D13" s="107">
        <v>1234</v>
      </c>
      <c r="E13" s="107">
        <v>1233</v>
      </c>
      <c r="F13" s="107">
        <v>1991</v>
      </c>
      <c r="G13" s="107">
        <v>2025</v>
      </c>
      <c r="H13" s="107">
        <v>2227</v>
      </c>
      <c r="I13" s="107">
        <v>2504</v>
      </c>
      <c r="J13" s="107">
        <v>2437</v>
      </c>
      <c r="K13" s="107">
        <v>2283</v>
      </c>
      <c r="L13" s="107">
        <v>2014</v>
      </c>
      <c r="M13" s="107">
        <v>2099</v>
      </c>
      <c r="N13" s="107">
        <v>2328</v>
      </c>
      <c r="O13" s="212">
        <v>2849</v>
      </c>
      <c r="P13" s="213">
        <v>3274</v>
      </c>
      <c r="Q13" s="213">
        <v>3145</v>
      </c>
      <c r="R13" s="213">
        <v>3163</v>
      </c>
      <c r="S13" s="213">
        <v>2928</v>
      </c>
      <c r="T13" s="213">
        <v>2572</v>
      </c>
      <c r="U13" s="213">
        <v>2634</v>
      </c>
      <c r="V13" s="213">
        <v>2932</v>
      </c>
      <c r="W13" s="213">
        <v>2610</v>
      </c>
      <c r="X13" s="213">
        <v>2364.4879999999998</v>
      </c>
      <c r="Y13" s="215">
        <f>'T9.3'!Y16</f>
        <v>2368.3710000000001</v>
      </c>
      <c r="Z13" s="215">
        <f>'T9.3'!Z16</f>
        <v>2548</v>
      </c>
      <c r="AA13" s="215">
        <f>'T9.3'!AA16</f>
        <v>2740</v>
      </c>
      <c r="AB13" s="215">
        <f>'T9.3'!AB16</f>
        <v>2847.5</v>
      </c>
      <c r="AC13" s="215">
        <f>'T9.3'!AC16</f>
        <v>2856.8999999999996</v>
      </c>
      <c r="AD13" s="215">
        <f>'T9.3'!AD16</f>
        <v>2704.8</v>
      </c>
    </row>
    <row r="14" spans="1:30" ht="15.75" x14ac:dyDescent="0.25">
      <c r="A14" s="60" t="s">
        <v>203</v>
      </c>
      <c r="B14" s="107"/>
      <c r="C14" s="107"/>
      <c r="D14" s="107"/>
      <c r="E14" s="107"/>
      <c r="F14" s="217"/>
      <c r="G14" s="107"/>
      <c r="H14" s="107"/>
      <c r="I14" s="210"/>
      <c r="J14" s="210"/>
      <c r="K14" s="210"/>
      <c r="L14" s="107"/>
      <c r="M14" s="107"/>
      <c r="N14" s="107"/>
      <c r="O14" s="107"/>
      <c r="Q14" s="213"/>
      <c r="R14" s="213"/>
      <c r="S14" s="213"/>
      <c r="T14" s="213"/>
      <c r="U14" s="213"/>
      <c r="V14" s="213"/>
      <c r="Y14" s="216"/>
    </row>
    <row r="15" spans="1:30" x14ac:dyDescent="0.2">
      <c r="A15" s="54" t="s">
        <v>222</v>
      </c>
      <c r="B15" s="107">
        <v>1088</v>
      </c>
      <c r="C15" s="107">
        <v>578</v>
      </c>
      <c r="D15" s="107">
        <v>303</v>
      </c>
      <c r="E15" s="107">
        <v>311</v>
      </c>
      <c r="F15" s="120" t="s">
        <v>149</v>
      </c>
      <c r="G15" s="120" t="s">
        <v>149</v>
      </c>
      <c r="H15" s="120" t="s">
        <v>149</v>
      </c>
      <c r="I15" s="120" t="s">
        <v>149</v>
      </c>
      <c r="J15" s="120" t="s">
        <v>149</v>
      </c>
      <c r="K15" s="120" t="s">
        <v>149</v>
      </c>
      <c r="L15" s="120" t="s">
        <v>149</v>
      </c>
      <c r="M15" s="120" t="s">
        <v>149</v>
      </c>
      <c r="N15" s="120" t="s">
        <v>149</v>
      </c>
      <c r="O15" s="120" t="s">
        <v>149</v>
      </c>
      <c r="P15" s="120" t="s">
        <v>149</v>
      </c>
      <c r="Q15" s="120" t="s">
        <v>149</v>
      </c>
      <c r="R15" s="120" t="s">
        <v>149</v>
      </c>
      <c r="S15" s="120" t="s">
        <v>149</v>
      </c>
      <c r="T15" s="120" t="s">
        <v>149</v>
      </c>
      <c r="U15" s="120" t="s">
        <v>149</v>
      </c>
      <c r="V15" s="120" t="s">
        <v>149</v>
      </c>
      <c r="W15" s="120" t="s">
        <v>149</v>
      </c>
      <c r="X15" s="120" t="s">
        <v>149</v>
      </c>
      <c r="Y15" s="120" t="s">
        <v>149</v>
      </c>
      <c r="Z15" s="120" t="s">
        <v>149</v>
      </c>
      <c r="AA15" s="120" t="s">
        <v>149</v>
      </c>
      <c r="AB15" s="120" t="s">
        <v>149</v>
      </c>
      <c r="AC15" s="120" t="s">
        <v>149</v>
      </c>
      <c r="AD15" s="120" t="s">
        <v>149</v>
      </c>
    </row>
    <row r="16" spans="1:30" x14ac:dyDescent="0.2">
      <c r="A16" s="54" t="s">
        <v>223</v>
      </c>
      <c r="B16" s="107">
        <v>113</v>
      </c>
      <c r="C16" s="107">
        <v>115</v>
      </c>
      <c r="D16" s="107">
        <v>164</v>
      </c>
      <c r="E16" s="107">
        <v>177</v>
      </c>
      <c r="F16" s="107">
        <v>594.053</v>
      </c>
      <c r="G16" s="107">
        <v>635.72799999999995</v>
      </c>
      <c r="H16" s="107">
        <v>498.51</v>
      </c>
      <c r="I16" s="107">
        <v>346.20100000000002</v>
      </c>
      <c r="J16" s="107">
        <v>229.39599999999999</v>
      </c>
      <c r="K16" s="107">
        <v>283.17099999999999</v>
      </c>
      <c r="L16" s="107">
        <v>273.52100000000002</v>
      </c>
      <c r="M16" s="107">
        <v>240.625</v>
      </c>
      <c r="N16" s="120">
        <v>291</v>
      </c>
      <c r="O16" s="120">
        <v>401</v>
      </c>
      <c r="P16" s="120">
        <v>418</v>
      </c>
      <c r="Q16" s="120">
        <v>419</v>
      </c>
      <c r="R16" s="120">
        <v>553</v>
      </c>
      <c r="S16" s="120">
        <v>557</v>
      </c>
      <c r="T16" s="120">
        <v>335</v>
      </c>
      <c r="U16" s="120">
        <v>558</v>
      </c>
      <c r="V16" s="120">
        <v>402</v>
      </c>
      <c r="W16" s="120">
        <v>304</v>
      </c>
      <c r="X16" s="120">
        <v>470</v>
      </c>
      <c r="Y16" s="216">
        <v>355</v>
      </c>
      <c r="Z16" s="51">
        <v>280</v>
      </c>
      <c r="AA16" s="215">
        <f>'T9.3'!AA20</f>
        <v>306</v>
      </c>
      <c r="AB16" s="215">
        <f>'T9.3'!AB20</f>
        <v>240</v>
      </c>
      <c r="AC16" s="215">
        <f>'T9.3'!AC20</f>
        <v>269.8</v>
      </c>
      <c r="AD16" s="215">
        <f>'T9.3'!AD20</f>
        <v>339.12</v>
      </c>
    </row>
    <row r="17" spans="1:30" ht="15.75" x14ac:dyDescent="0.25">
      <c r="A17" s="60" t="s">
        <v>204</v>
      </c>
      <c r="B17" s="218"/>
      <c r="C17" s="218"/>
      <c r="D17" s="218"/>
      <c r="E17" s="218"/>
      <c r="F17" s="218"/>
      <c r="G17" s="218"/>
      <c r="H17" s="218"/>
      <c r="I17" s="107"/>
      <c r="J17" s="107"/>
      <c r="K17" s="107"/>
      <c r="L17" s="107"/>
      <c r="M17" s="107"/>
      <c r="N17" s="107"/>
      <c r="O17" s="107"/>
      <c r="Q17" s="213"/>
      <c r="R17" s="213"/>
      <c r="S17" s="213"/>
      <c r="T17" s="213"/>
      <c r="U17" s="213"/>
      <c r="V17" s="213"/>
      <c r="Y17" s="216"/>
    </row>
    <row r="18" spans="1:30" x14ac:dyDescent="0.2">
      <c r="A18" s="54" t="s">
        <v>222</v>
      </c>
      <c r="B18" s="107">
        <v>3133</v>
      </c>
      <c r="C18" s="107">
        <v>2648</v>
      </c>
      <c r="D18" s="107">
        <v>1449</v>
      </c>
      <c r="E18" s="107">
        <v>3417</v>
      </c>
      <c r="F18" s="111">
        <v>4185</v>
      </c>
      <c r="G18" s="111">
        <v>3785</v>
      </c>
      <c r="H18" s="107">
        <v>4213</v>
      </c>
      <c r="I18" s="107">
        <v>6522</v>
      </c>
      <c r="J18" s="107">
        <v>6965</v>
      </c>
      <c r="K18" s="107">
        <v>5391</v>
      </c>
      <c r="L18" s="107">
        <v>9311</v>
      </c>
      <c r="M18" s="107">
        <v>8077</v>
      </c>
      <c r="N18" s="107">
        <v>7417</v>
      </c>
      <c r="O18" s="212">
        <v>9507</v>
      </c>
      <c r="P18" s="213">
        <v>13785</v>
      </c>
      <c r="Q18" s="213">
        <v>13106</v>
      </c>
      <c r="R18" s="213">
        <v>9825</v>
      </c>
      <c r="S18" s="213">
        <v>12197</v>
      </c>
      <c r="T18" s="213">
        <v>10672</v>
      </c>
      <c r="U18" s="213">
        <v>10209</v>
      </c>
      <c r="V18" s="213">
        <v>11464</v>
      </c>
      <c r="W18" s="213">
        <v>13547</v>
      </c>
      <c r="X18" s="213">
        <v>12876.778000000004</v>
      </c>
      <c r="Y18" s="213">
        <v>14089.752</v>
      </c>
      <c r="Z18" s="213">
        <v>10332</v>
      </c>
      <c r="AA18" s="213">
        <v>6522</v>
      </c>
      <c r="AB18" s="213">
        <v>6918</v>
      </c>
      <c r="AC18" s="213">
        <v>7095.9320000000043</v>
      </c>
      <c r="AD18" s="213">
        <v>7212.1</v>
      </c>
    </row>
    <row r="19" spans="1:30" x14ac:dyDescent="0.2">
      <c r="A19" s="54" t="s">
        <v>223</v>
      </c>
      <c r="B19" s="107">
        <v>5058</v>
      </c>
      <c r="C19" s="107">
        <v>3545</v>
      </c>
      <c r="D19" s="107">
        <v>3077</v>
      </c>
      <c r="E19" s="107">
        <v>3364</v>
      </c>
      <c r="F19" s="111">
        <v>3389</v>
      </c>
      <c r="G19" s="111">
        <v>3416</v>
      </c>
      <c r="H19" s="107">
        <v>3280</v>
      </c>
      <c r="I19" s="107">
        <v>1606</v>
      </c>
      <c r="J19" s="107">
        <v>1530</v>
      </c>
      <c r="K19" s="107">
        <v>1833</v>
      </c>
      <c r="L19" s="107">
        <v>1758</v>
      </c>
      <c r="M19" s="107">
        <v>1656</v>
      </c>
      <c r="N19" s="107">
        <v>1797</v>
      </c>
      <c r="O19" s="107">
        <v>2000</v>
      </c>
      <c r="P19" s="213">
        <v>1952</v>
      </c>
      <c r="Q19" s="213">
        <v>1875</v>
      </c>
      <c r="R19" s="213">
        <v>2238</v>
      </c>
      <c r="S19" s="213">
        <v>2141</v>
      </c>
      <c r="T19" s="213">
        <v>1880</v>
      </c>
      <c r="U19" s="213">
        <v>2074</v>
      </c>
      <c r="V19" s="213">
        <v>1967</v>
      </c>
      <c r="W19" s="213">
        <v>1874</v>
      </c>
      <c r="X19" s="213">
        <v>1905.732</v>
      </c>
      <c r="Y19" s="219">
        <f>'T9.3'!Y24-'T9.4'!Y18</f>
        <v>2111.1980000000003</v>
      </c>
      <c r="Z19" s="219">
        <f>'T9.3'!Z24-'T9.4'!Z18</f>
        <v>2152</v>
      </c>
      <c r="AA19" s="219">
        <f>'T9.3'!AA24-'T9.4'!AA18</f>
        <v>2220</v>
      </c>
      <c r="AB19" s="219">
        <f>'T9.3'!AB24-'T9.4'!AB18</f>
        <v>1947.1000000000004</v>
      </c>
      <c r="AC19" s="219">
        <f>'T9.3'!AC24-'T9.4'!AC18</f>
        <v>1990.667999999996</v>
      </c>
      <c r="AD19" s="219">
        <f>'T9.3'!AD24-'T9.4'!AD18</f>
        <v>1588.6999999999989</v>
      </c>
    </row>
    <row r="20" spans="1:30" ht="15.75" x14ac:dyDescent="0.25">
      <c r="A20" s="60" t="s">
        <v>205</v>
      </c>
      <c r="B20" s="218"/>
      <c r="C20" s="218"/>
      <c r="D20" s="218"/>
      <c r="E20" s="218"/>
      <c r="F20" s="218"/>
      <c r="G20" s="218"/>
      <c r="H20" s="218"/>
      <c r="I20" s="107"/>
      <c r="J20" s="107"/>
      <c r="K20" s="107"/>
      <c r="L20" s="107"/>
      <c r="M20" s="107"/>
      <c r="N20" s="107"/>
      <c r="O20" s="207"/>
      <c r="P20" s="213"/>
      <c r="Q20" s="213"/>
      <c r="R20" s="213" t="s">
        <v>56</v>
      </c>
      <c r="S20" s="213"/>
      <c r="T20" s="213"/>
      <c r="U20" s="213"/>
      <c r="V20" s="213"/>
      <c r="Y20" s="220"/>
      <c r="Z20" s="220"/>
    </row>
    <row r="21" spans="1:30" x14ac:dyDescent="0.2">
      <c r="A21" s="54" t="s">
        <v>222</v>
      </c>
      <c r="B21" s="111" t="s">
        <v>137</v>
      </c>
      <c r="C21" s="111" t="s">
        <v>137</v>
      </c>
      <c r="D21" s="111" t="s">
        <v>137</v>
      </c>
      <c r="E21" s="111" t="s">
        <v>137</v>
      </c>
      <c r="F21" s="111" t="s">
        <v>137</v>
      </c>
      <c r="G21" s="111" t="s">
        <v>137</v>
      </c>
      <c r="H21" s="111" t="s">
        <v>137</v>
      </c>
      <c r="I21" s="111" t="s">
        <v>137</v>
      </c>
      <c r="J21" s="111" t="s">
        <v>137</v>
      </c>
      <c r="K21" s="111" t="s">
        <v>137</v>
      </c>
      <c r="L21" s="111">
        <v>1</v>
      </c>
      <c r="M21" s="111">
        <v>4</v>
      </c>
      <c r="N21" s="111">
        <v>3</v>
      </c>
      <c r="O21" s="150">
        <v>0</v>
      </c>
      <c r="P21" s="150">
        <v>0</v>
      </c>
      <c r="Q21" s="150">
        <v>0</v>
      </c>
      <c r="R21" s="150">
        <v>0</v>
      </c>
      <c r="S21" s="150">
        <v>0</v>
      </c>
      <c r="T21" s="150">
        <v>0</v>
      </c>
      <c r="U21" s="150">
        <v>0</v>
      </c>
      <c r="V21" s="150">
        <v>0</v>
      </c>
      <c r="W21" s="150">
        <v>0</v>
      </c>
      <c r="X21" s="150">
        <v>0</v>
      </c>
      <c r="Y21" s="119">
        <v>0</v>
      </c>
      <c r="Z21" s="119">
        <v>0</v>
      </c>
      <c r="AA21" s="119">
        <v>0</v>
      </c>
      <c r="AB21" s="119">
        <v>0</v>
      </c>
      <c r="AC21" s="119">
        <v>0</v>
      </c>
      <c r="AD21" s="119">
        <v>0</v>
      </c>
    </row>
    <row r="22" spans="1:30" x14ac:dyDescent="0.2">
      <c r="A22" s="54" t="s">
        <v>223</v>
      </c>
      <c r="B22" s="107">
        <v>4399</v>
      </c>
      <c r="C22" s="107">
        <v>4736</v>
      </c>
      <c r="D22" s="107">
        <v>4855</v>
      </c>
      <c r="E22" s="107">
        <v>4693</v>
      </c>
      <c r="F22" s="111">
        <v>4859</v>
      </c>
      <c r="G22" s="111">
        <v>4486</v>
      </c>
      <c r="H22" s="107">
        <v>4401</v>
      </c>
      <c r="I22" s="107">
        <v>5140</v>
      </c>
      <c r="J22" s="107">
        <v>5217</v>
      </c>
      <c r="K22" s="107">
        <v>5899</v>
      </c>
      <c r="L22" s="107">
        <v>5470</v>
      </c>
      <c r="M22" s="107">
        <v>5842</v>
      </c>
      <c r="N22" s="107">
        <v>5319</v>
      </c>
      <c r="O22" s="213">
        <v>5188</v>
      </c>
      <c r="P22" s="213">
        <v>5439</v>
      </c>
      <c r="Q22" s="213">
        <v>6004</v>
      </c>
      <c r="R22" s="213">
        <v>7050</v>
      </c>
      <c r="S22" s="213">
        <v>6336</v>
      </c>
      <c r="T22" s="213">
        <v>5591</v>
      </c>
      <c r="U22" s="213">
        <v>5846</v>
      </c>
      <c r="V22" s="213">
        <v>6060</v>
      </c>
      <c r="W22" s="213">
        <v>5541</v>
      </c>
      <c r="X22" s="213">
        <v>5745.9900000000016</v>
      </c>
      <c r="Y22" s="219">
        <f>'T9.3'!Y28</f>
        <v>6347.39</v>
      </c>
      <c r="Z22" s="219">
        <f>'T9.3'!Z28</f>
        <v>5597</v>
      </c>
      <c r="AA22" s="219">
        <f>'T9.3'!AA28</f>
        <v>5487</v>
      </c>
      <c r="AB22" s="219">
        <f>'T9.3'!AB28</f>
        <v>6138.1</v>
      </c>
      <c r="AC22" s="219">
        <f>'T9.3'!AC28</f>
        <v>5942.6</v>
      </c>
      <c r="AD22" s="219">
        <f>'T9.3'!AD28</f>
        <v>6646</v>
      </c>
    </row>
    <row r="23" spans="1:30" ht="18.75" x14ac:dyDescent="0.25">
      <c r="A23" s="60" t="s">
        <v>225</v>
      </c>
      <c r="B23" s="218"/>
      <c r="C23" s="218"/>
      <c r="D23" s="218"/>
      <c r="E23" s="218"/>
      <c r="F23" s="218"/>
      <c r="G23" s="218"/>
      <c r="H23" s="218"/>
      <c r="I23" s="107"/>
      <c r="J23" s="107"/>
      <c r="K23" s="107"/>
      <c r="L23" s="107"/>
      <c r="M23" s="107"/>
      <c r="N23" s="107"/>
      <c r="O23" s="107"/>
      <c r="P23" s="207"/>
      <c r="Q23" s="213"/>
      <c r="R23" s="213"/>
      <c r="S23" s="213"/>
      <c r="T23" s="213"/>
      <c r="U23" s="213"/>
      <c r="V23" s="213"/>
      <c r="Y23" s="220"/>
      <c r="Z23" s="220"/>
    </row>
    <row r="24" spans="1:30" x14ac:dyDescent="0.2">
      <c r="A24" s="54" t="s">
        <v>222</v>
      </c>
      <c r="B24" s="107">
        <v>45</v>
      </c>
      <c r="C24" s="107">
        <v>37</v>
      </c>
      <c r="D24" s="107">
        <v>42</v>
      </c>
      <c r="E24" s="107">
        <v>38</v>
      </c>
      <c r="F24" s="120" t="s">
        <v>149</v>
      </c>
      <c r="G24" s="120" t="s">
        <v>149</v>
      </c>
      <c r="H24" s="120" t="s">
        <v>149</v>
      </c>
      <c r="I24" s="120" t="s">
        <v>149</v>
      </c>
      <c r="J24" s="120" t="s">
        <v>149</v>
      </c>
      <c r="K24" s="120" t="s">
        <v>149</v>
      </c>
      <c r="L24" s="120" t="s">
        <v>149</v>
      </c>
      <c r="M24" s="120" t="s">
        <v>149</v>
      </c>
      <c r="N24" s="120" t="s">
        <v>149</v>
      </c>
      <c r="O24" s="120" t="s">
        <v>149</v>
      </c>
      <c r="P24" s="120" t="s">
        <v>149</v>
      </c>
      <c r="Q24" s="120" t="s">
        <v>149</v>
      </c>
      <c r="R24" s="120" t="s">
        <v>149</v>
      </c>
      <c r="S24" s="120" t="s">
        <v>149</v>
      </c>
      <c r="T24" s="120" t="s">
        <v>149</v>
      </c>
      <c r="U24" s="120" t="s">
        <v>149</v>
      </c>
      <c r="V24" s="120" t="s">
        <v>149</v>
      </c>
      <c r="W24" s="120" t="s">
        <v>149</v>
      </c>
      <c r="X24" s="120" t="s">
        <v>149</v>
      </c>
      <c r="Y24" s="120" t="s">
        <v>149</v>
      </c>
      <c r="Z24" s="120" t="s">
        <v>149</v>
      </c>
      <c r="AA24" s="120" t="s">
        <v>149</v>
      </c>
      <c r="AB24" s="120" t="s">
        <v>149</v>
      </c>
      <c r="AC24" s="120" t="s">
        <v>149</v>
      </c>
      <c r="AD24" s="120" t="s">
        <v>149</v>
      </c>
    </row>
    <row r="25" spans="1:30" x14ac:dyDescent="0.2">
      <c r="A25" s="54" t="s">
        <v>223</v>
      </c>
      <c r="B25" s="107">
        <v>258</v>
      </c>
      <c r="C25" s="107">
        <v>250</v>
      </c>
      <c r="D25" s="107">
        <v>265</v>
      </c>
      <c r="E25" s="107">
        <v>285</v>
      </c>
      <c r="F25" s="120">
        <v>280.44299999999998</v>
      </c>
      <c r="G25" s="120">
        <v>216.34800000000001</v>
      </c>
      <c r="H25" s="120">
        <v>292.779</v>
      </c>
      <c r="I25" s="120">
        <v>392.57499999999999</v>
      </c>
      <c r="J25" s="120">
        <v>364.94400000000002</v>
      </c>
      <c r="K25" s="120">
        <v>428.41800000000001</v>
      </c>
      <c r="L25" s="120">
        <v>793.44500000000005</v>
      </c>
      <c r="M25" s="120">
        <v>891.82500000000005</v>
      </c>
      <c r="N25" s="120">
        <v>887</v>
      </c>
      <c r="O25" s="120">
        <v>786</v>
      </c>
      <c r="P25" s="120">
        <v>752</v>
      </c>
      <c r="Q25" s="120">
        <v>944</v>
      </c>
      <c r="R25" s="120">
        <v>967</v>
      </c>
      <c r="S25" s="120">
        <v>1028</v>
      </c>
      <c r="T25" s="120">
        <v>896</v>
      </c>
      <c r="U25" s="120">
        <v>1300</v>
      </c>
      <c r="V25" s="120">
        <v>709.04399999999998</v>
      </c>
      <c r="W25" s="120">
        <v>680</v>
      </c>
      <c r="X25" s="120">
        <v>652.5</v>
      </c>
      <c r="Y25" s="220">
        <v>803.25199999999995</v>
      </c>
      <c r="Z25" s="220">
        <v>656</v>
      </c>
      <c r="AA25" s="219">
        <f>'T9.3'!AA32</f>
        <v>546.07099999999991</v>
      </c>
      <c r="AB25" s="219">
        <f>'T9.3'!AB32</f>
        <v>563.20000000000005</v>
      </c>
      <c r="AC25" s="219">
        <f>'T9.3'!AC32</f>
        <v>553.9</v>
      </c>
      <c r="AD25" s="219">
        <f>'T9.3'!AD32</f>
        <v>946.3</v>
      </c>
    </row>
    <row r="26" spans="1:30" ht="15.75" x14ac:dyDescent="0.25">
      <c r="A26" s="60" t="s">
        <v>226</v>
      </c>
      <c r="B26" s="218"/>
      <c r="C26" s="218"/>
      <c r="D26" s="218"/>
      <c r="E26" s="218"/>
      <c r="N26" s="107"/>
      <c r="O26" s="207"/>
      <c r="P26" s="213"/>
      <c r="Q26" s="111" t="s">
        <v>56</v>
      </c>
      <c r="R26" s="111" t="s">
        <v>56</v>
      </c>
      <c r="S26" s="111" t="s">
        <v>56</v>
      </c>
      <c r="T26" s="111" t="s">
        <v>56</v>
      </c>
      <c r="U26" s="111" t="s">
        <v>56</v>
      </c>
      <c r="V26" s="111"/>
      <c r="Y26" s="220"/>
      <c r="Z26" s="220"/>
    </row>
    <row r="27" spans="1:30" x14ac:dyDescent="0.2">
      <c r="A27" s="54" t="s">
        <v>222</v>
      </c>
      <c r="B27" s="107">
        <v>8991</v>
      </c>
      <c r="C27" s="107">
        <v>8329</v>
      </c>
      <c r="D27" s="107">
        <v>11668</v>
      </c>
      <c r="E27" s="107">
        <v>13891</v>
      </c>
      <c r="F27" s="111">
        <v>12687</v>
      </c>
      <c r="G27" s="111">
        <v>11245</v>
      </c>
      <c r="H27" s="107">
        <v>10248</v>
      </c>
      <c r="I27" s="107">
        <v>15971</v>
      </c>
      <c r="J27" s="107">
        <v>16795</v>
      </c>
      <c r="K27" s="107">
        <v>22622</v>
      </c>
      <c r="L27" s="107">
        <v>18218</v>
      </c>
      <c r="M27" s="107">
        <v>18591</v>
      </c>
      <c r="N27" s="107">
        <v>14304</v>
      </c>
      <c r="O27" s="213">
        <v>17779</v>
      </c>
      <c r="P27" s="213">
        <v>14379</v>
      </c>
      <c r="Q27" s="213">
        <v>11103</v>
      </c>
      <c r="R27" s="213">
        <v>10414</v>
      </c>
      <c r="S27" s="213">
        <v>4595</v>
      </c>
      <c r="T27" s="213">
        <v>3027</v>
      </c>
      <c r="U27" s="213">
        <v>2999</v>
      </c>
      <c r="V27" s="213">
        <v>2096</v>
      </c>
      <c r="W27" s="213">
        <v>1487</v>
      </c>
      <c r="X27" s="213">
        <v>825.13</v>
      </c>
      <c r="Y27" s="213">
        <v>917.79200000000003</v>
      </c>
      <c r="Z27" s="213">
        <v>3689</v>
      </c>
      <c r="AA27" s="213">
        <v>4348</v>
      </c>
      <c r="AB27" s="213">
        <v>4585</v>
      </c>
      <c r="AC27" s="213">
        <v>3194.0199999999977</v>
      </c>
      <c r="AD27" s="213">
        <v>2777.5</v>
      </c>
    </row>
    <row r="28" spans="1:30" x14ac:dyDescent="0.2">
      <c r="A28" s="54" t="s">
        <v>223</v>
      </c>
      <c r="B28" s="107">
        <v>173</v>
      </c>
      <c r="C28" s="107">
        <v>192</v>
      </c>
      <c r="D28" s="107">
        <v>184</v>
      </c>
      <c r="E28" s="107">
        <v>206</v>
      </c>
      <c r="F28" s="111">
        <v>192</v>
      </c>
      <c r="G28" s="111">
        <v>203</v>
      </c>
      <c r="H28" s="107">
        <v>235</v>
      </c>
      <c r="I28" s="107">
        <v>186</v>
      </c>
      <c r="J28" s="107">
        <v>203</v>
      </c>
      <c r="K28" s="107">
        <v>176</v>
      </c>
      <c r="L28" s="107">
        <v>189</v>
      </c>
      <c r="M28" s="107">
        <v>221</v>
      </c>
      <c r="N28" s="107">
        <v>118</v>
      </c>
      <c r="O28" s="107">
        <v>155</v>
      </c>
      <c r="P28" s="213">
        <v>155</v>
      </c>
      <c r="Q28" s="213">
        <v>146</v>
      </c>
      <c r="R28" s="213">
        <v>178</v>
      </c>
      <c r="S28" s="213">
        <v>194</v>
      </c>
      <c r="T28" s="213">
        <v>214</v>
      </c>
      <c r="U28" s="213">
        <v>245</v>
      </c>
      <c r="V28" s="213">
        <v>248</v>
      </c>
      <c r="W28" s="213">
        <v>242</v>
      </c>
      <c r="X28" s="213">
        <v>228.75300000000004</v>
      </c>
      <c r="Y28" s="219">
        <f>'T9.3'!Y36-'T9.4'!Y27</f>
        <v>233.10800000000006</v>
      </c>
      <c r="Z28" s="219">
        <f>'T9.3'!Z36-'T9.4'!Z27</f>
        <v>256</v>
      </c>
      <c r="AA28" s="219">
        <f>'T9.3'!AA36-'T9.4'!AA27</f>
        <v>267</v>
      </c>
      <c r="AB28" s="219">
        <f>'T9.3'!AB36-'T9.4'!AB27</f>
        <v>267.10000000000036</v>
      </c>
      <c r="AC28" s="219">
        <f>'T9.3'!AC36-'T9.4'!AC27</f>
        <v>275.98000000000229</v>
      </c>
      <c r="AD28" s="219">
        <f>'T9.3'!AD36-'T9.4'!AD27</f>
        <v>272.5</v>
      </c>
    </row>
    <row r="29" spans="1:30" ht="15.75" x14ac:dyDescent="0.25">
      <c r="A29" s="60" t="s">
        <v>207</v>
      </c>
      <c r="B29" s="218"/>
      <c r="C29" s="218"/>
      <c r="D29" s="218"/>
      <c r="E29" s="218"/>
      <c r="F29" s="218"/>
      <c r="G29" s="218"/>
      <c r="H29" s="218"/>
      <c r="I29" s="107"/>
      <c r="J29" s="107"/>
      <c r="K29" s="107"/>
      <c r="L29" s="107"/>
      <c r="M29" s="107"/>
      <c r="N29" s="107"/>
      <c r="O29" s="107"/>
      <c r="P29" s="207"/>
      <c r="Q29" s="213"/>
      <c r="R29" s="213"/>
      <c r="S29" s="213"/>
      <c r="T29" s="213"/>
      <c r="U29" s="213"/>
      <c r="V29" s="213"/>
      <c r="Y29" s="220"/>
      <c r="Z29" s="220"/>
    </row>
    <row r="30" spans="1:30" x14ac:dyDescent="0.2">
      <c r="A30" s="54" t="s">
        <v>222</v>
      </c>
      <c r="B30" s="107">
        <v>285</v>
      </c>
      <c r="C30" s="107">
        <v>191</v>
      </c>
      <c r="D30" s="107">
        <v>204</v>
      </c>
      <c r="E30" s="107">
        <v>200</v>
      </c>
      <c r="F30" s="120" t="s">
        <v>149</v>
      </c>
      <c r="G30" s="120" t="s">
        <v>149</v>
      </c>
      <c r="H30" s="120" t="s">
        <v>149</v>
      </c>
      <c r="I30" s="120" t="s">
        <v>149</v>
      </c>
      <c r="J30" s="120" t="s">
        <v>149</v>
      </c>
      <c r="K30" s="120" t="s">
        <v>149</v>
      </c>
      <c r="L30" s="120" t="s">
        <v>149</v>
      </c>
      <c r="M30" s="120" t="s">
        <v>149</v>
      </c>
      <c r="N30" s="120" t="s">
        <v>149</v>
      </c>
      <c r="O30" s="120" t="s">
        <v>149</v>
      </c>
      <c r="P30" s="120" t="s">
        <v>149</v>
      </c>
      <c r="Q30" s="120" t="s">
        <v>149</v>
      </c>
      <c r="R30" s="120" t="s">
        <v>149</v>
      </c>
      <c r="S30" s="120" t="s">
        <v>149</v>
      </c>
      <c r="T30" s="120" t="s">
        <v>149</v>
      </c>
      <c r="U30" s="120" t="s">
        <v>149</v>
      </c>
      <c r="V30" s="120" t="s">
        <v>149</v>
      </c>
      <c r="W30" s="120" t="s">
        <v>149</v>
      </c>
      <c r="X30" s="120" t="s">
        <v>149</v>
      </c>
      <c r="Y30" s="120" t="s">
        <v>149</v>
      </c>
      <c r="Z30" s="120" t="s">
        <v>149</v>
      </c>
      <c r="AA30" s="120" t="s">
        <v>149</v>
      </c>
      <c r="AB30" s="120" t="s">
        <v>149</v>
      </c>
      <c r="AC30" s="120" t="s">
        <v>149</v>
      </c>
      <c r="AD30" s="120" t="s">
        <v>149</v>
      </c>
    </row>
    <row r="31" spans="1:30" x14ac:dyDescent="0.2">
      <c r="A31" s="54" t="s">
        <v>223</v>
      </c>
      <c r="B31" s="107">
        <v>444</v>
      </c>
      <c r="C31" s="107">
        <v>582</v>
      </c>
      <c r="D31" s="107">
        <v>705</v>
      </c>
      <c r="E31" s="107">
        <v>683</v>
      </c>
      <c r="F31" s="120">
        <v>900.86900000000003</v>
      </c>
      <c r="G31" s="120">
        <v>800</v>
      </c>
      <c r="H31" s="120">
        <v>686.72799999999995</v>
      </c>
      <c r="I31" s="120">
        <v>558.81600000000003</v>
      </c>
      <c r="J31" s="120">
        <v>485.6</v>
      </c>
      <c r="K31" s="120">
        <v>520.64099999999996</v>
      </c>
      <c r="L31" s="120">
        <v>978.88400000000001</v>
      </c>
      <c r="M31" s="120">
        <v>652.95100000000002</v>
      </c>
      <c r="N31" s="120">
        <v>616</v>
      </c>
      <c r="O31" s="120">
        <v>590</v>
      </c>
      <c r="P31" s="120">
        <v>622</v>
      </c>
      <c r="Q31" s="120">
        <v>541</v>
      </c>
      <c r="R31" s="120">
        <v>615</v>
      </c>
      <c r="S31" s="120">
        <v>658</v>
      </c>
      <c r="T31" s="120">
        <v>560</v>
      </c>
      <c r="U31" s="120">
        <v>568</v>
      </c>
      <c r="V31" s="120">
        <v>584.56399999999996</v>
      </c>
      <c r="W31" s="120">
        <v>670</v>
      </c>
      <c r="X31" s="120">
        <v>823.5</v>
      </c>
      <c r="Y31" s="220">
        <v>838.16099999999994</v>
      </c>
      <c r="Z31" s="220">
        <v>746</v>
      </c>
      <c r="AA31" s="219">
        <f>'T9.3'!AA40</f>
        <v>629</v>
      </c>
      <c r="AB31" s="219">
        <f>'T9.3'!AB40</f>
        <v>604</v>
      </c>
      <c r="AC31" s="219">
        <f>'T9.3'!AC40</f>
        <v>512.6</v>
      </c>
      <c r="AD31" s="219">
        <f>'T9.3'!AD40</f>
        <v>547.72</v>
      </c>
    </row>
    <row r="32" spans="1:30" ht="15.75" x14ac:dyDescent="0.25">
      <c r="A32" s="60" t="s">
        <v>208</v>
      </c>
      <c r="B32" s="218"/>
      <c r="C32" s="218"/>
      <c r="D32" s="218"/>
      <c r="E32" s="218"/>
      <c r="F32" s="218"/>
      <c r="G32" s="218"/>
      <c r="H32" s="218"/>
      <c r="I32" s="218"/>
      <c r="J32" s="218"/>
      <c r="K32" s="218"/>
      <c r="L32" s="218"/>
      <c r="M32" s="218"/>
      <c r="N32" s="107"/>
      <c r="O32" s="107"/>
      <c r="P32" s="207"/>
      <c r="Q32" s="213"/>
      <c r="R32" s="213"/>
      <c r="S32" s="213"/>
      <c r="T32" s="213"/>
      <c r="U32" s="213"/>
      <c r="V32" s="213"/>
      <c r="Y32" s="220"/>
      <c r="Z32" s="220"/>
    </row>
    <row r="33" spans="1:30" x14ac:dyDescent="0.2">
      <c r="A33" s="54" t="s">
        <v>222</v>
      </c>
      <c r="B33" s="107">
        <v>35913</v>
      </c>
      <c r="C33" s="107">
        <v>41419</v>
      </c>
      <c r="D33" s="107">
        <v>39344</v>
      </c>
      <c r="E33" s="107">
        <v>38577</v>
      </c>
      <c r="F33" s="111">
        <v>38307</v>
      </c>
      <c r="G33" s="111">
        <v>38139</v>
      </c>
      <c r="H33" s="107">
        <v>32034</v>
      </c>
      <c r="I33" s="107">
        <v>31053</v>
      </c>
      <c r="J33" s="107">
        <v>37640</v>
      </c>
      <c r="K33" s="107">
        <v>38204</v>
      </c>
      <c r="L33" s="107">
        <v>31007</v>
      </c>
      <c r="M33" s="107">
        <v>29376</v>
      </c>
      <c r="N33" s="107">
        <v>26360</v>
      </c>
      <c r="O33" s="213">
        <v>23939</v>
      </c>
      <c r="P33" s="213">
        <v>20494</v>
      </c>
      <c r="Q33" s="213">
        <v>19417</v>
      </c>
      <c r="R33" s="213">
        <v>16537</v>
      </c>
      <c r="S33" s="213">
        <v>14507</v>
      </c>
      <c r="T33" s="213">
        <v>11217</v>
      </c>
      <c r="U33" s="213">
        <v>11202</v>
      </c>
      <c r="V33" s="213">
        <v>10134</v>
      </c>
      <c r="W33" s="213">
        <v>11339</v>
      </c>
      <c r="X33" s="213">
        <v>6352.4070000000002</v>
      </c>
      <c r="Y33" s="220">
        <v>7180.4049999999997</v>
      </c>
      <c r="Z33" s="220">
        <v>6108</v>
      </c>
      <c r="AA33" s="213">
        <v>6179.222999999999</v>
      </c>
      <c r="AB33" s="213">
        <v>5175</v>
      </c>
      <c r="AC33" s="213">
        <v>5326.2819999999983</v>
      </c>
      <c r="AD33" s="213">
        <v>7367.9</v>
      </c>
    </row>
    <row r="34" spans="1:30" x14ac:dyDescent="0.2">
      <c r="A34" s="54" t="s">
        <v>223</v>
      </c>
      <c r="B34" s="107">
        <v>6</v>
      </c>
      <c r="C34" s="107">
        <v>11</v>
      </c>
      <c r="D34" s="107">
        <v>30</v>
      </c>
      <c r="E34" s="107">
        <v>15</v>
      </c>
      <c r="F34" s="111">
        <v>28</v>
      </c>
      <c r="G34" s="111">
        <v>23</v>
      </c>
      <c r="H34" s="107">
        <v>48</v>
      </c>
      <c r="I34" s="107">
        <v>55</v>
      </c>
      <c r="J34" s="107">
        <v>41</v>
      </c>
      <c r="K34" s="111" t="s">
        <v>137</v>
      </c>
      <c r="L34" s="111">
        <v>159</v>
      </c>
      <c r="M34" s="120" t="s">
        <v>137</v>
      </c>
      <c r="N34" s="111" t="s">
        <v>137</v>
      </c>
      <c r="O34" s="111" t="s">
        <v>137</v>
      </c>
      <c r="P34" s="213">
        <v>47</v>
      </c>
      <c r="Q34" s="213">
        <v>30</v>
      </c>
      <c r="R34" s="213">
        <v>36</v>
      </c>
      <c r="S34" s="213">
        <v>32</v>
      </c>
      <c r="T34" s="111" t="s">
        <v>137</v>
      </c>
      <c r="U34" s="111">
        <v>69</v>
      </c>
      <c r="V34" s="111">
        <v>19</v>
      </c>
      <c r="W34" s="213">
        <v>59</v>
      </c>
      <c r="X34" s="213">
        <v>41.155999999999949</v>
      </c>
      <c r="Y34" s="219">
        <f>'T9.3'!Y44-'T9.4'!Y33</f>
        <v>4.5579999999999927</v>
      </c>
      <c r="Z34" s="219">
        <f>'T9.3'!Z44-'T9.4'!Z33</f>
        <v>12</v>
      </c>
      <c r="AA34" s="219">
        <f>'T9.3'!AA44-'T9.4'!AA33</f>
        <v>3.7770000000009532</v>
      </c>
      <c r="AB34" s="219">
        <f>'T9.3'!AB44-'T9.4'!AB33</f>
        <v>3.8999999999996362</v>
      </c>
      <c r="AC34" s="219">
        <f>'T9.3'!AC44-'T9.4'!AC33</f>
        <v>2.6180000000013024</v>
      </c>
      <c r="AD34" s="219">
        <f>'T9.3'!AD44-'T9.4'!AD33</f>
        <v>3.3000000000001819</v>
      </c>
    </row>
    <row r="35" spans="1:30" ht="15.75" x14ac:dyDescent="0.25">
      <c r="A35" s="60" t="s">
        <v>209</v>
      </c>
      <c r="B35" s="218"/>
      <c r="C35" s="218"/>
      <c r="D35" s="218"/>
      <c r="E35" s="218"/>
      <c r="F35" s="218"/>
      <c r="G35" s="218"/>
      <c r="H35" s="218"/>
      <c r="I35" s="107"/>
      <c r="J35" s="107"/>
      <c r="K35" s="107"/>
      <c r="L35" s="107"/>
      <c r="M35" s="107"/>
      <c r="N35" s="107"/>
      <c r="O35" s="207"/>
      <c r="P35" s="213"/>
      <c r="Q35" s="213"/>
      <c r="R35" s="213" t="s">
        <v>56</v>
      </c>
      <c r="S35" s="213" t="s">
        <v>56</v>
      </c>
      <c r="T35" s="213" t="s">
        <v>56</v>
      </c>
      <c r="U35" s="213" t="s">
        <v>56</v>
      </c>
      <c r="V35" s="213"/>
      <c r="W35" s="213"/>
      <c r="X35" s="213"/>
      <c r="Y35" s="220"/>
      <c r="Z35" s="220"/>
    </row>
    <row r="36" spans="1:30" x14ac:dyDescent="0.2">
      <c r="A36" s="54" t="s">
        <v>222</v>
      </c>
      <c r="B36" s="107">
        <v>1048</v>
      </c>
      <c r="C36" s="107">
        <v>720</v>
      </c>
      <c r="D36" s="107">
        <v>947</v>
      </c>
      <c r="E36" s="107">
        <v>2171</v>
      </c>
      <c r="F36" s="111">
        <v>2012</v>
      </c>
      <c r="G36" s="111">
        <v>4115</v>
      </c>
      <c r="H36" s="107">
        <v>3775</v>
      </c>
      <c r="I36" s="107">
        <v>4227</v>
      </c>
      <c r="J36" s="107">
        <v>2091</v>
      </c>
      <c r="K36" s="107">
        <v>2128</v>
      </c>
      <c r="L36" s="107">
        <v>1922</v>
      </c>
      <c r="M36" s="107">
        <v>2431</v>
      </c>
      <c r="N36" s="107">
        <v>3315</v>
      </c>
      <c r="O36" s="213">
        <v>2983</v>
      </c>
      <c r="P36" s="213">
        <v>3164</v>
      </c>
      <c r="Q36" s="213">
        <v>3031</v>
      </c>
      <c r="R36" s="213">
        <v>3336</v>
      </c>
      <c r="S36" s="213">
        <v>2101</v>
      </c>
      <c r="T36" s="213">
        <v>2730</v>
      </c>
      <c r="U36" s="213">
        <v>3454</v>
      </c>
      <c r="V36" s="213">
        <v>3821</v>
      </c>
      <c r="W36" s="213">
        <v>2410</v>
      </c>
      <c r="X36" s="213">
        <v>3180.924</v>
      </c>
      <c r="Y36" s="220">
        <v>1338.9369999999999</v>
      </c>
      <c r="Z36" s="220">
        <v>87</v>
      </c>
      <c r="AA36" s="207">
        <v>207</v>
      </c>
      <c r="AB36" s="207">
        <v>63</v>
      </c>
      <c r="AC36" s="213">
        <v>24.145</v>
      </c>
      <c r="AD36" s="213">
        <v>19.739999999999998</v>
      </c>
    </row>
    <row r="37" spans="1:30" x14ac:dyDescent="0.2">
      <c r="A37" s="54" t="s">
        <v>223</v>
      </c>
      <c r="B37" s="107">
        <v>262</v>
      </c>
      <c r="C37" s="107">
        <v>272</v>
      </c>
      <c r="D37" s="107">
        <v>241</v>
      </c>
      <c r="E37" s="107">
        <v>299</v>
      </c>
      <c r="F37" s="111">
        <v>253</v>
      </c>
      <c r="G37" s="111">
        <v>213</v>
      </c>
      <c r="H37" s="107">
        <v>196</v>
      </c>
      <c r="I37" s="107">
        <v>228</v>
      </c>
      <c r="J37" s="107">
        <v>245</v>
      </c>
      <c r="K37" s="107">
        <v>201</v>
      </c>
      <c r="L37" s="107">
        <v>223</v>
      </c>
      <c r="M37" s="107">
        <v>227</v>
      </c>
      <c r="N37" s="107">
        <v>186</v>
      </c>
      <c r="O37" s="107">
        <v>225</v>
      </c>
      <c r="P37" s="213">
        <v>161</v>
      </c>
      <c r="Q37" s="213">
        <v>175</v>
      </c>
      <c r="R37" s="213">
        <v>166</v>
      </c>
      <c r="S37" s="213">
        <v>151</v>
      </c>
      <c r="T37" s="213">
        <v>134</v>
      </c>
      <c r="U37" s="213">
        <v>209</v>
      </c>
      <c r="V37" s="213">
        <v>199</v>
      </c>
      <c r="W37" s="213">
        <v>218</v>
      </c>
      <c r="X37" s="213">
        <v>197.26900000000023</v>
      </c>
      <c r="Y37" s="219">
        <f>'T9.3'!Y48-'T9.4'!Y36</f>
        <v>252.05300000000011</v>
      </c>
      <c r="Z37" s="219">
        <f>'T9.3'!Z48-'T9.4'!Z36</f>
        <v>175</v>
      </c>
      <c r="AA37" s="219">
        <f>'T9.3'!AA48-'T9.4'!AA36</f>
        <v>188</v>
      </c>
      <c r="AB37" s="219">
        <f>'T9.3'!AB48-'T9.4'!AB36</f>
        <v>163.69999999999999</v>
      </c>
      <c r="AC37" s="219">
        <f>'T9.3'!AC48-'T9.4'!AC36</f>
        <v>250.55500000000004</v>
      </c>
      <c r="AD37" s="219">
        <f>'T9.3'!AD48-'T9.4'!AD36</f>
        <v>909.31999999999994</v>
      </c>
    </row>
    <row r="38" spans="1:30" ht="15.75" x14ac:dyDescent="0.25">
      <c r="A38" s="60" t="s">
        <v>210</v>
      </c>
      <c r="B38" s="107"/>
      <c r="C38" s="107"/>
      <c r="D38" s="107"/>
      <c r="E38" s="107"/>
      <c r="F38" s="111"/>
      <c r="G38" s="111"/>
      <c r="H38" s="107"/>
      <c r="I38" s="107"/>
      <c r="J38" s="107"/>
      <c r="K38" s="107"/>
      <c r="L38" s="107"/>
      <c r="M38" s="107"/>
      <c r="N38" s="107"/>
      <c r="O38" s="107"/>
      <c r="P38" s="207"/>
      <c r="Q38" s="213"/>
      <c r="R38" s="213"/>
      <c r="S38" s="213"/>
      <c r="T38" s="213"/>
      <c r="U38" s="213"/>
      <c r="V38" s="213"/>
      <c r="Y38" s="220"/>
      <c r="Z38" s="220"/>
    </row>
    <row r="39" spans="1:30" x14ac:dyDescent="0.2">
      <c r="A39" s="54" t="s">
        <v>222</v>
      </c>
      <c r="B39" s="107">
        <v>498</v>
      </c>
      <c r="C39" s="107">
        <v>540</v>
      </c>
      <c r="D39" s="107">
        <v>525</v>
      </c>
      <c r="E39" s="107">
        <v>500</v>
      </c>
      <c r="F39" s="120" t="s">
        <v>149</v>
      </c>
      <c r="G39" s="120" t="s">
        <v>149</v>
      </c>
      <c r="H39" s="120" t="s">
        <v>149</v>
      </c>
      <c r="I39" s="120" t="s">
        <v>149</v>
      </c>
      <c r="J39" s="120" t="s">
        <v>149</v>
      </c>
      <c r="K39" s="120" t="s">
        <v>149</v>
      </c>
      <c r="L39" s="120" t="s">
        <v>149</v>
      </c>
      <c r="M39" s="120" t="s">
        <v>149</v>
      </c>
      <c r="N39" s="120" t="s">
        <v>149</v>
      </c>
      <c r="O39" s="120" t="s">
        <v>149</v>
      </c>
      <c r="P39" s="120" t="s">
        <v>149</v>
      </c>
      <c r="Q39" s="120" t="s">
        <v>149</v>
      </c>
      <c r="R39" s="120" t="s">
        <v>149</v>
      </c>
      <c r="S39" s="120" t="s">
        <v>149</v>
      </c>
      <c r="T39" s="120" t="s">
        <v>149</v>
      </c>
      <c r="U39" s="120" t="s">
        <v>149</v>
      </c>
      <c r="V39" s="120" t="s">
        <v>149</v>
      </c>
      <c r="W39" s="120" t="s">
        <v>149</v>
      </c>
      <c r="X39" s="120" t="s">
        <v>149</v>
      </c>
      <c r="Y39" s="221" t="s">
        <v>149</v>
      </c>
      <c r="Z39" s="221" t="s">
        <v>149</v>
      </c>
      <c r="AA39" s="221" t="s">
        <v>149</v>
      </c>
      <c r="AB39" s="221" t="s">
        <v>149</v>
      </c>
      <c r="AC39" s="221" t="s">
        <v>149</v>
      </c>
      <c r="AD39" s="221" t="s">
        <v>149</v>
      </c>
    </row>
    <row r="40" spans="1:30" x14ac:dyDescent="0.2">
      <c r="A40" s="54" t="s">
        <v>223</v>
      </c>
      <c r="B40" s="107">
        <v>160</v>
      </c>
      <c r="C40" s="107">
        <v>197</v>
      </c>
      <c r="D40" s="107">
        <v>199</v>
      </c>
      <c r="E40" s="107">
        <v>278</v>
      </c>
      <c r="F40" s="120">
        <v>725.375</v>
      </c>
      <c r="G40" s="120">
        <v>744.6</v>
      </c>
      <c r="H40" s="120">
        <v>769.36900000000003</v>
      </c>
      <c r="I40" s="120">
        <v>762.69500000000005</v>
      </c>
      <c r="J40" s="120">
        <v>783.46500000000003</v>
      </c>
      <c r="K40" s="120">
        <v>724.01099999999997</v>
      </c>
      <c r="L40" s="120">
        <v>714.2</v>
      </c>
      <c r="M40" s="120">
        <v>685.61800000000005</v>
      </c>
      <c r="N40" s="120">
        <v>727</v>
      </c>
      <c r="O40" s="120">
        <v>726</v>
      </c>
      <c r="P40" s="120">
        <v>665</v>
      </c>
      <c r="Q40" s="120">
        <v>671</v>
      </c>
      <c r="R40" s="120">
        <v>684</v>
      </c>
      <c r="S40" s="120">
        <v>697</v>
      </c>
      <c r="T40" s="120">
        <v>651</v>
      </c>
      <c r="U40" s="120">
        <v>671</v>
      </c>
      <c r="V40" s="120">
        <v>599.42200000000003</v>
      </c>
      <c r="W40" s="120">
        <v>521</v>
      </c>
      <c r="X40" s="120">
        <v>562.9</v>
      </c>
      <c r="Y40" s="221">
        <v>474.80900000000003</v>
      </c>
      <c r="Z40" s="221">
        <v>566</v>
      </c>
      <c r="AA40" s="219">
        <f>'T9.3'!AA52</f>
        <v>664</v>
      </c>
      <c r="AB40" s="219">
        <f>'T9.3'!AB52</f>
        <v>565.29999999999995</v>
      </c>
      <c r="AC40" s="219">
        <f>'T9.3'!AC52</f>
        <v>671.8</v>
      </c>
      <c r="AD40" s="219">
        <f>'T9.3'!AD52</f>
        <v>645.49</v>
      </c>
    </row>
    <row r="41" spans="1:30" ht="15.75" x14ac:dyDescent="0.25">
      <c r="A41" s="60" t="s">
        <v>211</v>
      </c>
      <c r="B41" s="107"/>
      <c r="C41" s="107"/>
      <c r="D41" s="107"/>
      <c r="E41" s="107"/>
      <c r="F41" s="218"/>
      <c r="G41" s="218"/>
      <c r="H41" s="218"/>
      <c r="I41" s="218"/>
      <c r="J41" s="218"/>
      <c r="K41" s="218"/>
      <c r="L41" s="218"/>
      <c r="M41" s="218"/>
      <c r="N41" s="107"/>
      <c r="O41" s="207"/>
      <c r="P41" s="213"/>
      <c r="Q41" s="213"/>
      <c r="R41" s="213" t="s">
        <v>56</v>
      </c>
      <c r="S41" s="213" t="s">
        <v>56</v>
      </c>
      <c r="T41" s="213" t="s">
        <v>56</v>
      </c>
      <c r="U41" s="213" t="s">
        <v>56</v>
      </c>
      <c r="V41" s="213"/>
      <c r="Y41" s="220"/>
      <c r="Z41" s="220"/>
    </row>
    <row r="42" spans="1:30" x14ac:dyDescent="0.2">
      <c r="A42" s="54" t="s">
        <v>222</v>
      </c>
      <c r="B42" s="107">
        <v>1451</v>
      </c>
      <c r="C42" s="107">
        <v>1067</v>
      </c>
      <c r="D42" s="107">
        <v>590</v>
      </c>
      <c r="E42" s="107">
        <v>478</v>
      </c>
      <c r="F42" s="120" t="s">
        <v>149</v>
      </c>
      <c r="G42" s="120" t="s">
        <v>149</v>
      </c>
      <c r="H42" s="120" t="s">
        <v>149</v>
      </c>
      <c r="I42" s="120" t="s">
        <v>149</v>
      </c>
      <c r="J42" s="120">
        <v>445</v>
      </c>
      <c r="K42" s="107">
        <v>326</v>
      </c>
      <c r="L42" s="107">
        <v>285</v>
      </c>
      <c r="M42" s="107">
        <v>347</v>
      </c>
      <c r="N42" s="107">
        <v>436</v>
      </c>
      <c r="O42" s="107">
        <v>249</v>
      </c>
      <c r="P42" s="213">
        <v>451</v>
      </c>
      <c r="Q42" s="213">
        <v>369</v>
      </c>
      <c r="R42" s="213">
        <v>143</v>
      </c>
      <c r="S42" s="213">
        <v>230</v>
      </c>
      <c r="T42" s="213">
        <v>309</v>
      </c>
      <c r="U42" s="213">
        <v>365</v>
      </c>
      <c r="V42" s="213">
        <v>260</v>
      </c>
      <c r="W42" s="213">
        <v>282</v>
      </c>
      <c r="X42" s="213">
        <v>304.53199999999998</v>
      </c>
      <c r="Y42" s="220">
        <v>235.59399999999999</v>
      </c>
      <c r="Z42" s="220">
        <v>330</v>
      </c>
      <c r="AA42" s="213">
        <v>443</v>
      </c>
      <c r="AB42" s="213">
        <v>456</v>
      </c>
      <c r="AC42" s="213">
        <v>470.86500000000001</v>
      </c>
      <c r="AD42" s="213">
        <v>411.4</v>
      </c>
    </row>
    <row r="43" spans="1:30" x14ac:dyDescent="0.2">
      <c r="A43" s="54" t="s">
        <v>223</v>
      </c>
      <c r="B43" s="107">
        <v>572</v>
      </c>
      <c r="C43" s="107">
        <v>766</v>
      </c>
      <c r="D43" s="107">
        <v>877</v>
      </c>
      <c r="E43" s="107">
        <v>946</v>
      </c>
      <c r="F43" s="120">
        <v>1303.7929999999999</v>
      </c>
      <c r="G43" s="120">
        <v>1457.627</v>
      </c>
      <c r="H43" s="120">
        <v>818.74300000000005</v>
      </c>
      <c r="I43" s="120">
        <v>2818.1</v>
      </c>
      <c r="J43" s="120">
        <v>1765</v>
      </c>
      <c r="K43" s="107">
        <v>797</v>
      </c>
      <c r="L43" s="107">
        <v>1054</v>
      </c>
      <c r="M43" s="107">
        <v>996</v>
      </c>
      <c r="N43" s="107">
        <v>615</v>
      </c>
      <c r="O43" s="107">
        <v>427</v>
      </c>
      <c r="P43" s="213">
        <v>477</v>
      </c>
      <c r="Q43" s="213">
        <v>578</v>
      </c>
      <c r="R43" s="213">
        <v>647</v>
      </c>
      <c r="S43" s="213">
        <v>641</v>
      </c>
      <c r="T43" s="213">
        <v>488</v>
      </c>
      <c r="U43" s="213">
        <v>742</v>
      </c>
      <c r="V43" s="213">
        <v>794</v>
      </c>
      <c r="W43" s="213">
        <v>742</v>
      </c>
      <c r="X43" s="213">
        <v>666.56700000000023</v>
      </c>
      <c r="Y43" s="219">
        <f>'T9.3'!Y56-'T9.4'!Y42</f>
        <v>1141.2329999999999</v>
      </c>
      <c r="Z43" s="219">
        <f>'T9.3'!Z56-'T9.4'!Z42</f>
        <v>1138</v>
      </c>
      <c r="AA43" s="219">
        <f>'T9.3'!AA56-'T9.4'!AA42</f>
        <v>705</v>
      </c>
      <c r="AB43" s="219">
        <f>'T9.3'!AB56-'T9.4'!AB42</f>
        <v>832.2</v>
      </c>
      <c r="AC43" s="219">
        <f>'T9.3'!AC56-'T9.4'!AC42</f>
        <v>660.33500000000004</v>
      </c>
      <c r="AD43" s="219">
        <f>'T9.3'!AD56-'T9.4'!AD42</f>
        <v>678.4</v>
      </c>
    </row>
    <row r="44" spans="1:30" ht="15.75" x14ac:dyDescent="0.25">
      <c r="A44" s="60" t="s">
        <v>212</v>
      </c>
      <c r="B44" s="218"/>
      <c r="C44" s="218"/>
      <c r="D44" s="218"/>
      <c r="E44" s="218"/>
      <c r="F44" s="218"/>
      <c r="G44" s="218"/>
      <c r="H44" s="218"/>
      <c r="I44" s="218"/>
      <c r="J44" s="107"/>
      <c r="K44" s="107"/>
      <c r="L44" s="107"/>
      <c r="M44" s="107"/>
      <c r="N44" s="107"/>
      <c r="O44" s="207"/>
      <c r="P44" s="213"/>
      <c r="Q44" s="213"/>
      <c r="R44" s="213" t="s">
        <v>56</v>
      </c>
      <c r="S44" s="213"/>
      <c r="T44" s="213"/>
      <c r="U44" s="213"/>
      <c r="V44" s="213"/>
      <c r="W44" s="213"/>
      <c r="X44" s="213"/>
      <c r="Y44" s="220"/>
      <c r="Z44" s="220"/>
    </row>
    <row r="45" spans="1:30" x14ac:dyDescent="0.2">
      <c r="A45" s="54" t="s">
        <v>222</v>
      </c>
      <c r="B45" s="107">
        <v>900</v>
      </c>
      <c r="C45" s="107">
        <v>909</v>
      </c>
      <c r="D45" s="107">
        <v>925</v>
      </c>
      <c r="E45" s="107">
        <v>884</v>
      </c>
      <c r="F45" s="111">
        <v>852</v>
      </c>
      <c r="G45" s="111">
        <v>952</v>
      </c>
      <c r="H45" s="107">
        <v>930</v>
      </c>
      <c r="I45" s="107">
        <v>868</v>
      </c>
      <c r="J45" s="107">
        <v>852</v>
      </c>
      <c r="K45" s="107">
        <v>1063</v>
      </c>
      <c r="L45" s="107">
        <v>1086</v>
      </c>
      <c r="M45" s="107">
        <v>1092</v>
      </c>
      <c r="N45" s="107">
        <v>1068</v>
      </c>
      <c r="O45" s="213">
        <v>1357</v>
      </c>
      <c r="P45" s="213">
        <v>1396</v>
      </c>
      <c r="Q45" s="213">
        <v>1517</v>
      </c>
      <c r="R45" s="213">
        <v>1487</v>
      </c>
      <c r="S45" s="213">
        <v>1468</v>
      </c>
      <c r="T45" s="213">
        <v>1044</v>
      </c>
      <c r="U45" s="213">
        <v>1022</v>
      </c>
      <c r="V45" s="213">
        <v>1018</v>
      </c>
      <c r="W45" s="213">
        <v>1073</v>
      </c>
      <c r="X45" s="213">
        <v>1073.0150000000001</v>
      </c>
      <c r="Y45" s="220">
        <v>1019.073</v>
      </c>
      <c r="Z45" s="220">
        <v>1388</v>
      </c>
      <c r="AA45" s="213">
        <v>1130</v>
      </c>
      <c r="AB45" s="213">
        <v>1334</v>
      </c>
      <c r="AC45" s="213">
        <v>1386.8189999999997</v>
      </c>
      <c r="AD45" s="213">
        <v>1402.5</v>
      </c>
    </row>
    <row r="46" spans="1:30" x14ac:dyDescent="0.2">
      <c r="A46" s="54" t="s">
        <v>223</v>
      </c>
      <c r="B46" s="107">
        <v>3157</v>
      </c>
      <c r="C46" s="107">
        <v>3070</v>
      </c>
      <c r="D46" s="107">
        <v>2874</v>
      </c>
      <c r="E46" s="107">
        <v>2595</v>
      </c>
      <c r="F46" s="111">
        <v>2792</v>
      </c>
      <c r="G46" s="111">
        <v>3040</v>
      </c>
      <c r="H46" s="107">
        <v>3083</v>
      </c>
      <c r="I46" s="107">
        <v>2919</v>
      </c>
      <c r="J46" s="107">
        <v>2516</v>
      </c>
      <c r="K46" s="107">
        <v>2314</v>
      </c>
      <c r="L46" s="107">
        <v>2759</v>
      </c>
      <c r="M46" s="107">
        <v>2553</v>
      </c>
      <c r="N46" s="107">
        <v>2165</v>
      </c>
      <c r="O46" s="107">
        <v>2531</v>
      </c>
      <c r="P46" s="213">
        <v>3213</v>
      </c>
      <c r="Q46" s="213">
        <v>3146</v>
      </c>
      <c r="R46" s="213">
        <v>3644</v>
      </c>
      <c r="S46" s="213">
        <v>3365</v>
      </c>
      <c r="T46" s="213">
        <v>3526</v>
      </c>
      <c r="U46" s="213">
        <v>3142</v>
      </c>
      <c r="V46" s="213">
        <v>3147</v>
      </c>
      <c r="W46" s="213">
        <v>3420</v>
      </c>
      <c r="X46" s="213">
        <v>3190.4599999999991</v>
      </c>
      <c r="Y46" s="219">
        <f>'T9.3'!Y60-'T9.4'!Y45</f>
        <v>3212.0800000000004</v>
      </c>
      <c r="Z46" s="219">
        <f>'T9.3'!Z60-'T9.4'!Z45</f>
        <v>2988</v>
      </c>
      <c r="AA46" s="219">
        <f>'T9.3'!AA60-'T9.4'!AA45</f>
        <v>2640</v>
      </c>
      <c r="AB46" s="219">
        <f>'T9.3'!AB60-'T9.4'!AB45</f>
        <v>2724.4</v>
      </c>
      <c r="AC46" s="219">
        <f>'T9.3'!AC60-'T9.4'!AC45</f>
        <v>2750.9810000000007</v>
      </c>
      <c r="AD46" s="219">
        <f>'T9.3'!AD60-'T9.4'!AD45</f>
        <v>2792</v>
      </c>
    </row>
    <row r="47" spans="1:30" ht="15.75" x14ac:dyDescent="0.25">
      <c r="A47" s="60" t="s">
        <v>213</v>
      </c>
      <c r="B47" s="107"/>
      <c r="C47" s="107"/>
      <c r="D47" s="107"/>
      <c r="E47" s="107"/>
      <c r="F47" s="111"/>
      <c r="G47" s="111"/>
      <c r="H47" s="107"/>
      <c r="I47" s="107"/>
      <c r="J47" s="107"/>
      <c r="K47" s="107"/>
      <c r="L47" s="107"/>
      <c r="M47" s="107"/>
      <c r="N47" s="107"/>
      <c r="O47" s="207"/>
      <c r="P47" s="213"/>
      <c r="Q47" s="213"/>
      <c r="R47" s="213"/>
      <c r="S47" s="213"/>
      <c r="T47" s="213"/>
      <c r="U47" s="213"/>
      <c r="V47" s="213"/>
      <c r="Y47" s="220"/>
      <c r="Z47" s="220"/>
    </row>
    <row r="48" spans="1:30" x14ac:dyDescent="0.2">
      <c r="A48" s="54" t="s">
        <v>222</v>
      </c>
      <c r="B48" s="107">
        <v>1</v>
      </c>
      <c r="C48" s="107">
        <v>1</v>
      </c>
      <c r="D48" s="107">
        <v>2</v>
      </c>
      <c r="E48" s="107">
        <v>2</v>
      </c>
      <c r="F48" s="120" t="s">
        <v>149</v>
      </c>
      <c r="G48" s="120" t="s">
        <v>149</v>
      </c>
      <c r="H48" s="120" t="s">
        <v>149</v>
      </c>
      <c r="I48" s="120" t="s">
        <v>149</v>
      </c>
      <c r="J48" s="120" t="s">
        <v>149</v>
      </c>
      <c r="K48" s="120" t="s">
        <v>149</v>
      </c>
      <c r="L48" s="120" t="s">
        <v>149</v>
      </c>
      <c r="M48" s="120" t="s">
        <v>149</v>
      </c>
      <c r="N48" s="120" t="s">
        <v>149</v>
      </c>
      <c r="O48" s="120" t="s">
        <v>149</v>
      </c>
      <c r="P48" s="120" t="s">
        <v>149</v>
      </c>
      <c r="Q48" s="120" t="s">
        <v>149</v>
      </c>
      <c r="R48" s="120" t="s">
        <v>149</v>
      </c>
      <c r="S48" s="120" t="s">
        <v>149</v>
      </c>
      <c r="T48" s="120" t="s">
        <v>149</v>
      </c>
      <c r="U48" s="120" t="s">
        <v>149</v>
      </c>
      <c r="V48" s="120" t="s">
        <v>149</v>
      </c>
      <c r="W48" s="120" t="s">
        <v>149</v>
      </c>
      <c r="X48" s="120" t="s">
        <v>149</v>
      </c>
      <c r="Y48" s="221" t="s">
        <v>149</v>
      </c>
      <c r="Z48" s="221" t="s">
        <v>149</v>
      </c>
      <c r="AA48" s="221" t="s">
        <v>149</v>
      </c>
      <c r="AB48" s="221" t="s">
        <v>149</v>
      </c>
      <c r="AC48" s="221" t="s">
        <v>149</v>
      </c>
      <c r="AD48" s="221" t="s">
        <v>149</v>
      </c>
    </row>
    <row r="49" spans="1:30" x14ac:dyDescent="0.2">
      <c r="A49" s="54" t="s">
        <v>223</v>
      </c>
      <c r="B49" s="107">
        <v>613</v>
      </c>
      <c r="C49" s="107">
        <v>673</v>
      </c>
      <c r="D49" s="107">
        <v>604</v>
      </c>
      <c r="E49" s="107">
        <v>607</v>
      </c>
      <c r="F49" s="120">
        <v>678.75300000000004</v>
      </c>
      <c r="G49" s="120">
        <v>652.09299999999996</v>
      </c>
      <c r="H49" s="120">
        <v>615.54499999999996</v>
      </c>
      <c r="I49" s="120">
        <v>560.52700000000004</v>
      </c>
      <c r="J49" s="120">
        <v>614.30499999999995</v>
      </c>
      <c r="K49" s="120">
        <v>721.46</v>
      </c>
      <c r="L49" s="120">
        <v>675.053</v>
      </c>
      <c r="M49" s="120">
        <v>727.85500000000002</v>
      </c>
      <c r="N49" s="120">
        <v>798</v>
      </c>
      <c r="O49" s="120">
        <v>777</v>
      </c>
      <c r="P49" s="120">
        <v>697</v>
      </c>
      <c r="Q49" s="120">
        <v>640</v>
      </c>
      <c r="R49" s="120">
        <v>582</v>
      </c>
      <c r="S49" s="120">
        <v>609</v>
      </c>
      <c r="T49" s="120">
        <v>423</v>
      </c>
      <c r="U49" s="120">
        <v>512</v>
      </c>
      <c r="V49" s="120">
        <v>487.82499999999999</v>
      </c>
      <c r="W49" s="120">
        <v>518</v>
      </c>
      <c r="X49" s="120">
        <v>588</v>
      </c>
      <c r="Y49" s="221">
        <v>600.96600000000001</v>
      </c>
      <c r="Z49" s="221">
        <v>493</v>
      </c>
      <c r="AA49" s="219">
        <f>'T9.3'!AA64</f>
        <v>504</v>
      </c>
      <c r="AB49" s="219">
        <f>'T9.3'!AB64</f>
        <v>443.7</v>
      </c>
      <c r="AC49" s="219">
        <f>'T9.3'!AC64</f>
        <v>534.29999999999995</v>
      </c>
      <c r="AD49" s="219">
        <f>'T9.3'!AD64</f>
        <v>533.97</v>
      </c>
    </row>
    <row r="50" spans="1:30" ht="15.75" x14ac:dyDescent="0.25">
      <c r="A50" s="60" t="s">
        <v>214</v>
      </c>
      <c r="B50" s="107"/>
      <c r="C50" s="107"/>
      <c r="D50" s="107"/>
      <c r="E50" s="107"/>
      <c r="F50" s="218"/>
      <c r="G50" s="218"/>
      <c r="H50" s="218"/>
      <c r="I50" s="218"/>
      <c r="J50" s="218"/>
      <c r="K50" s="218"/>
      <c r="L50" s="218"/>
      <c r="M50" s="218"/>
      <c r="N50" s="107"/>
      <c r="O50" s="207"/>
      <c r="P50" s="213"/>
      <c r="Q50" s="213"/>
      <c r="R50" s="213" t="s">
        <v>56</v>
      </c>
      <c r="S50" s="213" t="s">
        <v>56</v>
      </c>
      <c r="T50" s="213" t="s">
        <v>56</v>
      </c>
      <c r="U50" s="213" t="s">
        <v>56</v>
      </c>
      <c r="V50" s="213"/>
      <c r="Y50" s="220"/>
      <c r="Z50" s="220"/>
    </row>
    <row r="51" spans="1:30" x14ac:dyDescent="0.2">
      <c r="A51" s="54" t="s">
        <v>222</v>
      </c>
      <c r="B51" s="107">
        <v>633</v>
      </c>
      <c r="C51" s="107">
        <v>646</v>
      </c>
      <c r="D51" s="107">
        <v>523</v>
      </c>
      <c r="E51" s="107">
        <v>503</v>
      </c>
      <c r="F51" s="120" t="s">
        <v>149</v>
      </c>
      <c r="G51" s="120" t="s">
        <v>149</v>
      </c>
      <c r="H51" s="120" t="s">
        <v>149</v>
      </c>
      <c r="I51" s="120" t="s">
        <v>149</v>
      </c>
      <c r="J51" s="120" t="s">
        <v>149</v>
      </c>
      <c r="K51" s="107">
        <v>408</v>
      </c>
      <c r="L51" s="107">
        <v>494</v>
      </c>
      <c r="M51" s="107">
        <v>512</v>
      </c>
      <c r="N51" s="111">
        <v>477</v>
      </c>
      <c r="O51" s="107">
        <v>494</v>
      </c>
      <c r="P51" s="213">
        <v>664</v>
      </c>
      <c r="Q51" s="213">
        <v>595</v>
      </c>
      <c r="R51" s="213">
        <v>528</v>
      </c>
      <c r="S51" s="213">
        <v>493</v>
      </c>
      <c r="T51" s="213">
        <v>448</v>
      </c>
      <c r="U51" s="213">
        <v>486</v>
      </c>
      <c r="V51" s="213">
        <v>560</v>
      </c>
      <c r="W51" s="213">
        <v>457</v>
      </c>
      <c r="X51" s="213">
        <v>377.92500000000001</v>
      </c>
      <c r="Y51" s="220">
        <v>168.67599999999999</v>
      </c>
      <c r="Z51" s="220">
        <v>149</v>
      </c>
      <c r="AA51" s="213">
        <v>137</v>
      </c>
      <c r="AB51" s="213">
        <v>127</v>
      </c>
      <c r="AC51" s="213">
        <v>137.142</v>
      </c>
      <c r="AD51" s="213">
        <v>122.48</v>
      </c>
    </row>
    <row r="52" spans="1:30" x14ac:dyDescent="0.2">
      <c r="A52" s="54" t="s">
        <v>223</v>
      </c>
      <c r="B52" s="107">
        <v>575</v>
      </c>
      <c r="C52" s="107">
        <v>409</v>
      </c>
      <c r="D52" s="107">
        <v>460</v>
      </c>
      <c r="E52" s="107">
        <v>529</v>
      </c>
      <c r="F52" s="120">
        <v>1075.9960000000001</v>
      </c>
      <c r="G52" s="120">
        <v>1150.0409999999999</v>
      </c>
      <c r="H52" s="120">
        <v>1124.117</v>
      </c>
      <c r="I52" s="120">
        <v>1061.4380000000001</v>
      </c>
      <c r="J52" s="120">
        <v>1071.9649999999999</v>
      </c>
      <c r="K52" s="107">
        <v>639</v>
      </c>
      <c r="L52" s="107">
        <v>607</v>
      </c>
      <c r="M52" s="107">
        <v>591</v>
      </c>
      <c r="N52" s="107">
        <v>539</v>
      </c>
      <c r="O52" s="107">
        <v>564</v>
      </c>
      <c r="P52" s="213">
        <v>558</v>
      </c>
      <c r="Q52" s="213">
        <v>607</v>
      </c>
      <c r="R52" s="213">
        <v>507</v>
      </c>
      <c r="S52" s="213">
        <v>485</v>
      </c>
      <c r="T52" s="213">
        <v>362</v>
      </c>
      <c r="U52" s="213">
        <v>476</v>
      </c>
      <c r="V52" s="213">
        <v>369</v>
      </c>
      <c r="W52" s="213">
        <v>385</v>
      </c>
      <c r="X52" s="213">
        <v>437.46500000000009</v>
      </c>
      <c r="Y52" s="219">
        <f>'T9.3'!Y68-'T9.4'!Y51</f>
        <v>348.52900000000005</v>
      </c>
      <c r="Z52" s="219">
        <f>'T9.3'!Z68-'T9.4'!Z51</f>
        <v>366</v>
      </c>
      <c r="AA52" s="219">
        <f>'T9.3'!AA68-'T9.4'!AA51</f>
        <v>397</v>
      </c>
      <c r="AB52" s="219">
        <f>'T9.3'!AB68-'T9.4'!AB51</f>
        <v>439.4</v>
      </c>
      <c r="AC52" s="219">
        <f>'T9.3'!AC68-'T9.4'!AC51</f>
        <v>470.45800000000003</v>
      </c>
      <c r="AD52" s="219">
        <f>'T9.3'!AD68-'T9.4'!AD51</f>
        <v>380.96999999999997</v>
      </c>
    </row>
    <row r="53" spans="1:30" ht="15.75" x14ac:dyDescent="0.25">
      <c r="A53" s="60" t="s">
        <v>215</v>
      </c>
      <c r="B53" s="107"/>
      <c r="C53" s="107"/>
      <c r="D53" s="107"/>
      <c r="E53" s="107"/>
      <c r="F53" s="218"/>
      <c r="G53" s="218"/>
      <c r="H53" s="218"/>
      <c r="I53" s="218"/>
      <c r="J53" s="218"/>
      <c r="K53" s="107"/>
      <c r="L53" s="107"/>
      <c r="M53" s="107"/>
      <c r="N53" s="107"/>
      <c r="O53" s="207"/>
      <c r="P53" s="213"/>
      <c r="Q53" s="213"/>
      <c r="R53" s="213"/>
      <c r="S53" s="213"/>
      <c r="T53" s="213"/>
      <c r="U53" s="213"/>
      <c r="V53" s="213"/>
      <c r="Y53" s="220"/>
      <c r="Z53" s="220"/>
    </row>
    <row r="54" spans="1:30" x14ac:dyDescent="0.2">
      <c r="A54" s="54" t="s">
        <v>222</v>
      </c>
      <c r="B54" s="107">
        <v>59</v>
      </c>
      <c r="C54" s="107">
        <v>76</v>
      </c>
      <c r="D54" s="107">
        <v>62</v>
      </c>
      <c r="E54" s="107">
        <v>52</v>
      </c>
      <c r="F54" s="120" t="s">
        <v>149</v>
      </c>
      <c r="G54" s="120" t="s">
        <v>149</v>
      </c>
      <c r="H54" s="120" t="s">
        <v>149</v>
      </c>
      <c r="I54" s="120" t="s">
        <v>149</v>
      </c>
      <c r="J54" s="120" t="s">
        <v>149</v>
      </c>
      <c r="K54" s="120" t="s">
        <v>149</v>
      </c>
      <c r="L54" s="120" t="s">
        <v>149</v>
      </c>
      <c r="M54" s="120" t="s">
        <v>149</v>
      </c>
      <c r="N54" s="120" t="s">
        <v>149</v>
      </c>
      <c r="O54" s="120" t="s">
        <v>149</v>
      </c>
      <c r="P54" s="120" t="s">
        <v>149</v>
      </c>
      <c r="Q54" s="120" t="s">
        <v>149</v>
      </c>
      <c r="R54" s="120" t="s">
        <v>149</v>
      </c>
      <c r="S54" s="120" t="s">
        <v>149</v>
      </c>
      <c r="T54" s="120" t="s">
        <v>149</v>
      </c>
      <c r="U54" s="120" t="s">
        <v>149</v>
      </c>
      <c r="V54" s="120" t="s">
        <v>149</v>
      </c>
      <c r="W54" s="120" t="s">
        <v>149</v>
      </c>
      <c r="X54" s="120" t="s">
        <v>149</v>
      </c>
      <c r="Y54" s="221" t="s">
        <v>149</v>
      </c>
      <c r="Z54" s="221" t="s">
        <v>149</v>
      </c>
      <c r="AA54" s="221" t="s">
        <v>149</v>
      </c>
      <c r="AB54" s="221" t="s">
        <v>149</v>
      </c>
      <c r="AC54" s="221" t="s">
        <v>149</v>
      </c>
      <c r="AD54" s="221" t="s">
        <v>149</v>
      </c>
    </row>
    <row r="55" spans="1:30" x14ac:dyDescent="0.2">
      <c r="A55" s="54" t="s">
        <v>223</v>
      </c>
      <c r="B55" s="107">
        <v>271</v>
      </c>
      <c r="C55" s="107">
        <v>194</v>
      </c>
      <c r="D55" s="107">
        <v>188</v>
      </c>
      <c r="E55" s="107">
        <v>208</v>
      </c>
      <c r="F55" s="120">
        <v>237.86099999999999</v>
      </c>
      <c r="G55" s="120">
        <v>194.90600000000001</v>
      </c>
      <c r="H55" s="120">
        <v>161.22399999999999</v>
      </c>
      <c r="I55" s="120">
        <v>239.80600000000001</v>
      </c>
      <c r="J55" s="120">
        <v>242.02600000000001</v>
      </c>
      <c r="K55" s="120">
        <v>265.529</v>
      </c>
      <c r="L55" s="120">
        <v>217.928</v>
      </c>
      <c r="M55" s="120">
        <v>176.137</v>
      </c>
      <c r="N55" s="120">
        <v>144</v>
      </c>
      <c r="O55" s="120">
        <v>159</v>
      </c>
      <c r="P55" s="120">
        <v>139</v>
      </c>
      <c r="Q55" s="120">
        <v>148</v>
      </c>
      <c r="R55" s="120">
        <v>144</v>
      </c>
      <c r="S55" s="120">
        <v>141</v>
      </c>
      <c r="T55" s="120">
        <v>125</v>
      </c>
      <c r="U55" s="120">
        <v>103</v>
      </c>
      <c r="V55" s="120">
        <v>74.277000000000001</v>
      </c>
      <c r="W55" s="120">
        <v>62</v>
      </c>
      <c r="X55" s="120">
        <v>60.4</v>
      </c>
      <c r="Y55" s="221">
        <v>61.491999999999997</v>
      </c>
      <c r="Z55" s="221">
        <v>63</v>
      </c>
      <c r="AA55" s="219">
        <f>'T9.3'!AA72</f>
        <v>33</v>
      </c>
      <c r="AB55" s="219">
        <f>'T9.3'!AB72</f>
        <v>31.2</v>
      </c>
      <c r="AC55" s="219">
        <f>'T9.3'!AC72</f>
        <v>11.6</v>
      </c>
      <c r="AD55" s="219">
        <f>'T9.3'!AD72</f>
        <v>29.48</v>
      </c>
    </row>
    <row r="56" spans="1:30" ht="18.75" x14ac:dyDescent="0.25">
      <c r="A56" s="60" t="s">
        <v>227</v>
      </c>
      <c r="B56" s="218"/>
      <c r="C56" s="218"/>
      <c r="D56" s="218"/>
      <c r="E56" s="218"/>
      <c r="F56" s="218"/>
      <c r="G56" s="218"/>
      <c r="H56" s="218"/>
      <c r="I56" s="218"/>
      <c r="J56" s="218"/>
      <c r="K56" s="218"/>
      <c r="L56" s="218"/>
      <c r="M56" s="218"/>
      <c r="N56" s="107"/>
      <c r="O56" s="207"/>
      <c r="P56" s="213"/>
      <c r="Q56" s="213"/>
      <c r="R56" s="213" t="s">
        <v>56</v>
      </c>
      <c r="S56" s="213" t="s">
        <v>56</v>
      </c>
      <c r="T56" s="213" t="s">
        <v>56</v>
      </c>
      <c r="U56" s="213" t="s">
        <v>56</v>
      </c>
      <c r="V56" s="213"/>
      <c r="Y56" s="220"/>
      <c r="Z56" s="220"/>
    </row>
    <row r="57" spans="1:30" x14ac:dyDescent="0.2">
      <c r="A57" s="54" t="s">
        <v>222</v>
      </c>
      <c r="B57" s="107">
        <v>18375</v>
      </c>
      <c r="C57" s="107">
        <v>19218</v>
      </c>
      <c r="D57" s="107">
        <v>22665</v>
      </c>
      <c r="E57" s="107">
        <v>40638</v>
      </c>
      <c r="F57" s="111">
        <v>43323</v>
      </c>
      <c r="G57" s="111">
        <v>41503</v>
      </c>
      <c r="H57" s="107">
        <v>38633</v>
      </c>
      <c r="I57" s="107">
        <v>39210</v>
      </c>
      <c r="J57" s="107">
        <v>41781</v>
      </c>
      <c r="K57" s="107">
        <v>38192</v>
      </c>
      <c r="L57" s="107">
        <v>37762</v>
      </c>
      <c r="M57" s="107">
        <v>38211</v>
      </c>
      <c r="N57" s="107">
        <v>34720</v>
      </c>
      <c r="O57" s="213">
        <v>30855</v>
      </c>
      <c r="P57" s="213">
        <v>29586</v>
      </c>
      <c r="Q57" s="213">
        <v>27455</v>
      </c>
      <c r="R57" s="213">
        <v>32738</v>
      </c>
      <c r="S57" s="213">
        <v>34863</v>
      </c>
      <c r="T57" s="213">
        <v>32438</v>
      </c>
      <c r="U57" s="213">
        <v>30405</v>
      </c>
      <c r="V57" s="213">
        <v>23208</v>
      </c>
      <c r="W57" s="213">
        <v>21028</v>
      </c>
      <c r="X57" s="213">
        <v>22039.327000000005</v>
      </c>
      <c r="Y57" s="220">
        <v>19982.289000000001</v>
      </c>
      <c r="Z57" s="220">
        <v>23081</v>
      </c>
      <c r="AA57" s="220">
        <v>22999</v>
      </c>
      <c r="AB57" s="220">
        <v>23336</v>
      </c>
      <c r="AC57" s="220">
        <v>22653.083999999995</v>
      </c>
      <c r="AD57" s="213">
        <v>20205</v>
      </c>
    </row>
    <row r="58" spans="1:30" x14ac:dyDescent="0.2">
      <c r="A58" s="54" t="s">
        <v>223</v>
      </c>
      <c r="B58" s="107">
        <v>4488</v>
      </c>
      <c r="C58" s="107">
        <v>4052</v>
      </c>
      <c r="D58" s="107">
        <v>3710</v>
      </c>
      <c r="E58" s="107">
        <v>3721</v>
      </c>
      <c r="F58" s="111">
        <v>3760</v>
      </c>
      <c r="G58" s="111">
        <v>4080</v>
      </c>
      <c r="H58" s="107">
        <v>4470</v>
      </c>
      <c r="I58" s="107">
        <v>5190</v>
      </c>
      <c r="J58" s="107">
        <v>3614</v>
      </c>
      <c r="K58" s="107">
        <v>2951</v>
      </c>
      <c r="L58" s="107">
        <v>3845</v>
      </c>
      <c r="M58" s="107">
        <v>3991</v>
      </c>
      <c r="N58" s="107">
        <v>4032</v>
      </c>
      <c r="O58" s="107">
        <v>4037</v>
      </c>
      <c r="P58" s="213">
        <v>4632</v>
      </c>
      <c r="Q58" s="213">
        <v>4101</v>
      </c>
      <c r="R58" s="213">
        <v>3943</v>
      </c>
      <c r="S58" s="213">
        <v>4191</v>
      </c>
      <c r="T58" s="213">
        <v>4252</v>
      </c>
      <c r="U58" s="213">
        <v>3930</v>
      </c>
      <c r="V58" s="213">
        <v>4670</v>
      </c>
      <c r="W58" s="213">
        <v>4304</v>
      </c>
      <c r="X58" s="213">
        <v>4325.8050000000003</v>
      </c>
      <c r="Y58" s="215">
        <f>'T9.3'!Y76-'T9.4'!Y57</f>
        <v>4625.6820000000007</v>
      </c>
      <c r="Z58" s="215">
        <f>'T9.3'!Z76-'T9.4'!Z57</f>
        <v>3993</v>
      </c>
      <c r="AA58" s="215">
        <f>'T9.3'!AA76-'T9.4'!AA57</f>
        <v>4440</v>
      </c>
      <c r="AB58" s="215">
        <f>'T9.3'!AB76-'T9.4'!AB57</f>
        <v>4207.7000000000007</v>
      </c>
      <c r="AC58" s="215">
        <f>'T9.3'!AC76-'T9.4'!AC57</f>
        <v>3934.3160000000025</v>
      </c>
      <c r="AD58" s="215">
        <f>'T9.3'!AD76-'T9.4'!AD57</f>
        <v>5016</v>
      </c>
    </row>
    <row r="59" spans="1:30" ht="18.75" x14ac:dyDescent="0.25">
      <c r="A59" s="60" t="s">
        <v>228</v>
      </c>
      <c r="B59" s="218"/>
      <c r="C59" s="218"/>
      <c r="D59" s="218"/>
      <c r="E59" s="218"/>
      <c r="F59" s="218"/>
      <c r="G59" s="218"/>
      <c r="H59" s="218"/>
      <c r="I59" s="107"/>
      <c r="J59" s="107"/>
      <c r="K59" s="107"/>
      <c r="L59" s="107"/>
      <c r="M59" s="107"/>
      <c r="N59" s="107"/>
      <c r="O59" s="107"/>
      <c r="Q59" s="213"/>
      <c r="R59" s="213"/>
      <c r="S59" s="213"/>
      <c r="T59" s="213"/>
      <c r="U59" s="213"/>
    </row>
    <row r="60" spans="1:30" x14ac:dyDescent="0.2">
      <c r="A60" s="54" t="s">
        <v>222</v>
      </c>
      <c r="B60" s="107">
        <v>78</v>
      </c>
      <c r="C60" s="107">
        <v>77</v>
      </c>
      <c r="D60" s="107">
        <v>81</v>
      </c>
      <c r="E60" s="107">
        <v>68</v>
      </c>
      <c r="F60" s="120" t="s">
        <v>149</v>
      </c>
      <c r="G60" s="120" t="s">
        <v>149</v>
      </c>
      <c r="H60" s="120" t="s">
        <v>149</v>
      </c>
      <c r="I60" s="120" t="s">
        <v>149</v>
      </c>
      <c r="J60" s="120" t="s">
        <v>149</v>
      </c>
      <c r="K60" s="120" t="s">
        <v>149</v>
      </c>
      <c r="L60" s="120" t="s">
        <v>149</v>
      </c>
      <c r="M60" s="120" t="s">
        <v>149</v>
      </c>
      <c r="N60" s="120" t="s">
        <v>149</v>
      </c>
      <c r="O60" s="120" t="s">
        <v>149</v>
      </c>
      <c r="P60" s="120" t="s">
        <v>149</v>
      </c>
      <c r="Q60" s="120" t="s">
        <v>149</v>
      </c>
      <c r="R60" s="120" t="s">
        <v>149</v>
      </c>
      <c r="S60" s="120" t="s">
        <v>149</v>
      </c>
      <c r="T60" s="120" t="s">
        <v>149</v>
      </c>
      <c r="U60" s="120" t="s">
        <v>149</v>
      </c>
      <c r="V60" s="120" t="s">
        <v>149</v>
      </c>
      <c r="W60" s="120" t="s">
        <v>149</v>
      </c>
      <c r="X60" s="120" t="s">
        <v>149</v>
      </c>
      <c r="Y60" s="120" t="s">
        <v>149</v>
      </c>
      <c r="Z60" s="120" t="s">
        <v>149</v>
      </c>
      <c r="AA60" s="120" t="s">
        <v>149</v>
      </c>
      <c r="AB60" s="120" t="s">
        <v>149</v>
      </c>
      <c r="AC60" s="120" t="s">
        <v>149</v>
      </c>
    </row>
    <row r="61" spans="1:30" x14ac:dyDescent="0.2">
      <c r="A61" s="54" t="s">
        <v>229</v>
      </c>
      <c r="B61" s="107">
        <v>319</v>
      </c>
      <c r="C61" s="107">
        <v>404</v>
      </c>
      <c r="D61" s="107">
        <v>470</v>
      </c>
      <c r="E61" s="107">
        <v>422</v>
      </c>
      <c r="F61" s="120">
        <v>553.97500000000002</v>
      </c>
      <c r="G61" s="120">
        <v>531.90700000000004</v>
      </c>
      <c r="H61" s="120">
        <v>534.05200000000002</v>
      </c>
      <c r="I61" s="120">
        <v>514.06200000000001</v>
      </c>
      <c r="J61" s="120">
        <v>480.10300000000001</v>
      </c>
      <c r="K61" s="120">
        <v>636.73199999999997</v>
      </c>
      <c r="L61" s="120">
        <v>598.952</v>
      </c>
      <c r="M61" s="120">
        <v>690.80799999999999</v>
      </c>
      <c r="N61" s="120">
        <v>601</v>
      </c>
      <c r="O61" s="120">
        <v>589</v>
      </c>
      <c r="P61" s="120">
        <v>604</v>
      </c>
      <c r="Q61" s="120">
        <v>602</v>
      </c>
      <c r="R61" s="120">
        <v>595</v>
      </c>
      <c r="S61" s="120">
        <v>549</v>
      </c>
      <c r="T61" s="120">
        <v>476</v>
      </c>
      <c r="U61" s="120">
        <v>580</v>
      </c>
      <c r="V61" s="120">
        <v>604.62599999999998</v>
      </c>
      <c r="W61" s="120">
        <v>552</v>
      </c>
      <c r="X61" s="120">
        <v>564.70000000000005</v>
      </c>
      <c r="Y61" s="120">
        <v>632.12400000000002</v>
      </c>
      <c r="Z61" s="51">
        <v>612</v>
      </c>
      <c r="AA61" s="219">
        <f>'T9.3'!AA80</f>
        <v>601.3309999999999</v>
      </c>
      <c r="AB61" s="219">
        <f>'T9.3'!AB80</f>
        <v>584.4</v>
      </c>
      <c r="AC61" s="219">
        <f>'T9.3'!AC80</f>
        <v>559</v>
      </c>
      <c r="AD61" s="219">
        <f>'T9.3'!AD80</f>
        <v>558.41</v>
      </c>
    </row>
    <row r="62" spans="1:30" ht="15.75" x14ac:dyDescent="0.25">
      <c r="A62" s="60"/>
      <c r="F62" s="218"/>
      <c r="G62" s="218"/>
      <c r="H62" s="218"/>
      <c r="I62" s="218"/>
      <c r="J62" s="218"/>
      <c r="K62" s="218"/>
      <c r="L62" s="218"/>
      <c r="M62" s="218"/>
      <c r="N62" s="107"/>
      <c r="O62" s="107"/>
      <c r="R62" s="51"/>
      <c r="S62" s="51"/>
      <c r="T62" s="51"/>
    </row>
    <row r="63" spans="1:30" ht="18.75" x14ac:dyDescent="0.25">
      <c r="A63" s="60" t="s">
        <v>230</v>
      </c>
      <c r="K63" s="107"/>
      <c r="L63" s="107"/>
      <c r="M63" s="107"/>
      <c r="N63" s="107"/>
      <c r="O63" s="107"/>
      <c r="R63" s="51"/>
      <c r="S63" s="51"/>
      <c r="T63" s="51"/>
    </row>
    <row r="64" spans="1:30" ht="18" x14ac:dyDescent="0.2">
      <c r="A64" s="54" t="s">
        <v>231</v>
      </c>
      <c r="B64" s="222">
        <f t="shared" ref="B64:Y65" si="0">SUM(B6,B9,B12,B18,B21,B27,B33,B36,B42,B45,B51,B57)</f>
        <v>70444</v>
      </c>
      <c r="C64" s="222">
        <f t="shared" si="0"/>
        <v>74956</v>
      </c>
      <c r="D64" s="222">
        <f t="shared" si="0"/>
        <v>78111</v>
      </c>
      <c r="E64" s="222">
        <f t="shared" si="0"/>
        <v>100559</v>
      </c>
      <c r="F64" s="222">
        <f t="shared" si="0"/>
        <v>101366</v>
      </c>
      <c r="G64" s="222">
        <f t="shared" si="0"/>
        <v>99739</v>
      </c>
      <c r="H64" s="222">
        <f t="shared" si="0"/>
        <v>89833</v>
      </c>
      <c r="I64" s="222">
        <f t="shared" si="0"/>
        <v>97851</v>
      </c>
      <c r="J64" s="222">
        <f t="shared" si="0"/>
        <v>106569</v>
      </c>
      <c r="K64" s="222">
        <f t="shared" si="0"/>
        <v>108334</v>
      </c>
      <c r="L64" s="222">
        <f t="shared" si="0"/>
        <v>100086</v>
      </c>
      <c r="M64" s="222">
        <f t="shared" si="0"/>
        <v>98641</v>
      </c>
      <c r="N64" s="222">
        <f t="shared" si="0"/>
        <v>88100</v>
      </c>
      <c r="O64" s="222">
        <f t="shared" si="0"/>
        <v>87163</v>
      </c>
      <c r="P64" s="222">
        <f t="shared" si="0"/>
        <v>83919</v>
      </c>
      <c r="Q64" s="222">
        <f t="shared" si="0"/>
        <v>76593</v>
      </c>
      <c r="R64" s="222">
        <f t="shared" si="0"/>
        <v>75008</v>
      </c>
      <c r="S64" s="222">
        <f t="shared" si="0"/>
        <v>70454</v>
      </c>
      <c r="T64" s="222">
        <f t="shared" si="0"/>
        <v>61885</v>
      </c>
      <c r="U64" s="222">
        <f t="shared" si="0"/>
        <v>60142</v>
      </c>
      <c r="V64" s="222">
        <f t="shared" si="0"/>
        <v>52561</v>
      </c>
      <c r="W64" s="222">
        <f t="shared" si="0"/>
        <v>51623</v>
      </c>
      <c r="X64" s="222">
        <f t="shared" si="0"/>
        <v>47030.038</v>
      </c>
      <c r="Y64" s="222">
        <f t="shared" si="0"/>
        <v>44932.517999999996</v>
      </c>
      <c r="Z64" s="222">
        <f t="shared" ref="Z64:AB65" si="1">SUM(Z6,Z9,Z12,Z18,Z21,Z27,Z33,Z36,Z42,Z45,Z51,Z57)</f>
        <v>45164</v>
      </c>
      <c r="AA64" s="222">
        <f t="shared" si="1"/>
        <v>41965.222999999998</v>
      </c>
      <c r="AB64" s="222">
        <f t="shared" si="1"/>
        <v>41994</v>
      </c>
      <c r="AC64" s="222">
        <f t="shared" ref="AC64" si="2">SUM(AC6,AC9,AC12,AC18,AC21,AC27,AC33,AC36,AC42,AC45,AC51,AC57)</f>
        <v>40288.288999999997</v>
      </c>
      <c r="AD64" s="222">
        <f t="shared" ref="AD64" si="3">SUM(AD6,AD9,AD12,AD18,AD21,AD27,AD33,AD36,AD42,AD45,AD51,AD57)</f>
        <v>39518.620000000003</v>
      </c>
    </row>
    <row r="65" spans="1:30" x14ac:dyDescent="0.2">
      <c r="A65" s="54" t="s">
        <v>223</v>
      </c>
      <c r="B65" s="222">
        <f t="shared" si="0"/>
        <v>21390</v>
      </c>
      <c r="C65" s="222">
        <f t="shared" si="0"/>
        <v>19717</v>
      </c>
      <c r="D65" s="222">
        <f t="shared" si="0"/>
        <v>19259</v>
      </c>
      <c r="E65" s="222">
        <f t="shared" si="0"/>
        <v>19414</v>
      </c>
      <c r="F65" s="222">
        <f t="shared" si="0"/>
        <v>19643.789000000001</v>
      </c>
      <c r="G65" s="222">
        <f t="shared" si="0"/>
        <v>20093.667999999998</v>
      </c>
      <c r="H65" s="222">
        <f t="shared" si="0"/>
        <v>19882.86</v>
      </c>
      <c r="I65" s="222">
        <f t="shared" si="0"/>
        <v>21707.538</v>
      </c>
      <c r="J65" s="222">
        <f t="shared" si="0"/>
        <v>18639.965</v>
      </c>
      <c r="K65" s="222">
        <f t="shared" si="0"/>
        <v>18599</v>
      </c>
      <c r="L65" s="222">
        <f t="shared" si="0"/>
        <v>19482</v>
      </c>
      <c r="M65" s="222">
        <f t="shared" si="0"/>
        <v>19449</v>
      </c>
      <c r="N65" s="222">
        <f t="shared" si="0"/>
        <v>18373</v>
      </c>
      <c r="O65" s="222">
        <f t="shared" si="0"/>
        <v>19253</v>
      </c>
      <c r="P65" s="222">
        <f t="shared" si="0"/>
        <v>21073</v>
      </c>
      <c r="Q65" s="222">
        <f t="shared" si="0"/>
        <v>21029</v>
      </c>
      <c r="R65" s="222">
        <f t="shared" si="0"/>
        <v>22803</v>
      </c>
      <c r="S65" s="222">
        <f t="shared" si="0"/>
        <v>21654</v>
      </c>
      <c r="T65" s="222">
        <f t="shared" si="0"/>
        <v>20196</v>
      </c>
      <c r="U65" s="222">
        <f t="shared" si="0"/>
        <v>20384</v>
      </c>
      <c r="V65" s="222">
        <f t="shared" si="0"/>
        <v>21391</v>
      </c>
      <c r="W65" s="222">
        <f t="shared" si="0"/>
        <v>21210</v>
      </c>
      <c r="X65" s="222">
        <f t="shared" si="0"/>
        <v>20886.812000000002</v>
      </c>
      <c r="Y65" s="222">
        <f t="shared" si="0"/>
        <v>22682.685000000001</v>
      </c>
      <c r="Z65" s="222">
        <f t="shared" si="1"/>
        <v>21388</v>
      </c>
      <c r="AA65" s="222">
        <f t="shared" si="1"/>
        <v>21443.777000000002</v>
      </c>
      <c r="AB65" s="222">
        <f t="shared" si="1"/>
        <v>21958.800000000007</v>
      </c>
      <c r="AC65" s="222">
        <f t="shared" ref="AC65" si="4">SUM(AC7,AC10,AC13,AC19,AC22,AC28,AC34,AC37,AC43,AC46,AC52,AC58)</f>
        <v>21681.311000000002</v>
      </c>
      <c r="AD65" s="222">
        <f t="shared" ref="AD65" si="5">SUM(AD7,AD10,AD13,AD19,AD22,AD28,AD34,AD37,AD43,AD46,AD52,AD58)</f>
        <v>23641.690000000002</v>
      </c>
    </row>
    <row r="66" spans="1:30" x14ac:dyDescent="0.2">
      <c r="A66" s="53"/>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row>
    <row r="67" spans="1:30" ht="15.75" x14ac:dyDescent="0.25">
      <c r="A67" s="171" t="s">
        <v>232</v>
      </c>
      <c r="R67" s="51"/>
      <c r="S67" s="51"/>
      <c r="T67" s="51"/>
    </row>
    <row r="68" spans="1:30" x14ac:dyDescent="0.2">
      <c r="A68" s="53" t="s">
        <v>233</v>
      </c>
      <c r="B68" s="222">
        <f t="shared" ref="B68:Y68" si="6">SUM(B64:B65)</f>
        <v>91834</v>
      </c>
      <c r="C68" s="222">
        <f t="shared" si="6"/>
        <v>94673</v>
      </c>
      <c r="D68" s="222">
        <f t="shared" si="6"/>
        <v>97370</v>
      </c>
      <c r="E68" s="222">
        <f t="shared" si="6"/>
        <v>119973</v>
      </c>
      <c r="F68" s="222">
        <f t="shared" si="6"/>
        <v>121009.789</v>
      </c>
      <c r="G68" s="222">
        <f t="shared" si="6"/>
        <v>119832.66800000001</v>
      </c>
      <c r="H68" s="222">
        <f t="shared" si="6"/>
        <v>109715.86</v>
      </c>
      <c r="I68" s="222">
        <f t="shared" si="6"/>
        <v>119558.538</v>
      </c>
      <c r="J68" s="222">
        <f t="shared" si="6"/>
        <v>125208.965</v>
      </c>
      <c r="K68" s="222">
        <f t="shared" si="6"/>
        <v>126933</v>
      </c>
      <c r="L68" s="222">
        <f t="shared" si="6"/>
        <v>119568</v>
      </c>
      <c r="M68" s="222">
        <f t="shared" si="6"/>
        <v>118090</v>
      </c>
      <c r="N68" s="222">
        <f t="shared" si="6"/>
        <v>106473</v>
      </c>
      <c r="O68" s="222">
        <f t="shared" si="6"/>
        <v>106416</v>
      </c>
      <c r="P68" s="222">
        <f t="shared" si="6"/>
        <v>104992</v>
      </c>
      <c r="Q68" s="222">
        <f t="shared" si="6"/>
        <v>97622</v>
      </c>
      <c r="R68" s="222">
        <f t="shared" si="6"/>
        <v>97811</v>
      </c>
      <c r="S68" s="222">
        <f t="shared" si="6"/>
        <v>92108</v>
      </c>
      <c r="T68" s="222">
        <f t="shared" si="6"/>
        <v>82081</v>
      </c>
      <c r="U68" s="222">
        <f t="shared" si="6"/>
        <v>80526</v>
      </c>
      <c r="V68" s="222">
        <f t="shared" si="6"/>
        <v>73952</v>
      </c>
      <c r="W68" s="222">
        <f t="shared" si="6"/>
        <v>72833</v>
      </c>
      <c r="X68" s="222">
        <f t="shared" si="6"/>
        <v>67916.850000000006</v>
      </c>
      <c r="Y68" s="222">
        <f t="shared" si="6"/>
        <v>67615.202999999994</v>
      </c>
      <c r="Z68" s="222">
        <f>SUM(Z64:Z65)</f>
        <v>66552</v>
      </c>
      <c r="AA68" s="222">
        <f>SUM(AA64:AA65)</f>
        <v>63409</v>
      </c>
      <c r="AB68" s="222">
        <f>SUM(AB64:AB65)</f>
        <v>63952.800000000003</v>
      </c>
      <c r="AC68" s="222">
        <f>SUM(AC64:AC65)</f>
        <v>61969.599999999999</v>
      </c>
      <c r="AD68" s="222">
        <f>SUM(AD64:AD65)</f>
        <v>63160.310000000005</v>
      </c>
    </row>
    <row r="69" spans="1:30" x14ac:dyDescent="0.2">
      <c r="A69" s="133" t="s">
        <v>234</v>
      </c>
      <c r="B69" s="223">
        <f t="shared" ref="B69:Y69" si="7">SUM(B6:B61)</f>
        <v>96066</v>
      </c>
      <c r="C69" s="223">
        <f t="shared" si="7"/>
        <v>98588</v>
      </c>
      <c r="D69" s="223">
        <f t="shared" si="7"/>
        <v>101184</v>
      </c>
      <c r="E69" s="223">
        <f t="shared" si="7"/>
        <v>123804</v>
      </c>
      <c r="F69" s="223">
        <f t="shared" si="7"/>
        <v>124981.118</v>
      </c>
      <c r="G69" s="223">
        <f t="shared" si="7"/>
        <v>123608.25</v>
      </c>
      <c r="H69" s="223">
        <f t="shared" si="7"/>
        <v>113274.067</v>
      </c>
      <c r="I69" s="223">
        <f t="shared" si="7"/>
        <v>122933.22000000002</v>
      </c>
      <c r="J69" s="223">
        <f t="shared" si="7"/>
        <v>128408.80399999999</v>
      </c>
      <c r="K69" s="223">
        <f t="shared" si="7"/>
        <v>130512.96200000001</v>
      </c>
      <c r="L69" s="223">
        <f t="shared" si="7"/>
        <v>123819.98300000001</v>
      </c>
      <c r="M69" s="223">
        <f t="shared" si="7"/>
        <v>122155.819</v>
      </c>
      <c r="N69" s="223">
        <f t="shared" si="7"/>
        <v>110537</v>
      </c>
      <c r="O69" s="223">
        <f t="shared" si="7"/>
        <v>110444</v>
      </c>
      <c r="P69" s="223">
        <f t="shared" si="7"/>
        <v>108889</v>
      </c>
      <c r="Q69" s="223">
        <f t="shared" si="7"/>
        <v>101587</v>
      </c>
      <c r="R69" s="223">
        <f t="shared" si="7"/>
        <v>101951</v>
      </c>
      <c r="S69" s="223">
        <f t="shared" si="7"/>
        <v>96347</v>
      </c>
      <c r="T69" s="223">
        <f t="shared" si="7"/>
        <v>85547</v>
      </c>
      <c r="U69" s="223">
        <f t="shared" si="7"/>
        <v>84818</v>
      </c>
      <c r="V69" s="223">
        <f t="shared" si="7"/>
        <v>77413.758000000002</v>
      </c>
      <c r="W69" s="223">
        <f t="shared" si="7"/>
        <v>76140</v>
      </c>
      <c r="X69" s="223">
        <f t="shared" si="7"/>
        <v>71638.85000000002</v>
      </c>
      <c r="Y69" s="223">
        <f t="shared" si="7"/>
        <v>71381.006999999998</v>
      </c>
      <c r="Z69" s="223">
        <f>SUM(Z6:Z61)</f>
        <v>69968</v>
      </c>
      <c r="AA69" s="223">
        <f>SUM(AA6:AA61)</f>
        <v>66692.402000000002</v>
      </c>
      <c r="AB69" s="223">
        <f>SUM(AB6:AB61)</f>
        <v>66984.599999999991</v>
      </c>
      <c r="AC69" s="223">
        <f>SUM(AC6:AC61)</f>
        <v>65082.600000000006</v>
      </c>
      <c r="AD69" s="223">
        <f>SUM(AD6:AD61)</f>
        <v>66760.800000000017</v>
      </c>
    </row>
    <row r="70" spans="1:30" x14ac:dyDescent="0.2">
      <c r="A70" s="139" t="s">
        <v>157</v>
      </c>
      <c r="B70" s="160"/>
      <c r="C70" s="160"/>
      <c r="D70" s="160"/>
      <c r="E70" s="160"/>
      <c r="F70" s="224"/>
      <c r="G70" s="224"/>
      <c r="H70" s="224"/>
      <c r="I70" s="224"/>
      <c r="J70" s="224"/>
      <c r="K70" s="160"/>
      <c r="L70" s="160"/>
      <c r="M70" s="160"/>
      <c r="N70" s="160"/>
      <c r="O70" s="160"/>
      <c r="P70" s="160"/>
      <c r="Q70" s="160"/>
      <c r="R70" s="160"/>
      <c r="S70" s="160"/>
      <c r="T70" s="160"/>
      <c r="U70" s="160"/>
      <c r="V70" s="160"/>
      <c r="W70" s="160"/>
      <c r="X70" s="160"/>
    </row>
    <row r="71" spans="1:30" s="226" customFormat="1" ht="12.75" x14ac:dyDescent="0.2">
      <c r="A71" s="142" t="s">
        <v>235</v>
      </c>
      <c r="B71" s="142"/>
      <c r="C71" s="142"/>
      <c r="D71" s="142"/>
      <c r="E71" s="142"/>
      <c r="F71" s="142"/>
      <c r="G71" s="142"/>
      <c r="H71" s="142"/>
      <c r="I71" s="142"/>
      <c r="J71" s="142"/>
      <c r="K71" s="142"/>
      <c r="L71" s="142"/>
      <c r="M71" s="142"/>
      <c r="N71" s="142"/>
      <c r="O71" s="142"/>
      <c r="P71" s="225"/>
      <c r="Q71" s="225"/>
      <c r="R71" s="225"/>
      <c r="S71" s="225"/>
      <c r="T71" s="225"/>
    </row>
    <row r="72" spans="1:30" s="226" customFormat="1" ht="12.75" x14ac:dyDescent="0.2">
      <c r="A72" s="722" t="s">
        <v>701</v>
      </c>
      <c r="B72" s="227"/>
      <c r="C72" s="227"/>
      <c r="D72" s="227"/>
      <c r="E72" s="227"/>
      <c r="F72" s="227"/>
      <c r="G72" s="227"/>
      <c r="H72" s="227"/>
      <c r="I72" s="227"/>
      <c r="J72" s="227"/>
      <c r="K72" s="141"/>
      <c r="L72" s="141"/>
      <c r="M72" s="141"/>
      <c r="N72" s="141"/>
      <c r="O72" s="141"/>
      <c r="R72" s="225"/>
      <c r="S72" s="225"/>
      <c r="T72" s="225"/>
      <c r="U72" s="228"/>
    </row>
    <row r="73" spans="1:30" s="226" customFormat="1" ht="12.75" x14ac:dyDescent="0.2">
      <c r="A73" s="227" t="s">
        <v>702</v>
      </c>
      <c r="B73" s="227"/>
      <c r="C73" s="227"/>
      <c r="D73" s="227"/>
      <c r="E73" s="227"/>
      <c r="F73" s="227"/>
      <c r="G73" s="227"/>
      <c r="H73" s="227"/>
      <c r="I73" s="227"/>
      <c r="J73" s="227"/>
      <c r="K73" s="141"/>
      <c r="L73" s="141"/>
      <c r="M73" s="141"/>
      <c r="N73" s="141"/>
      <c r="O73" s="141"/>
      <c r="R73" s="225"/>
      <c r="S73" s="225"/>
      <c r="T73" s="225"/>
    </row>
    <row r="74" spans="1:30" s="226" customFormat="1" ht="12.75" x14ac:dyDescent="0.2">
      <c r="A74" s="229" t="s">
        <v>236</v>
      </c>
      <c r="B74" s="229"/>
      <c r="C74" s="229"/>
      <c r="D74" s="229"/>
      <c r="E74" s="229"/>
      <c r="F74" s="229"/>
      <c r="G74" s="229"/>
      <c r="H74" s="229"/>
      <c r="I74" s="229"/>
      <c r="J74" s="229"/>
      <c r="K74" s="225"/>
      <c r="L74" s="225"/>
      <c r="M74" s="225"/>
      <c r="N74" s="225"/>
      <c r="O74" s="225"/>
      <c r="P74" s="225"/>
      <c r="Q74" s="225"/>
      <c r="R74" s="225"/>
      <c r="S74" s="225"/>
      <c r="T74" s="225"/>
    </row>
    <row r="75" spans="1:30" x14ac:dyDescent="0.2">
      <c r="A75" s="229" t="s">
        <v>237</v>
      </c>
    </row>
    <row r="76" spans="1:30" x14ac:dyDescent="0.2">
      <c r="A76" s="141" t="s">
        <v>238</v>
      </c>
    </row>
    <row r="77" spans="1:30" x14ac:dyDescent="0.2">
      <c r="A77" s="141" t="s">
        <v>239</v>
      </c>
    </row>
    <row r="78" spans="1:30" x14ac:dyDescent="0.2">
      <c r="A78" s="141" t="s">
        <v>699</v>
      </c>
    </row>
  </sheetData>
  <pageMargins left="0.75" right="0.75" top="1" bottom="1" header="0.5" footer="0.5"/>
  <pageSetup paperSize="9" scale="59" orientation="portrait" horizontalDpi="96" verticalDpi="300" r:id="rId1"/>
  <headerFooter alignWithMargins="0">
    <oddHeader>&amp;R&amp;"Arial,Bold"&amp;16WATER TRANSPORT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8"/>
  <sheetViews>
    <sheetView zoomScale="75" zoomScaleNormal="75" workbookViewId="0"/>
  </sheetViews>
  <sheetFormatPr defaultRowHeight="15" x14ac:dyDescent="0.2"/>
  <cols>
    <col min="1" max="1" width="3.42578125" style="51" customWidth="1"/>
    <col min="2" max="2" width="34.85546875" style="51" customWidth="1"/>
    <col min="3" max="3" width="0.85546875" style="51" customWidth="1"/>
    <col min="4" max="8" width="8.85546875" style="51" hidden="1" customWidth="1"/>
    <col min="9" max="13" width="9.7109375" style="51" hidden="1" customWidth="1"/>
    <col min="14" max="16" width="9.7109375" style="207" hidden="1" customWidth="1"/>
    <col min="17" max="18" width="9.7109375" style="51" customWidth="1"/>
    <col min="19" max="19" width="9.5703125" style="51" customWidth="1"/>
    <col min="20" max="20" width="10.28515625" style="51" customWidth="1"/>
    <col min="21" max="21" width="9.140625" style="51" customWidth="1"/>
    <col min="22" max="22" width="9.85546875" style="51" customWidth="1"/>
    <col min="23" max="24" width="9.7109375" style="51" customWidth="1"/>
    <col min="25" max="27" width="10.140625" style="51" customWidth="1"/>
    <col min="28" max="256" width="9.140625" style="51"/>
    <col min="257" max="257" width="3.42578125" style="51" customWidth="1"/>
    <col min="258" max="258" width="12" style="51" customWidth="1"/>
    <col min="259" max="259" width="17" style="51" customWidth="1"/>
    <col min="260" max="268" width="0" style="51" hidden="1" customWidth="1"/>
    <col min="269" max="274" width="9.7109375" style="51" customWidth="1"/>
    <col min="275" max="275" width="9.5703125" style="51" customWidth="1"/>
    <col min="276" max="276" width="10.28515625" style="51" customWidth="1"/>
    <col min="277" max="277" width="9.140625" style="51" customWidth="1"/>
    <col min="278" max="278" width="9.85546875" style="51" customWidth="1"/>
    <col min="279" max="279" width="9.7109375" style="51" customWidth="1"/>
    <col min="280" max="512" width="9.140625" style="51"/>
    <col min="513" max="513" width="3.42578125" style="51" customWidth="1"/>
    <col min="514" max="514" width="12" style="51" customWidth="1"/>
    <col min="515" max="515" width="17" style="51" customWidth="1"/>
    <col min="516" max="524" width="0" style="51" hidden="1" customWidth="1"/>
    <col min="525" max="530" width="9.7109375" style="51" customWidth="1"/>
    <col min="531" max="531" width="9.5703125" style="51" customWidth="1"/>
    <col min="532" max="532" width="10.28515625" style="51" customWidth="1"/>
    <col min="533" max="533" width="9.140625" style="51" customWidth="1"/>
    <col min="534" max="534" width="9.85546875" style="51" customWidth="1"/>
    <col min="535" max="535" width="9.7109375" style="51" customWidth="1"/>
    <col min="536" max="768" width="9.140625" style="51"/>
    <col min="769" max="769" width="3.42578125" style="51" customWidth="1"/>
    <col min="770" max="770" width="12" style="51" customWidth="1"/>
    <col min="771" max="771" width="17" style="51" customWidth="1"/>
    <col min="772" max="780" width="0" style="51" hidden="1" customWidth="1"/>
    <col min="781" max="786" width="9.7109375" style="51" customWidth="1"/>
    <col min="787" max="787" width="9.5703125" style="51" customWidth="1"/>
    <col min="788" max="788" width="10.28515625" style="51" customWidth="1"/>
    <col min="789" max="789" width="9.140625" style="51" customWidth="1"/>
    <col min="790" max="790" width="9.85546875" style="51" customWidth="1"/>
    <col min="791" max="791" width="9.7109375" style="51" customWidth="1"/>
    <col min="792" max="1024" width="9.140625" style="51"/>
    <col min="1025" max="1025" width="3.42578125" style="51" customWidth="1"/>
    <col min="1026" max="1026" width="12" style="51" customWidth="1"/>
    <col min="1027" max="1027" width="17" style="51" customWidth="1"/>
    <col min="1028" max="1036" width="0" style="51" hidden="1" customWidth="1"/>
    <col min="1037" max="1042" width="9.7109375" style="51" customWidth="1"/>
    <col min="1043" max="1043" width="9.5703125" style="51" customWidth="1"/>
    <col min="1044" max="1044" width="10.28515625" style="51" customWidth="1"/>
    <col min="1045" max="1045" width="9.140625" style="51" customWidth="1"/>
    <col min="1046" max="1046" width="9.85546875" style="51" customWidth="1"/>
    <col min="1047" max="1047" width="9.7109375" style="51" customWidth="1"/>
    <col min="1048" max="1280" width="9.140625" style="51"/>
    <col min="1281" max="1281" width="3.42578125" style="51" customWidth="1"/>
    <col min="1282" max="1282" width="12" style="51" customWidth="1"/>
    <col min="1283" max="1283" width="17" style="51" customWidth="1"/>
    <col min="1284" max="1292" width="0" style="51" hidden="1" customWidth="1"/>
    <col min="1293" max="1298" width="9.7109375" style="51" customWidth="1"/>
    <col min="1299" max="1299" width="9.5703125" style="51" customWidth="1"/>
    <col min="1300" max="1300" width="10.28515625" style="51" customWidth="1"/>
    <col min="1301" max="1301" width="9.140625" style="51" customWidth="1"/>
    <col min="1302" max="1302" width="9.85546875" style="51" customWidth="1"/>
    <col min="1303" max="1303" width="9.7109375" style="51" customWidth="1"/>
    <col min="1304" max="1536" width="9.140625" style="51"/>
    <col min="1537" max="1537" width="3.42578125" style="51" customWidth="1"/>
    <col min="1538" max="1538" width="12" style="51" customWidth="1"/>
    <col min="1539" max="1539" width="17" style="51" customWidth="1"/>
    <col min="1540" max="1548" width="0" style="51" hidden="1" customWidth="1"/>
    <col min="1549" max="1554" width="9.7109375" style="51" customWidth="1"/>
    <col min="1555" max="1555" width="9.5703125" style="51" customWidth="1"/>
    <col min="1556" max="1556" width="10.28515625" style="51" customWidth="1"/>
    <col min="1557" max="1557" width="9.140625" style="51" customWidth="1"/>
    <col min="1558" max="1558" width="9.85546875" style="51" customWidth="1"/>
    <col min="1559" max="1559" width="9.7109375" style="51" customWidth="1"/>
    <col min="1560" max="1792" width="9.140625" style="51"/>
    <col min="1793" max="1793" width="3.42578125" style="51" customWidth="1"/>
    <col min="1794" max="1794" width="12" style="51" customWidth="1"/>
    <col min="1795" max="1795" width="17" style="51" customWidth="1"/>
    <col min="1796" max="1804" width="0" style="51" hidden="1" customWidth="1"/>
    <col min="1805" max="1810" width="9.7109375" style="51" customWidth="1"/>
    <col min="1811" max="1811" width="9.5703125" style="51" customWidth="1"/>
    <col min="1812" max="1812" width="10.28515625" style="51" customWidth="1"/>
    <col min="1813" max="1813" width="9.140625" style="51" customWidth="1"/>
    <col min="1814" max="1814" width="9.85546875" style="51" customWidth="1"/>
    <col min="1815" max="1815" width="9.7109375" style="51" customWidth="1"/>
    <col min="1816" max="2048" width="9.140625" style="51"/>
    <col min="2049" max="2049" width="3.42578125" style="51" customWidth="1"/>
    <col min="2050" max="2050" width="12" style="51" customWidth="1"/>
    <col min="2051" max="2051" width="17" style="51" customWidth="1"/>
    <col min="2052" max="2060" width="0" style="51" hidden="1" customWidth="1"/>
    <col min="2061" max="2066" width="9.7109375" style="51" customWidth="1"/>
    <col min="2067" max="2067" width="9.5703125" style="51" customWidth="1"/>
    <col min="2068" max="2068" width="10.28515625" style="51" customWidth="1"/>
    <col min="2069" max="2069" width="9.140625" style="51" customWidth="1"/>
    <col min="2070" max="2070" width="9.85546875" style="51" customWidth="1"/>
    <col min="2071" max="2071" width="9.7109375" style="51" customWidth="1"/>
    <col min="2072" max="2304" width="9.140625" style="51"/>
    <col min="2305" max="2305" width="3.42578125" style="51" customWidth="1"/>
    <col min="2306" max="2306" width="12" style="51" customWidth="1"/>
    <col min="2307" max="2307" width="17" style="51" customWidth="1"/>
    <col min="2308" max="2316" width="0" style="51" hidden="1" customWidth="1"/>
    <col min="2317" max="2322" width="9.7109375" style="51" customWidth="1"/>
    <col min="2323" max="2323" width="9.5703125" style="51" customWidth="1"/>
    <col min="2324" max="2324" width="10.28515625" style="51" customWidth="1"/>
    <col min="2325" max="2325" width="9.140625" style="51" customWidth="1"/>
    <col min="2326" max="2326" width="9.85546875" style="51" customWidth="1"/>
    <col min="2327" max="2327" width="9.7109375" style="51" customWidth="1"/>
    <col min="2328" max="2560" width="9.140625" style="51"/>
    <col min="2561" max="2561" width="3.42578125" style="51" customWidth="1"/>
    <col min="2562" max="2562" width="12" style="51" customWidth="1"/>
    <col min="2563" max="2563" width="17" style="51" customWidth="1"/>
    <col min="2564" max="2572" width="0" style="51" hidden="1" customWidth="1"/>
    <col min="2573" max="2578" width="9.7109375" style="51" customWidth="1"/>
    <col min="2579" max="2579" width="9.5703125" style="51" customWidth="1"/>
    <col min="2580" max="2580" width="10.28515625" style="51" customWidth="1"/>
    <col min="2581" max="2581" width="9.140625" style="51" customWidth="1"/>
    <col min="2582" max="2582" width="9.85546875" style="51" customWidth="1"/>
    <col min="2583" max="2583" width="9.7109375" style="51" customWidth="1"/>
    <col min="2584" max="2816" width="9.140625" style="51"/>
    <col min="2817" max="2817" width="3.42578125" style="51" customWidth="1"/>
    <col min="2818" max="2818" width="12" style="51" customWidth="1"/>
    <col min="2819" max="2819" width="17" style="51" customWidth="1"/>
    <col min="2820" max="2828" width="0" style="51" hidden="1" customWidth="1"/>
    <col min="2829" max="2834" width="9.7109375" style="51" customWidth="1"/>
    <col min="2835" max="2835" width="9.5703125" style="51" customWidth="1"/>
    <col min="2836" max="2836" width="10.28515625" style="51" customWidth="1"/>
    <col min="2837" max="2837" width="9.140625" style="51" customWidth="1"/>
    <col min="2838" max="2838" width="9.85546875" style="51" customWidth="1"/>
    <col min="2839" max="2839" width="9.7109375" style="51" customWidth="1"/>
    <col min="2840" max="3072" width="9.140625" style="51"/>
    <col min="3073" max="3073" width="3.42578125" style="51" customWidth="1"/>
    <col min="3074" max="3074" width="12" style="51" customWidth="1"/>
    <col min="3075" max="3075" width="17" style="51" customWidth="1"/>
    <col min="3076" max="3084" width="0" style="51" hidden="1" customWidth="1"/>
    <col min="3085" max="3090" width="9.7109375" style="51" customWidth="1"/>
    <col min="3091" max="3091" width="9.5703125" style="51" customWidth="1"/>
    <col min="3092" max="3092" width="10.28515625" style="51" customWidth="1"/>
    <col min="3093" max="3093" width="9.140625" style="51" customWidth="1"/>
    <col min="3094" max="3094" width="9.85546875" style="51" customWidth="1"/>
    <col min="3095" max="3095" width="9.7109375" style="51" customWidth="1"/>
    <col min="3096" max="3328" width="9.140625" style="51"/>
    <col min="3329" max="3329" width="3.42578125" style="51" customWidth="1"/>
    <col min="3330" max="3330" width="12" style="51" customWidth="1"/>
    <col min="3331" max="3331" width="17" style="51" customWidth="1"/>
    <col min="3332" max="3340" width="0" style="51" hidden="1" customWidth="1"/>
    <col min="3341" max="3346" width="9.7109375" style="51" customWidth="1"/>
    <col min="3347" max="3347" width="9.5703125" style="51" customWidth="1"/>
    <col min="3348" max="3348" width="10.28515625" style="51" customWidth="1"/>
    <col min="3349" max="3349" width="9.140625" style="51" customWidth="1"/>
    <col min="3350" max="3350" width="9.85546875" style="51" customWidth="1"/>
    <col min="3351" max="3351" width="9.7109375" style="51" customWidth="1"/>
    <col min="3352" max="3584" width="9.140625" style="51"/>
    <col min="3585" max="3585" width="3.42578125" style="51" customWidth="1"/>
    <col min="3586" max="3586" width="12" style="51" customWidth="1"/>
    <col min="3587" max="3587" width="17" style="51" customWidth="1"/>
    <col min="3588" max="3596" width="0" style="51" hidden="1" customWidth="1"/>
    <col min="3597" max="3602" width="9.7109375" style="51" customWidth="1"/>
    <col min="3603" max="3603" width="9.5703125" style="51" customWidth="1"/>
    <col min="3604" max="3604" width="10.28515625" style="51" customWidth="1"/>
    <col min="3605" max="3605" width="9.140625" style="51" customWidth="1"/>
    <col min="3606" max="3606" width="9.85546875" style="51" customWidth="1"/>
    <col min="3607" max="3607" width="9.7109375" style="51" customWidth="1"/>
    <col min="3608" max="3840" width="9.140625" style="51"/>
    <col min="3841" max="3841" width="3.42578125" style="51" customWidth="1"/>
    <col min="3842" max="3842" width="12" style="51" customWidth="1"/>
    <col min="3843" max="3843" width="17" style="51" customWidth="1"/>
    <col min="3844" max="3852" width="0" style="51" hidden="1" customWidth="1"/>
    <col min="3853" max="3858" width="9.7109375" style="51" customWidth="1"/>
    <col min="3859" max="3859" width="9.5703125" style="51" customWidth="1"/>
    <col min="3860" max="3860" width="10.28515625" style="51" customWidth="1"/>
    <col min="3861" max="3861" width="9.140625" style="51" customWidth="1"/>
    <col min="3862" max="3862" width="9.85546875" style="51" customWidth="1"/>
    <col min="3863" max="3863" width="9.7109375" style="51" customWidth="1"/>
    <col min="3864" max="4096" width="9.140625" style="51"/>
    <col min="4097" max="4097" width="3.42578125" style="51" customWidth="1"/>
    <col min="4098" max="4098" width="12" style="51" customWidth="1"/>
    <col min="4099" max="4099" width="17" style="51" customWidth="1"/>
    <col min="4100" max="4108" width="0" style="51" hidden="1" customWidth="1"/>
    <col min="4109" max="4114" width="9.7109375" style="51" customWidth="1"/>
    <col min="4115" max="4115" width="9.5703125" style="51" customWidth="1"/>
    <col min="4116" max="4116" width="10.28515625" style="51" customWidth="1"/>
    <col min="4117" max="4117" width="9.140625" style="51" customWidth="1"/>
    <col min="4118" max="4118" width="9.85546875" style="51" customWidth="1"/>
    <col min="4119" max="4119" width="9.7109375" style="51" customWidth="1"/>
    <col min="4120" max="4352" width="9.140625" style="51"/>
    <col min="4353" max="4353" width="3.42578125" style="51" customWidth="1"/>
    <col min="4354" max="4354" width="12" style="51" customWidth="1"/>
    <col min="4355" max="4355" width="17" style="51" customWidth="1"/>
    <col min="4356" max="4364" width="0" style="51" hidden="1" customWidth="1"/>
    <col min="4365" max="4370" width="9.7109375" style="51" customWidth="1"/>
    <col min="4371" max="4371" width="9.5703125" style="51" customWidth="1"/>
    <col min="4372" max="4372" width="10.28515625" style="51" customWidth="1"/>
    <col min="4373" max="4373" width="9.140625" style="51" customWidth="1"/>
    <col min="4374" max="4374" width="9.85546875" style="51" customWidth="1"/>
    <col min="4375" max="4375" width="9.7109375" style="51" customWidth="1"/>
    <col min="4376" max="4608" width="9.140625" style="51"/>
    <col min="4609" max="4609" width="3.42578125" style="51" customWidth="1"/>
    <col min="4610" max="4610" width="12" style="51" customWidth="1"/>
    <col min="4611" max="4611" width="17" style="51" customWidth="1"/>
    <col min="4612" max="4620" width="0" style="51" hidden="1" customWidth="1"/>
    <col min="4621" max="4626" width="9.7109375" style="51" customWidth="1"/>
    <col min="4627" max="4627" width="9.5703125" style="51" customWidth="1"/>
    <col min="4628" max="4628" width="10.28515625" style="51" customWidth="1"/>
    <col min="4629" max="4629" width="9.140625" style="51" customWidth="1"/>
    <col min="4630" max="4630" width="9.85546875" style="51" customWidth="1"/>
    <col min="4631" max="4631" width="9.7109375" style="51" customWidth="1"/>
    <col min="4632" max="4864" width="9.140625" style="51"/>
    <col min="4865" max="4865" width="3.42578125" style="51" customWidth="1"/>
    <col min="4866" max="4866" width="12" style="51" customWidth="1"/>
    <col min="4867" max="4867" width="17" style="51" customWidth="1"/>
    <col min="4868" max="4876" width="0" style="51" hidden="1" customWidth="1"/>
    <col min="4877" max="4882" width="9.7109375" style="51" customWidth="1"/>
    <col min="4883" max="4883" width="9.5703125" style="51" customWidth="1"/>
    <col min="4884" max="4884" width="10.28515625" style="51" customWidth="1"/>
    <col min="4885" max="4885" width="9.140625" style="51" customWidth="1"/>
    <col min="4886" max="4886" width="9.85546875" style="51" customWidth="1"/>
    <col min="4887" max="4887" width="9.7109375" style="51" customWidth="1"/>
    <col min="4888" max="5120" width="9.140625" style="51"/>
    <col min="5121" max="5121" width="3.42578125" style="51" customWidth="1"/>
    <col min="5122" max="5122" width="12" style="51" customWidth="1"/>
    <col min="5123" max="5123" width="17" style="51" customWidth="1"/>
    <col min="5124" max="5132" width="0" style="51" hidden="1" customWidth="1"/>
    <col min="5133" max="5138" width="9.7109375" style="51" customWidth="1"/>
    <col min="5139" max="5139" width="9.5703125" style="51" customWidth="1"/>
    <col min="5140" max="5140" width="10.28515625" style="51" customWidth="1"/>
    <col min="5141" max="5141" width="9.140625" style="51" customWidth="1"/>
    <col min="5142" max="5142" width="9.85546875" style="51" customWidth="1"/>
    <col min="5143" max="5143" width="9.7109375" style="51" customWidth="1"/>
    <col min="5144" max="5376" width="9.140625" style="51"/>
    <col min="5377" max="5377" width="3.42578125" style="51" customWidth="1"/>
    <col min="5378" max="5378" width="12" style="51" customWidth="1"/>
    <col min="5379" max="5379" width="17" style="51" customWidth="1"/>
    <col min="5380" max="5388" width="0" style="51" hidden="1" customWidth="1"/>
    <col min="5389" max="5394" width="9.7109375" style="51" customWidth="1"/>
    <col min="5395" max="5395" width="9.5703125" style="51" customWidth="1"/>
    <col min="5396" max="5396" width="10.28515625" style="51" customWidth="1"/>
    <col min="5397" max="5397" width="9.140625" style="51" customWidth="1"/>
    <col min="5398" max="5398" width="9.85546875" style="51" customWidth="1"/>
    <col min="5399" max="5399" width="9.7109375" style="51" customWidth="1"/>
    <col min="5400" max="5632" width="9.140625" style="51"/>
    <col min="5633" max="5633" width="3.42578125" style="51" customWidth="1"/>
    <col min="5634" max="5634" width="12" style="51" customWidth="1"/>
    <col min="5635" max="5635" width="17" style="51" customWidth="1"/>
    <col min="5636" max="5644" width="0" style="51" hidden="1" customWidth="1"/>
    <col min="5645" max="5650" width="9.7109375" style="51" customWidth="1"/>
    <col min="5651" max="5651" width="9.5703125" style="51" customWidth="1"/>
    <col min="5652" max="5652" width="10.28515625" style="51" customWidth="1"/>
    <col min="5653" max="5653" width="9.140625" style="51" customWidth="1"/>
    <col min="5654" max="5654" width="9.85546875" style="51" customWidth="1"/>
    <col min="5655" max="5655" width="9.7109375" style="51" customWidth="1"/>
    <col min="5656" max="5888" width="9.140625" style="51"/>
    <col min="5889" max="5889" width="3.42578125" style="51" customWidth="1"/>
    <col min="5890" max="5890" width="12" style="51" customWidth="1"/>
    <col min="5891" max="5891" width="17" style="51" customWidth="1"/>
    <col min="5892" max="5900" width="0" style="51" hidden="1" customWidth="1"/>
    <col min="5901" max="5906" width="9.7109375" style="51" customWidth="1"/>
    <col min="5907" max="5907" width="9.5703125" style="51" customWidth="1"/>
    <col min="5908" max="5908" width="10.28515625" style="51" customWidth="1"/>
    <col min="5909" max="5909" width="9.140625" style="51" customWidth="1"/>
    <col min="5910" max="5910" width="9.85546875" style="51" customWidth="1"/>
    <col min="5911" max="5911" width="9.7109375" style="51" customWidth="1"/>
    <col min="5912" max="6144" width="9.140625" style="51"/>
    <col min="6145" max="6145" width="3.42578125" style="51" customWidth="1"/>
    <col min="6146" max="6146" width="12" style="51" customWidth="1"/>
    <col min="6147" max="6147" width="17" style="51" customWidth="1"/>
    <col min="6148" max="6156" width="0" style="51" hidden="1" customWidth="1"/>
    <col min="6157" max="6162" width="9.7109375" style="51" customWidth="1"/>
    <col min="6163" max="6163" width="9.5703125" style="51" customWidth="1"/>
    <col min="6164" max="6164" width="10.28515625" style="51" customWidth="1"/>
    <col min="6165" max="6165" width="9.140625" style="51" customWidth="1"/>
    <col min="6166" max="6166" width="9.85546875" style="51" customWidth="1"/>
    <col min="6167" max="6167" width="9.7109375" style="51" customWidth="1"/>
    <col min="6168" max="6400" width="9.140625" style="51"/>
    <col min="6401" max="6401" width="3.42578125" style="51" customWidth="1"/>
    <col min="6402" max="6402" width="12" style="51" customWidth="1"/>
    <col min="6403" max="6403" width="17" style="51" customWidth="1"/>
    <col min="6404" max="6412" width="0" style="51" hidden="1" customWidth="1"/>
    <col min="6413" max="6418" width="9.7109375" style="51" customWidth="1"/>
    <col min="6419" max="6419" width="9.5703125" style="51" customWidth="1"/>
    <col min="6420" max="6420" width="10.28515625" style="51" customWidth="1"/>
    <col min="6421" max="6421" width="9.140625" style="51" customWidth="1"/>
    <col min="6422" max="6422" width="9.85546875" style="51" customWidth="1"/>
    <col min="6423" max="6423" width="9.7109375" style="51" customWidth="1"/>
    <col min="6424" max="6656" width="9.140625" style="51"/>
    <col min="6657" max="6657" width="3.42578125" style="51" customWidth="1"/>
    <col min="6658" max="6658" width="12" style="51" customWidth="1"/>
    <col min="6659" max="6659" width="17" style="51" customWidth="1"/>
    <col min="6660" max="6668" width="0" style="51" hidden="1" customWidth="1"/>
    <col min="6669" max="6674" width="9.7109375" style="51" customWidth="1"/>
    <col min="6675" max="6675" width="9.5703125" style="51" customWidth="1"/>
    <col min="6676" max="6676" width="10.28515625" style="51" customWidth="1"/>
    <col min="6677" max="6677" width="9.140625" style="51" customWidth="1"/>
    <col min="6678" max="6678" width="9.85546875" style="51" customWidth="1"/>
    <col min="6679" max="6679" width="9.7109375" style="51" customWidth="1"/>
    <col min="6680" max="6912" width="9.140625" style="51"/>
    <col min="6913" max="6913" width="3.42578125" style="51" customWidth="1"/>
    <col min="6914" max="6914" width="12" style="51" customWidth="1"/>
    <col min="6915" max="6915" width="17" style="51" customWidth="1"/>
    <col min="6916" max="6924" width="0" style="51" hidden="1" customWidth="1"/>
    <col min="6925" max="6930" width="9.7109375" style="51" customWidth="1"/>
    <col min="6931" max="6931" width="9.5703125" style="51" customWidth="1"/>
    <col min="6932" max="6932" width="10.28515625" style="51" customWidth="1"/>
    <col min="6933" max="6933" width="9.140625" style="51" customWidth="1"/>
    <col min="6934" max="6934" width="9.85546875" style="51" customWidth="1"/>
    <col min="6935" max="6935" width="9.7109375" style="51" customWidth="1"/>
    <col min="6936" max="7168" width="9.140625" style="51"/>
    <col min="7169" max="7169" width="3.42578125" style="51" customWidth="1"/>
    <col min="7170" max="7170" width="12" style="51" customWidth="1"/>
    <col min="7171" max="7171" width="17" style="51" customWidth="1"/>
    <col min="7172" max="7180" width="0" style="51" hidden="1" customWidth="1"/>
    <col min="7181" max="7186" width="9.7109375" style="51" customWidth="1"/>
    <col min="7187" max="7187" width="9.5703125" style="51" customWidth="1"/>
    <col min="7188" max="7188" width="10.28515625" style="51" customWidth="1"/>
    <col min="7189" max="7189" width="9.140625" style="51" customWidth="1"/>
    <col min="7190" max="7190" width="9.85546875" style="51" customWidth="1"/>
    <col min="7191" max="7191" width="9.7109375" style="51" customWidth="1"/>
    <col min="7192" max="7424" width="9.140625" style="51"/>
    <col min="7425" max="7425" width="3.42578125" style="51" customWidth="1"/>
    <col min="7426" max="7426" width="12" style="51" customWidth="1"/>
    <col min="7427" max="7427" width="17" style="51" customWidth="1"/>
    <col min="7428" max="7436" width="0" style="51" hidden="1" customWidth="1"/>
    <col min="7437" max="7442" width="9.7109375" style="51" customWidth="1"/>
    <col min="7443" max="7443" width="9.5703125" style="51" customWidth="1"/>
    <col min="7444" max="7444" width="10.28515625" style="51" customWidth="1"/>
    <col min="7445" max="7445" width="9.140625" style="51" customWidth="1"/>
    <col min="7446" max="7446" width="9.85546875" style="51" customWidth="1"/>
    <col min="7447" max="7447" width="9.7109375" style="51" customWidth="1"/>
    <col min="7448" max="7680" width="9.140625" style="51"/>
    <col min="7681" max="7681" width="3.42578125" style="51" customWidth="1"/>
    <col min="7682" max="7682" width="12" style="51" customWidth="1"/>
    <col min="7683" max="7683" width="17" style="51" customWidth="1"/>
    <col min="7684" max="7692" width="0" style="51" hidden="1" customWidth="1"/>
    <col min="7693" max="7698" width="9.7109375" style="51" customWidth="1"/>
    <col min="7699" max="7699" width="9.5703125" style="51" customWidth="1"/>
    <col min="7700" max="7700" width="10.28515625" style="51" customWidth="1"/>
    <col min="7701" max="7701" width="9.140625" style="51" customWidth="1"/>
    <col min="7702" max="7702" width="9.85546875" style="51" customWidth="1"/>
    <col min="7703" max="7703" width="9.7109375" style="51" customWidth="1"/>
    <col min="7704" max="7936" width="9.140625" style="51"/>
    <col min="7937" max="7937" width="3.42578125" style="51" customWidth="1"/>
    <col min="7938" max="7938" width="12" style="51" customWidth="1"/>
    <col min="7939" max="7939" width="17" style="51" customWidth="1"/>
    <col min="7940" max="7948" width="0" style="51" hidden="1" customWidth="1"/>
    <col min="7949" max="7954" width="9.7109375" style="51" customWidth="1"/>
    <col min="7955" max="7955" width="9.5703125" style="51" customWidth="1"/>
    <col min="7956" max="7956" width="10.28515625" style="51" customWidth="1"/>
    <col min="7957" max="7957" width="9.140625" style="51" customWidth="1"/>
    <col min="7958" max="7958" width="9.85546875" style="51" customWidth="1"/>
    <col min="7959" max="7959" width="9.7109375" style="51" customWidth="1"/>
    <col min="7960" max="8192" width="9.140625" style="51"/>
    <col min="8193" max="8193" width="3.42578125" style="51" customWidth="1"/>
    <col min="8194" max="8194" width="12" style="51" customWidth="1"/>
    <col min="8195" max="8195" width="17" style="51" customWidth="1"/>
    <col min="8196" max="8204" width="0" style="51" hidden="1" customWidth="1"/>
    <col min="8205" max="8210" width="9.7109375" style="51" customWidth="1"/>
    <col min="8211" max="8211" width="9.5703125" style="51" customWidth="1"/>
    <col min="8212" max="8212" width="10.28515625" style="51" customWidth="1"/>
    <col min="8213" max="8213" width="9.140625" style="51" customWidth="1"/>
    <col min="8214" max="8214" width="9.85546875" style="51" customWidth="1"/>
    <col min="8215" max="8215" width="9.7109375" style="51" customWidth="1"/>
    <col min="8216" max="8448" width="9.140625" style="51"/>
    <col min="8449" max="8449" width="3.42578125" style="51" customWidth="1"/>
    <col min="8450" max="8450" width="12" style="51" customWidth="1"/>
    <col min="8451" max="8451" width="17" style="51" customWidth="1"/>
    <col min="8452" max="8460" width="0" style="51" hidden="1" customWidth="1"/>
    <col min="8461" max="8466" width="9.7109375" style="51" customWidth="1"/>
    <col min="8467" max="8467" width="9.5703125" style="51" customWidth="1"/>
    <col min="8468" max="8468" width="10.28515625" style="51" customWidth="1"/>
    <col min="8469" max="8469" width="9.140625" style="51" customWidth="1"/>
    <col min="8470" max="8470" width="9.85546875" style="51" customWidth="1"/>
    <col min="8471" max="8471" width="9.7109375" style="51" customWidth="1"/>
    <col min="8472" max="8704" width="9.140625" style="51"/>
    <col min="8705" max="8705" width="3.42578125" style="51" customWidth="1"/>
    <col min="8706" max="8706" width="12" style="51" customWidth="1"/>
    <col min="8707" max="8707" width="17" style="51" customWidth="1"/>
    <col min="8708" max="8716" width="0" style="51" hidden="1" customWidth="1"/>
    <col min="8717" max="8722" width="9.7109375" style="51" customWidth="1"/>
    <col min="8723" max="8723" width="9.5703125" style="51" customWidth="1"/>
    <col min="8724" max="8724" width="10.28515625" style="51" customWidth="1"/>
    <col min="8725" max="8725" width="9.140625" style="51" customWidth="1"/>
    <col min="8726" max="8726" width="9.85546875" style="51" customWidth="1"/>
    <col min="8727" max="8727" width="9.7109375" style="51" customWidth="1"/>
    <col min="8728" max="8960" width="9.140625" style="51"/>
    <col min="8961" max="8961" width="3.42578125" style="51" customWidth="1"/>
    <col min="8962" max="8962" width="12" style="51" customWidth="1"/>
    <col min="8963" max="8963" width="17" style="51" customWidth="1"/>
    <col min="8964" max="8972" width="0" style="51" hidden="1" customWidth="1"/>
    <col min="8973" max="8978" width="9.7109375" style="51" customWidth="1"/>
    <col min="8979" max="8979" width="9.5703125" style="51" customWidth="1"/>
    <col min="8980" max="8980" width="10.28515625" style="51" customWidth="1"/>
    <col min="8981" max="8981" width="9.140625" style="51" customWidth="1"/>
    <col min="8982" max="8982" width="9.85546875" style="51" customWidth="1"/>
    <col min="8983" max="8983" width="9.7109375" style="51" customWidth="1"/>
    <col min="8984" max="9216" width="9.140625" style="51"/>
    <col min="9217" max="9217" width="3.42578125" style="51" customWidth="1"/>
    <col min="9218" max="9218" width="12" style="51" customWidth="1"/>
    <col min="9219" max="9219" width="17" style="51" customWidth="1"/>
    <col min="9220" max="9228" width="0" style="51" hidden="1" customWidth="1"/>
    <col min="9229" max="9234" width="9.7109375" style="51" customWidth="1"/>
    <col min="9235" max="9235" width="9.5703125" style="51" customWidth="1"/>
    <col min="9236" max="9236" width="10.28515625" style="51" customWidth="1"/>
    <col min="9237" max="9237" width="9.140625" style="51" customWidth="1"/>
    <col min="9238" max="9238" width="9.85546875" style="51" customWidth="1"/>
    <col min="9239" max="9239" width="9.7109375" style="51" customWidth="1"/>
    <col min="9240" max="9472" width="9.140625" style="51"/>
    <col min="9473" max="9473" width="3.42578125" style="51" customWidth="1"/>
    <col min="9474" max="9474" width="12" style="51" customWidth="1"/>
    <col min="9475" max="9475" width="17" style="51" customWidth="1"/>
    <col min="9476" max="9484" width="0" style="51" hidden="1" customWidth="1"/>
    <col min="9485" max="9490" width="9.7109375" style="51" customWidth="1"/>
    <col min="9491" max="9491" width="9.5703125" style="51" customWidth="1"/>
    <col min="9492" max="9492" width="10.28515625" style="51" customWidth="1"/>
    <col min="9493" max="9493" width="9.140625" style="51" customWidth="1"/>
    <col min="9494" max="9494" width="9.85546875" style="51" customWidth="1"/>
    <col min="9495" max="9495" width="9.7109375" style="51" customWidth="1"/>
    <col min="9496" max="9728" width="9.140625" style="51"/>
    <col min="9729" max="9729" width="3.42578125" style="51" customWidth="1"/>
    <col min="9730" max="9730" width="12" style="51" customWidth="1"/>
    <col min="9731" max="9731" width="17" style="51" customWidth="1"/>
    <col min="9732" max="9740" width="0" style="51" hidden="1" customWidth="1"/>
    <col min="9741" max="9746" width="9.7109375" style="51" customWidth="1"/>
    <col min="9747" max="9747" width="9.5703125" style="51" customWidth="1"/>
    <col min="9748" max="9748" width="10.28515625" style="51" customWidth="1"/>
    <col min="9749" max="9749" width="9.140625" style="51" customWidth="1"/>
    <col min="9750" max="9750" width="9.85546875" style="51" customWidth="1"/>
    <col min="9751" max="9751" width="9.7109375" style="51" customWidth="1"/>
    <col min="9752" max="9984" width="9.140625" style="51"/>
    <col min="9985" max="9985" width="3.42578125" style="51" customWidth="1"/>
    <col min="9986" max="9986" width="12" style="51" customWidth="1"/>
    <col min="9987" max="9987" width="17" style="51" customWidth="1"/>
    <col min="9988" max="9996" width="0" style="51" hidden="1" customWidth="1"/>
    <col min="9997" max="10002" width="9.7109375" style="51" customWidth="1"/>
    <col min="10003" max="10003" width="9.5703125" style="51" customWidth="1"/>
    <col min="10004" max="10004" width="10.28515625" style="51" customWidth="1"/>
    <col min="10005" max="10005" width="9.140625" style="51" customWidth="1"/>
    <col min="10006" max="10006" width="9.85546875" style="51" customWidth="1"/>
    <col min="10007" max="10007" width="9.7109375" style="51" customWidth="1"/>
    <col min="10008" max="10240" width="9.140625" style="51"/>
    <col min="10241" max="10241" width="3.42578125" style="51" customWidth="1"/>
    <col min="10242" max="10242" width="12" style="51" customWidth="1"/>
    <col min="10243" max="10243" width="17" style="51" customWidth="1"/>
    <col min="10244" max="10252" width="0" style="51" hidden="1" customWidth="1"/>
    <col min="10253" max="10258" width="9.7109375" style="51" customWidth="1"/>
    <col min="10259" max="10259" width="9.5703125" style="51" customWidth="1"/>
    <col min="10260" max="10260" width="10.28515625" style="51" customWidth="1"/>
    <col min="10261" max="10261" width="9.140625" style="51" customWidth="1"/>
    <col min="10262" max="10262" width="9.85546875" style="51" customWidth="1"/>
    <col min="10263" max="10263" width="9.7109375" style="51" customWidth="1"/>
    <col min="10264" max="10496" width="9.140625" style="51"/>
    <col min="10497" max="10497" width="3.42578125" style="51" customWidth="1"/>
    <col min="10498" max="10498" width="12" style="51" customWidth="1"/>
    <col min="10499" max="10499" width="17" style="51" customWidth="1"/>
    <col min="10500" max="10508" width="0" style="51" hidden="1" customWidth="1"/>
    <col min="10509" max="10514" width="9.7109375" style="51" customWidth="1"/>
    <col min="10515" max="10515" width="9.5703125" style="51" customWidth="1"/>
    <col min="10516" max="10516" width="10.28515625" style="51" customWidth="1"/>
    <col min="10517" max="10517" width="9.140625" style="51" customWidth="1"/>
    <col min="10518" max="10518" width="9.85546875" style="51" customWidth="1"/>
    <col min="10519" max="10519" width="9.7109375" style="51" customWidth="1"/>
    <col min="10520" max="10752" width="9.140625" style="51"/>
    <col min="10753" max="10753" width="3.42578125" style="51" customWidth="1"/>
    <col min="10754" max="10754" width="12" style="51" customWidth="1"/>
    <col min="10755" max="10755" width="17" style="51" customWidth="1"/>
    <col min="10756" max="10764" width="0" style="51" hidden="1" customWidth="1"/>
    <col min="10765" max="10770" width="9.7109375" style="51" customWidth="1"/>
    <col min="10771" max="10771" width="9.5703125" style="51" customWidth="1"/>
    <col min="10772" max="10772" width="10.28515625" style="51" customWidth="1"/>
    <col min="10773" max="10773" width="9.140625" style="51" customWidth="1"/>
    <col min="10774" max="10774" width="9.85546875" style="51" customWidth="1"/>
    <col min="10775" max="10775" width="9.7109375" style="51" customWidth="1"/>
    <col min="10776" max="11008" width="9.140625" style="51"/>
    <col min="11009" max="11009" width="3.42578125" style="51" customWidth="1"/>
    <col min="11010" max="11010" width="12" style="51" customWidth="1"/>
    <col min="11011" max="11011" width="17" style="51" customWidth="1"/>
    <col min="11012" max="11020" width="0" style="51" hidden="1" customWidth="1"/>
    <col min="11021" max="11026" width="9.7109375" style="51" customWidth="1"/>
    <col min="11027" max="11027" width="9.5703125" style="51" customWidth="1"/>
    <col min="11028" max="11028" width="10.28515625" style="51" customWidth="1"/>
    <col min="11029" max="11029" width="9.140625" style="51" customWidth="1"/>
    <col min="11030" max="11030" width="9.85546875" style="51" customWidth="1"/>
    <col min="11031" max="11031" width="9.7109375" style="51" customWidth="1"/>
    <col min="11032" max="11264" width="9.140625" style="51"/>
    <col min="11265" max="11265" width="3.42578125" style="51" customWidth="1"/>
    <col min="11266" max="11266" width="12" style="51" customWidth="1"/>
    <col min="11267" max="11267" width="17" style="51" customWidth="1"/>
    <col min="11268" max="11276" width="0" style="51" hidden="1" customWidth="1"/>
    <col min="11277" max="11282" width="9.7109375" style="51" customWidth="1"/>
    <col min="11283" max="11283" width="9.5703125" style="51" customWidth="1"/>
    <col min="11284" max="11284" width="10.28515625" style="51" customWidth="1"/>
    <col min="11285" max="11285" width="9.140625" style="51" customWidth="1"/>
    <col min="11286" max="11286" width="9.85546875" style="51" customWidth="1"/>
    <col min="11287" max="11287" width="9.7109375" style="51" customWidth="1"/>
    <col min="11288" max="11520" width="9.140625" style="51"/>
    <col min="11521" max="11521" width="3.42578125" style="51" customWidth="1"/>
    <col min="11522" max="11522" width="12" style="51" customWidth="1"/>
    <col min="11523" max="11523" width="17" style="51" customWidth="1"/>
    <col min="11524" max="11532" width="0" style="51" hidden="1" customWidth="1"/>
    <col min="11533" max="11538" width="9.7109375" style="51" customWidth="1"/>
    <col min="11539" max="11539" width="9.5703125" style="51" customWidth="1"/>
    <col min="11540" max="11540" width="10.28515625" style="51" customWidth="1"/>
    <col min="11541" max="11541" width="9.140625" style="51" customWidth="1"/>
    <col min="11542" max="11542" width="9.85546875" style="51" customWidth="1"/>
    <col min="11543" max="11543" width="9.7109375" style="51" customWidth="1"/>
    <col min="11544" max="11776" width="9.140625" style="51"/>
    <col min="11777" max="11777" width="3.42578125" style="51" customWidth="1"/>
    <col min="11778" max="11778" width="12" style="51" customWidth="1"/>
    <col min="11779" max="11779" width="17" style="51" customWidth="1"/>
    <col min="11780" max="11788" width="0" style="51" hidden="1" customWidth="1"/>
    <col min="11789" max="11794" width="9.7109375" style="51" customWidth="1"/>
    <col min="11795" max="11795" width="9.5703125" style="51" customWidth="1"/>
    <col min="11796" max="11796" width="10.28515625" style="51" customWidth="1"/>
    <col min="11797" max="11797" width="9.140625" style="51" customWidth="1"/>
    <col min="11798" max="11798" width="9.85546875" style="51" customWidth="1"/>
    <col min="11799" max="11799" width="9.7109375" style="51" customWidth="1"/>
    <col min="11800" max="12032" width="9.140625" style="51"/>
    <col min="12033" max="12033" width="3.42578125" style="51" customWidth="1"/>
    <col min="12034" max="12034" width="12" style="51" customWidth="1"/>
    <col min="12035" max="12035" width="17" style="51" customWidth="1"/>
    <col min="12036" max="12044" width="0" style="51" hidden="1" customWidth="1"/>
    <col min="12045" max="12050" width="9.7109375" style="51" customWidth="1"/>
    <col min="12051" max="12051" width="9.5703125" style="51" customWidth="1"/>
    <col min="12052" max="12052" width="10.28515625" style="51" customWidth="1"/>
    <col min="12053" max="12053" width="9.140625" style="51" customWidth="1"/>
    <col min="12054" max="12054" width="9.85546875" style="51" customWidth="1"/>
    <col min="12055" max="12055" width="9.7109375" style="51" customWidth="1"/>
    <col min="12056" max="12288" width="9.140625" style="51"/>
    <col min="12289" max="12289" width="3.42578125" style="51" customWidth="1"/>
    <col min="12290" max="12290" width="12" style="51" customWidth="1"/>
    <col min="12291" max="12291" width="17" style="51" customWidth="1"/>
    <col min="12292" max="12300" width="0" style="51" hidden="1" customWidth="1"/>
    <col min="12301" max="12306" width="9.7109375" style="51" customWidth="1"/>
    <col min="12307" max="12307" width="9.5703125" style="51" customWidth="1"/>
    <col min="12308" max="12308" width="10.28515625" style="51" customWidth="1"/>
    <col min="12309" max="12309" width="9.140625" style="51" customWidth="1"/>
    <col min="12310" max="12310" width="9.85546875" style="51" customWidth="1"/>
    <col min="12311" max="12311" width="9.7109375" style="51" customWidth="1"/>
    <col min="12312" max="12544" width="9.140625" style="51"/>
    <col min="12545" max="12545" width="3.42578125" style="51" customWidth="1"/>
    <col min="12546" max="12546" width="12" style="51" customWidth="1"/>
    <col min="12547" max="12547" width="17" style="51" customWidth="1"/>
    <col min="12548" max="12556" width="0" style="51" hidden="1" customWidth="1"/>
    <col min="12557" max="12562" width="9.7109375" style="51" customWidth="1"/>
    <col min="12563" max="12563" width="9.5703125" style="51" customWidth="1"/>
    <col min="12564" max="12564" width="10.28515625" style="51" customWidth="1"/>
    <col min="12565" max="12565" width="9.140625" style="51" customWidth="1"/>
    <col min="12566" max="12566" width="9.85546875" style="51" customWidth="1"/>
    <col min="12567" max="12567" width="9.7109375" style="51" customWidth="1"/>
    <col min="12568" max="12800" width="9.140625" style="51"/>
    <col min="12801" max="12801" width="3.42578125" style="51" customWidth="1"/>
    <col min="12802" max="12802" width="12" style="51" customWidth="1"/>
    <col min="12803" max="12803" width="17" style="51" customWidth="1"/>
    <col min="12804" max="12812" width="0" style="51" hidden="1" customWidth="1"/>
    <col min="12813" max="12818" width="9.7109375" style="51" customWidth="1"/>
    <col min="12819" max="12819" width="9.5703125" style="51" customWidth="1"/>
    <col min="12820" max="12820" width="10.28515625" style="51" customWidth="1"/>
    <col min="12821" max="12821" width="9.140625" style="51" customWidth="1"/>
    <col min="12822" max="12822" width="9.85546875" style="51" customWidth="1"/>
    <col min="12823" max="12823" width="9.7109375" style="51" customWidth="1"/>
    <col min="12824" max="13056" width="9.140625" style="51"/>
    <col min="13057" max="13057" width="3.42578125" style="51" customWidth="1"/>
    <col min="13058" max="13058" width="12" style="51" customWidth="1"/>
    <col min="13059" max="13059" width="17" style="51" customWidth="1"/>
    <col min="13060" max="13068" width="0" style="51" hidden="1" customWidth="1"/>
    <col min="13069" max="13074" width="9.7109375" style="51" customWidth="1"/>
    <col min="13075" max="13075" width="9.5703125" style="51" customWidth="1"/>
    <col min="13076" max="13076" width="10.28515625" style="51" customWidth="1"/>
    <col min="13077" max="13077" width="9.140625" style="51" customWidth="1"/>
    <col min="13078" max="13078" width="9.85546875" style="51" customWidth="1"/>
    <col min="13079" max="13079" width="9.7109375" style="51" customWidth="1"/>
    <col min="13080" max="13312" width="9.140625" style="51"/>
    <col min="13313" max="13313" width="3.42578125" style="51" customWidth="1"/>
    <col min="13314" max="13314" width="12" style="51" customWidth="1"/>
    <col min="13315" max="13315" width="17" style="51" customWidth="1"/>
    <col min="13316" max="13324" width="0" style="51" hidden="1" customWidth="1"/>
    <col min="13325" max="13330" width="9.7109375" style="51" customWidth="1"/>
    <col min="13331" max="13331" width="9.5703125" style="51" customWidth="1"/>
    <col min="13332" max="13332" width="10.28515625" style="51" customWidth="1"/>
    <col min="13333" max="13333" width="9.140625" style="51" customWidth="1"/>
    <col min="13334" max="13334" width="9.85546875" style="51" customWidth="1"/>
    <col min="13335" max="13335" width="9.7109375" style="51" customWidth="1"/>
    <col min="13336" max="13568" width="9.140625" style="51"/>
    <col min="13569" max="13569" width="3.42578125" style="51" customWidth="1"/>
    <col min="13570" max="13570" width="12" style="51" customWidth="1"/>
    <col min="13571" max="13571" width="17" style="51" customWidth="1"/>
    <col min="13572" max="13580" width="0" style="51" hidden="1" customWidth="1"/>
    <col min="13581" max="13586" width="9.7109375" style="51" customWidth="1"/>
    <col min="13587" max="13587" width="9.5703125" style="51" customWidth="1"/>
    <col min="13588" max="13588" width="10.28515625" style="51" customWidth="1"/>
    <col min="13589" max="13589" width="9.140625" style="51" customWidth="1"/>
    <col min="13590" max="13590" width="9.85546875" style="51" customWidth="1"/>
    <col min="13591" max="13591" width="9.7109375" style="51" customWidth="1"/>
    <col min="13592" max="13824" width="9.140625" style="51"/>
    <col min="13825" max="13825" width="3.42578125" style="51" customWidth="1"/>
    <col min="13826" max="13826" width="12" style="51" customWidth="1"/>
    <col min="13827" max="13827" width="17" style="51" customWidth="1"/>
    <col min="13828" max="13836" width="0" style="51" hidden="1" customWidth="1"/>
    <col min="13837" max="13842" width="9.7109375" style="51" customWidth="1"/>
    <col min="13843" max="13843" width="9.5703125" style="51" customWidth="1"/>
    <col min="13844" max="13844" width="10.28515625" style="51" customWidth="1"/>
    <col min="13845" max="13845" width="9.140625" style="51" customWidth="1"/>
    <col min="13846" max="13846" width="9.85546875" style="51" customWidth="1"/>
    <col min="13847" max="13847" width="9.7109375" style="51" customWidth="1"/>
    <col min="13848" max="14080" width="9.140625" style="51"/>
    <col min="14081" max="14081" width="3.42578125" style="51" customWidth="1"/>
    <col min="14082" max="14082" width="12" style="51" customWidth="1"/>
    <col min="14083" max="14083" width="17" style="51" customWidth="1"/>
    <col min="14084" max="14092" width="0" style="51" hidden="1" customWidth="1"/>
    <col min="14093" max="14098" width="9.7109375" style="51" customWidth="1"/>
    <col min="14099" max="14099" width="9.5703125" style="51" customWidth="1"/>
    <col min="14100" max="14100" width="10.28515625" style="51" customWidth="1"/>
    <col min="14101" max="14101" width="9.140625" style="51" customWidth="1"/>
    <col min="14102" max="14102" width="9.85546875" style="51" customWidth="1"/>
    <col min="14103" max="14103" width="9.7109375" style="51" customWidth="1"/>
    <col min="14104" max="14336" width="9.140625" style="51"/>
    <col min="14337" max="14337" width="3.42578125" style="51" customWidth="1"/>
    <col min="14338" max="14338" width="12" style="51" customWidth="1"/>
    <col min="14339" max="14339" width="17" style="51" customWidth="1"/>
    <col min="14340" max="14348" width="0" style="51" hidden="1" customWidth="1"/>
    <col min="14349" max="14354" width="9.7109375" style="51" customWidth="1"/>
    <col min="14355" max="14355" width="9.5703125" style="51" customWidth="1"/>
    <col min="14356" max="14356" width="10.28515625" style="51" customWidth="1"/>
    <col min="14357" max="14357" width="9.140625" style="51" customWidth="1"/>
    <col min="14358" max="14358" width="9.85546875" style="51" customWidth="1"/>
    <col min="14359" max="14359" width="9.7109375" style="51" customWidth="1"/>
    <col min="14360" max="14592" width="9.140625" style="51"/>
    <col min="14593" max="14593" width="3.42578125" style="51" customWidth="1"/>
    <col min="14594" max="14594" width="12" style="51" customWidth="1"/>
    <col min="14595" max="14595" width="17" style="51" customWidth="1"/>
    <col min="14596" max="14604" width="0" style="51" hidden="1" customWidth="1"/>
    <col min="14605" max="14610" width="9.7109375" style="51" customWidth="1"/>
    <col min="14611" max="14611" width="9.5703125" style="51" customWidth="1"/>
    <col min="14612" max="14612" width="10.28515625" style="51" customWidth="1"/>
    <col min="14613" max="14613" width="9.140625" style="51" customWidth="1"/>
    <col min="14614" max="14614" width="9.85546875" style="51" customWidth="1"/>
    <col min="14615" max="14615" width="9.7109375" style="51" customWidth="1"/>
    <col min="14616" max="14848" width="9.140625" style="51"/>
    <col min="14849" max="14849" width="3.42578125" style="51" customWidth="1"/>
    <col min="14850" max="14850" width="12" style="51" customWidth="1"/>
    <col min="14851" max="14851" width="17" style="51" customWidth="1"/>
    <col min="14852" max="14860" width="0" style="51" hidden="1" customWidth="1"/>
    <col min="14861" max="14866" width="9.7109375" style="51" customWidth="1"/>
    <col min="14867" max="14867" width="9.5703125" style="51" customWidth="1"/>
    <col min="14868" max="14868" width="10.28515625" style="51" customWidth="1"/>
    <col min="14869" max="14869" width="9.140625" style="51" customWidth="1"/>
    <col min="14870" max="14870" width="9.85546875" style="51" customWidth="1"/>
    <col min="14871" max="14871" width="9.7109375" style="51" customWidth="1"/>
    <col min="14872" max="15104" width="9.140625" style="51"/>
    <col min="15105" max="15105" width="3.42578125" style="51" customWidth="1"/>
    <col min="15106" max="15106" width="12" style="51" customWidth="1"/>
    <col min="15107" max="15107" width="17" style="51" customWidth="1"/>
    <col min="15108" max="15116" width="0" style="51" hidden="1" customWidth="1"/>
    <col min="15117" max="15122" width="9.7109375" style="51" customWidth="1"/>
    <col min="15123" max="15123" width="9.5703125" style="51" customWidth="1"/>
    <col min="15124" max="15124" width="10.28515625" style="51" customWidth="1"/>
    <col min="15125" max="15125" width="9.140625" style="51" customWidth="1"/>
    <col min="15126" max="15126" width="9.85546875" style="51" customWidth="1"/>
    <col min="15127" max="15127" width="9.7109375" style="51" customWidth="1"/>
    <col min="15128" max="15360" width="9.140625" style="51"/>
    <col min="15361" max="15361" width="3.42578125" style="51" customWidth="1"/>
    <col min="15362" max="15362" width="12" style="51" customWidth="1"/>
    <col min="15363" max="15363" width="17" style="51" customWidth="1"/>
    <col min="15364" max="15372" width="0" style="51" hidden="1" customWidth="1"/>
    <col min="15373" max="15378" width="9.7109375" style="51" customWidth="1"/>
    <col min="15379" max="15379" width="9.5703125" style="51" customWidth="1"/>
    <col min="15380" max="15380" width="10.28515625" style="51" customWidth="1"/>
    <col min="15381" max="15381" width="9.140625" style="51" customWidth="1"/>
    <col min="15382" max="15382" width="9.85546875" style="51" customWidth="1"/>
    <col min="15383" max="15383" width="9.7109375" style="51" customWidth="1"/>
    <col min="15384" max="15616" width="9.140625" style="51"/>
    <col min="15617" max="15617" width="3.42578125" style="51" customWidth="1"/>
    <col min="15618" max="15618" width="12" style="51" customWidth="1"/>
    <col min="15619" max="15619" width="17" style="51" customWidth="1"/>
    <col min="15620" max="15628" width="0" style="51" hidden="1" customWidth="1"/>
    <col min="15629" max="15634" width="9.7109375" style="51" customWidth="1"/>
    <col min="15635" max="15635" width="9.5703125" style="51" customWidth="1"/>
    <col min="15636" max="15636" width="10.28515625" style="51" customWidth="1"/>
    <col min="15637" max="15637" width="9.140625" style="51" customWidth="1"/>
    <col min="15638" max="15638" width="9.85546875" style="51" customWidth="1"/>
    <col min="15639" max="15639" width="9.7109375" style="51" customWidth="1"/>
    <col min="15640" max="15872" width="9.140625" style="51"/>
    <col min="15873" max="15873" width="3.42578125" style="51" customWidth="1"/>
    <col min="15874" max="15874" width="12" style="51" customWidth="1"/>
    <col min="15875" max="15875" width="17" style="51" customWidth="1"/>
    <col min="15876" max="15884" width="0" style="51" hidden="1" customWidth="1"/>
    <col min="15885" max="15890" width="9.7109375" style="51" customWidth="1"/>
    <col min="15891" max="15891" width="9.5703125" style="51" customWidth="1"/>
    <col min="15892" max="15892" width="10.28515625" style="51" customWidth="1"/>
    <col min="15893" max="15893" width="9.140625" style="51" customWidth="1"/>
    <col min="15894" max="15894" width="9.85546875" style="51" customWidth="1"/>
    <col min="15895" max="15895" width="9.7109375" style="51" customWidth="1"/>
    <col min="15896" max="16128" width="9.140625" style="51"/>
    <col min="16129" max="16129" width="3.42578125" style="51" customWidth="1"/>
    <col min="16130" max="16130" width="12" style="51" customWidth="1"/>
    <col min="16131" max="16131" width="17" style="51" customWidth="1"/>
    <col min="16132" max="16140" width="0" style="51" hidden="1" customWidth="1"/>
    <col min="16141" max="16146" width="9.7109375" style="51" customWidth="1"/>
    <col min="16147" max="16147" width="9.5703125" style="51" customWidth="1"/>
    <col min="16148" max="16148" width="10.28515625" style="51" customWidth="1"/>
    <col min="16149" max="16149" width="9.140625" style="51" customWidth="1"/>
    <col min="16150" max="16150" width="9.85546875" style="51" customWidth="1"/>
    <col min="16151" max="16151" width="9.7109375" style="51" customWidth="1"/>
    <col min="16152" max="16384" width="9.140625" style="51"/>
  </cols>
  <sheetData>
    <row r="1" spans="1:27" ht="16.5" x14ac:dyDescent="0.25">
      <c r="A1" s="230" t="s">
        <v>240</v>
      </c>
      <c r="B1" s="224"/>
      <c r="C1" s="224"/>
      <c r="D1" s="224"/>
      <c r="E1" s="224"/>
      <c r="F1" s="224"/>
      <c r="G1" s="224"/>
      <c r="H1" s="224"/>
      <c r="I1" s="224"/>
      <c r="J1" s="224"/>
      <c r="R1" s="208"/>
    </row>
    <row r="2" spans="1:27" x14ac:dyDescent="0.2">
      <c r="A2" s="224"/>
      <c r="C2" s="224"/>
      <c r="D2" s="224"/>
      <c r="E2" s="224"/>
      <c r="F2" s="224"/>
      <c r="G2" s="224"/>
      <c r="H2" s="224"/>
      <c r="I2" s="224"/>
      <c r="J2" s="224"/>
    </row>
    <row r="3" spans="1:27" ht="15" customHeight="1" x14ac:dyDescent="0.25">
      <c r="A3" s="231"/>
      <c r="B3" s="231"/>
      <c r="C3" s="231"/>
      <c r="D3" s="232">
        <v>1996</v>
      </c>
      <c r="E3" s="232">
        <v>1997</v>
      </c>
      <c r="F3" s="232">
        <v>1998</v>
      </c>
      <c r="G3" s="232">
        <v>1999</v>
      </c>
      <c r="H3" s="232">
        <v>2000</v>
      </c>
      <c r="I3" s="232">
        <v>2001</v>
      </c>
      <c r="J3" s="232">
        <v>2002</v>
      </c>
      <c r="K3" s="232">
        <v>2003</v>
      </c>
      <c r="L3" s="232">
        <v>2004</v>
      </c>
      <c r="M3" s="232">
        <v>2005</v>
      </c>
      <c r="N3" s="232">
        <v>2006</v>
      </c>
      <c r="O3" s="232">
        <v>2007</v>
      </c>
      <c r="P3" s="232">
        <v>2008</v>
      </c>
      <c r="Q3" s="232">
        <v>2009</v>
      </c>
      <c r="R3" s="232">
        <v>2010</v>
      </c>
      <c r="S3" s="232">
        <v>2011</v>
      </c>
      <c r="T3" s="232">
        <v>2012</v>
      </c>
      <c r="U3" s="232">
        <v>2013</v>
      </c>
      <c r="V3" s="232">
        <v>2014</v>
      </c>
      <c r="W3" s="232">
        <v>2015</v>
      </c>
      <c r="X3" s="232">
        <v>2016</v>
      </c>
      <c r="Y3" s="232">
        <v>2017</v>
      </c>
      <c r="Z3" s="232">
        <v>2018</v>
      </c>
      <c r="AA3" s="232">
        <v>2019</v>
      </c>
    </row>
    <row r="4" spans="1:27" ht="2.1" customHeight="1" x14ac:dyDescent="0.2">
      <c r="B4" s="224"/>
      <c r="C4" s="224"/>
      <c r="D4" s="224"/>
      <c r="E4" s="224"/>
      <c r="F4" s="224"/>
      <c r="G4" s="224"/>
      <c r="H4" s="224"/>
      <c r="K4" s="233"/>
      <c r="L4" s="233"/>
      <c r="M4" s="207"/>
      <c r="N4" s="51"/>
      <c r="O4" s="51"/>
      <c r="P4" s="51"/>
    </row>
    <row r="5" spans="1:27" ht="14.25" customHeight="1" x14ac:dyDescent="0.25">
      <c r="A5" s="234" t="s">
        <v>241</v>
      </c>
      <c r="B5" s="224"/>
      <c r="C5" s="224"/>
      <c r="D5" s="224"/>
      <c r="E5" s="224"/>
      <c r="F5" s="224"/>
      <c r="G5" s="224"/>
      <c r="H5" s="224"/>
      <c r="K5" s="233"/>
      <c r="L5" s="233"/>
      <c r="M5" s="233"/>
      <c r="N5" s="51"/>
      <c r="O5" s="51"/>
      <c r="P5" s="235"/>
      <c r="Q5" s="235"/>
      <c r="R5" s="235"/>
      <c r="S5" s="235"/>
      <c r="AA5" s="235" t="s">
        <v>12</v>
      </c>
    </row>
    <row r="6" spans="1:27" ht="2.1" customHeight="1" x14ac:dyDescent="0.2">
      <c r="B6" s="224"/>
      <c r="C6" s="224"/>
      <c r="D6" s="224"/>
      <c r="E6" s="224"/>
      <c r="F6" s="224"/>
      <c r="G6" s="224"/>
      <c r="H6" s="224"/>
      <c r="K6" s="233"/>
      <c r="L6" s="233"/>
      <c r="M6" s="233"/>
      <c r="N6" s="51"/>
      <c r="O6" s="51"/>
      <c r="P6" s="51"/>
    </row>
    <row r="7" spans="1:27" ht="14.25" customHeight="1" x14ac:dyDescent="0.25">
      <c r="B7" s="236" t="s">
        <v>242</v>
      </c>
      <c r="C7" s="224"/>
      <c r="D7" s="224"/>
      <c r="E7" s="224"/>
      <c r="F7" s="224"/>
      <c r="G7" s="224"/>
      <c r="H7" s="224"/>
      <c r="I7" s="160"/>
      <c r="J7" s="160"/>
      <c r="K7" s="160"/>
      <c r="L7" s="160"/>
      <c r="M7" s="160"/>
      <c r="N7" s="51"/>
      <c r="O7" s="51"/>
      <c r="P7" s="51"/>
    </row>
    <row r="8" spans="1:27" ht="14.25" customHeight="1" x14ac:dyDescent="0.2">
      <c r="B8" s="51" t="s">
        <v>243</v>
      </c>
      <c r="C8" s="224"/>
      <c r="D8" s="237" t="s">
        <v>149</v>
      </c>
      <c r="E8" s="237" t="s">
        <v>149</v>
      </c>
      <c r="F8" s="237" t="s">
        <v>149</v>
      </c>
      <c r="G8" s="237" t="s">
        <v>149</v>
      </c>
      <c r="H8" s="120" t="s">
        <v>137</v>
      </c>
      <c r="I8" s="120" t="s">
        <v>137</v>
      </c>
      <c r="J8" s="120" t="s">
        <v>137</v>
      </c>
      <c r="K8" s="111" t="s">
        <v>137</v>
      </c>
      <c r="L8" s="111" t="s">
        <v>137</v>
      </c>
      <c r="M8" s="111" t="s">
        <v>137</v>
      </c>
      <c r="N8" s="111" t="s">
        <v>137</v>
      </c>
      <c r="O8" s="111" t="s">
        <v>137</v>
      </c>
      <c r="P8" s="111" t="s">
        <v>137</v>
      </c>
      <c r="Q8" s="111" t="s">
        <v>137</v>
      </c>
      <c r="R8" s="111" t="s">
        <v>137</v>
      </c>
      <c r="S8" s="111" t="s">
        <v>137</v>
      </c>
      <c r="T8" s="111" t="s">
        <v>137</v>
      </c>
      <c r="U8" s="111" t="s">
        <v>137</v>
      </c>
      <c r="V8" s="111" t="s">
        <v>137</v>
      </c>
      <c r="W8" s="111" t="s">
        <v>137</v>
      </c>
      <c r="X8" s="111" t="s">
        <v>137</v>
      </c>
      <c r="Y8" s="111" t="s">
        <v>137</v>
      </c>
      <c r="Z8" s="111" t="s">
        <v>137</v>
      </c>
      <c r="AA8" s="111" t="s">
        <v>137</v>
      </c>
    </row>
    <row r="9" spans="1:27" ht="14.25" customHeight="1" x14ac:dyDescent="0.2">
      <c r="B9" s="51" t="s">
        <v>244</v>
      </c>
      <c r="C9" s="224"/>
      <c r="D9" s="237" t="s">
        <v>149</v>
      </c>
      <c r="E9" s="237" t="s">
        <v>149</v>
      </c>
      <c r="F9" s="237" t="s">
        <v>149</v>
      </c>
      <c r="G9" s="237" t="s">
        <v>149</v>
      </c>
      <c r="H9" s="120" t="s">
        <v>137</v>
      </c>
      <c r="I9" s="120" t="s">
        <v>137</v>
      </c>
      <c r="J9" s="120" t="s">
        <v>137</v>
      </c>
      <c r="K9" s="111" t="s">
        <v>137</v>
      </c>
      <c r="L9" s="111" t="s">
        <v>137</v>
      </c>
      <c r="M9" s="111" t="s">
        <v>137</v>
      </c>
      <c r="N9" s="111" t="s">
        <v>137</v>
      </c>
      <c r="O9" s="111" t="s">
        <v>137</v>
      </c>
      <c r="P9" s="111" t="s">
        <v>137</v>
      </c>
      <c r="Q9" s="111" t="s">
        <v>137</v>
      </c>
      <c r="R9" s="111" t="s">
        <v>137</v>
      </c>
      <c r="S9" s="111" t="s">
        <v>137</v>
      </c>
      <c r="T9" s="111" t="s">
        <v>137</v>
      </c>
      <c r="U9" s="111" t="s">
        <v>137</v>
      </c>
      <c r="V9" s="111" t="s">
        <v>137</v>
      </c>
      <c r="W9" s="111" t="s">
        <v>137</v>
      </c>
      <c r="X9" s="111" t="s">
        <v>137</v>
      </c>
      <c r="Y9" s="111" t="s">
        <v>137</v>
      </c>
      <c r="Z9" s="111" t="s">
        <v>137</v>
      </c>
      <c r="AA9" s="111" t="s">
        <v>137</v>
      </c>
    </row>
    <row r="10" spans="1:27" ht="14.25" customHeight="1" x14ac:dyDescent="0.2">
      <c r="B10" s="51" t="s">
        <v>245</v>
      </c>
      <c r="C10" s="224"/>
      <c r="D10" s="237" t="s">
        <v>149</v>
      </c>
      <c r="E10" s="237" t="s">
        <v>149</v>
      </c>
      <c r="F10" s="237" t="s">
        <v>149</v>
      </c>
      <c r="G10" s="237" t="s">
        <v>149</v>
      </c>
      <c r="H10" s="160">
        <v>1506</v>
      </c>
      <c r="I10" s="160">
        <v>1404</v>
      </c>
      <c r="J10" s="160">
        <v>1273</v>
      </c>
      <c r="K10" s="160">
        <v>1274</v>
      </c>
      <c r="L10" s="212">
        <v>1277</v>
      </c>
      <c r="M10" s="212">
        <v>1165</v>
      </c>
      <c r="N10" s="212">
        <v>1222</v>
      </c>
      <c r="O10" s="212">
        <v>1231</v>
      </c>
      <c r="P10" s="212">
        <v>1190</v>
      </c>
      <c r="Q10" s="213">
        <v>1177</v>
      </c>
      <c r="R10" s="213">
        <v>1017</v>
      </c>
      <c r="S10" s="213">
        <v>986</v>
      </c>
      <c r="T10" s="111" t="s">
        <v>137</v>
      </c>
      <c r="U10" s="111" t="s">
        <v>137</v>
      </c>
      <c r="V10" s="111" t="s">
        <v>137</v>
      </c>
      <c r="W10" s="111" t="s">
        <v>137</v>
      </c>
      <c r="X10" s="111" t="s">
        <v>137</v>
      </c>
      <c r="Y10" s="111" t="s">
        <v>137</v>
      </c>
      <c r="Z10" s="111" t="s">
        <v>137</v>
      </c>
      <c r="AA10" s="111" t="s">
        <v>137</v>
      </c>
    </row>
    <row r="11" spans="1:27" ht="14.25" customHeight="1" x14ac:dyDescent="0.2">
      <c r="B11" s="238" t="s">
        <v>246</v>
      </c>
      <c r="C11" s="224"/>
      <c r="D11" s="237" t="s">
        <v>149</v>
      </c>
      <c r="E11" s="237" t="s">
        <v>149</v>
      </c>
      <c r="F11" s="237" t="s">
        <v>149</v>
      </c>
      <c r="G11" s="237" t="s">
        <v>149</v>
      </c>
      <c r="H11" s="120" t="s">
        <v>137</v>
      </c>
      <c r="I11" s="120" t="s">
        <v>137</v>
      </c>
      <c r="J11" s="111" t="s">
        <v>137</v>
      </c>
      <c r="K11" s="111" t="s">
        <v>137</v>
      </c>
      <c r="L11" s="111" t="s">
        <v>137</v>
      </c>
      <c r="M11" s="111" t="s">
        <v>137</v>
      </c>
      <c r="N11" s="111" t="s">
        <v>137</v>
      </c>
      <c r="O11" s="111" t="s">
        <v>137</v>
      </c>
      <c r="P11" s="111" t="s">
        <v>137</v>
      </c>
      <c r="Q11" s="111" t="s">
        <v>137</v>
      </c>
      <c r="R11" s="111" t="s">
        <v>137</v>
      </c>
      <c r="S11" s="111" t="s">
        <v>137</v>
      </c>
      <c r="T11" s="111" t="s">
        <v>137</v>
      </c>
      <c r="U11" s="111" t="s">
        <v>137</v>
      </c>
      <c r="V11" s="111" t="s">
        <v>137</v>
      </c>
      <c r="W11" s="111" t="s">
        <v>137</v>
      </c>
      <c r="X11" s="111" t="s">
        <v>137</v>
      </c>
      <c r="Y11" s="111" t="s">
        <v>137</v>
      </c>
      <c r="Z11" s="111" t="s">
        <v>137</v>
      </c>
      <c r="AA11" s="111" t="s">
        <v>137</v>
      </c>
    </row>
    <row r="12" spans="1:27" ht="14.25" customHeight="1" x14ac:dyDescent="0.2">
      <c r="B12" s="224" t="s">
        <v>247</v>
      </c>
      <c r="C12" s="224"/>
      <c r="D12" s="239" t="s">
        <v>149</v>
      </c>
      <c r="E12" s="239" t="s">
        <v>149</v>
      </c>
      <c r="F12" s="239" t="s">
        <v>149</v>
      </c>
      <c r="G12" s="239" t="s">
        <v>149</v>
      </c>
      <c r="H12" s="160">
        <v>1506</v>
      </c>
      <c r="I12" s="160">
        <v>1404</v>
      </c>
      <c r="J12" s="160">
        <v>1273</v>
      </c>
      <c r="K12" s="160">
        <v>1274</v>
      </c>
      <c r="L12" s="212">
        <v>1277</v>
      </c>
      <c r="M12" s="212">
        <v>1165</v>
      </c>
      <c r="N12" s="212">
        <v>1222</v>
      </c>
      <c r="O12" s="212">
        <v>1231</v>
      </c>
      <c r="P12" s="212">
        <v>1190</v>
      </c>
      <c r="Q12" s="213">
        <v>1177</v>
      </c>
      <c r="R12" s="213">
        <v>1017</v>
      </c>
      <c r="S12" s="213">
        <v>986</v>
      </c>
      <c r="T12" s="111" t="s">
        <v>137</v>
      </c>
      <c r="U12" s="111" t="s">
        <v>137</v>
      </c>
      <c r="V12" s="111" t="s">
        <v>137</v>
      </c>
      <c r="W12" s="111" t="s">
        <v>137</v>
      </c>
      <c r="X12" s="111" t="s">
        <v>137</v>
      </c>
      <c r="Y12" s="111" t="s">
        <v>137</v>
      </c>
      <c r="Z12" s="111" t="s">
        <v>137</v>
      </c>
      <c r="AA12" s="111" t="s">
        <v>137</v>
      </c>
    </row>
    <row r="13" spans="1:27" ht="2.1" customHeight="1" x14ac:dyDescent="0.2">
      <c r="D13" s="237"/>
      <c r="E13" s="213"/>
      <c r="F13" s="45"/>
      <c r="G13" s="45"/>
      <c r="H13" s="45"/>
      <c r="I13" s="207"/>
      <c r="J13" s="207"/>
      <c r="K13" s="207"/>
      <c r="N13" s="51"/>
      <c r="O13" s="51"/>
      <c r="P13" s="51"/>
      <c r="Q13" s="207"/>
      <c r="R13" s="207"/>
      <c r="S13" s="207"/>
      <c r="T13" s="216"/>
      <c r="U13" s="216"/>
      <c r="V13" s="216"/>
      <c r="W13" s="216"/>
      <c r="X13" s="216"/>
      <c r="Y13" s="216"/>
      <c r="Z13" s="216"/>
      <c r="AA13" s="216"/>
    </row>
    <row r="14" spans="1:27" ht="17.25" customHeight="1" x14ac:dyDescent="0.25">
      <c r="B14" s="60" t="s">
        <v>248</v>
      </c>
      <c r="D14" s="237"/>
      <c r="E14" s="213"/>
      <c r="F14" s="45"/>
      <c r="G14" s="45"/>
      <c r="H14" s="45"/>
      <c r="I14" s="207"/>
      <c r="J14" s="207"/>
      <c r="K14" s="207"/>
      <c r="N14" s="51"/>
      <c r="O14" s="51"/>
      <c r="P14" s="51"/>
      <c r="Q14" s="207"/>
      <c r="R14" s="207"/>
      <c r="S14" s="207"/>
      <c r="T14" s="216"/>
      <c r="U14" s="216"/>
      <c r="V14" s="216"/>
      <c r="W14" s="216"/>
      <c r="X14" s="216"/>
      <c r="Y14" s="216"/>
      <c r="Z14" s="216"/>
      <c r="AA14" s="216"/>
    </row>
    <row r="15" spans="1:27" ht="14.25" customHeight="1" x14ac:dyDescent="0.2">
      <c r="B15" s="51" t="s">
        <v>243</v>
      </c>
      <c r="D15" s="237"/>
      <c r="E15" s="213"/>
      <c r="F15" s="45"/>
      <c r="G15" s="45"/>
      <c r="H15" s="45"/>
      <c r="I15" s="207"/>
      <c r="J15" s="207"/>
      <c r="K15" s="111" t="s">
        <v>137</v>
      </c>
      <c r="L15" s="111" t="s">
        <v>137</v>
      </c>
      <c r="M15" s="111" t="s">
        <v>137</v>
      </c>
      <c r="N15" s="111" t="s">
        <v>137</v>
      </c>
      <c r="O15" s="111" t="s">
        <v>137</v>
      </c>
      <c r="P15" s="111" t="s">
        <v>137</v>
      </c>
      <c r="Q15" s="111" t="s">
        <v>137</v>
      </c>
      <c r="R15" s="111" t="s">
        <v>137</v>
      </c>
      <c r="S15" s="111" t="s">
        <v>137</v>
      </c>
      <c r="T15" s="119" t="s">
        <v>137</v>
      </c>
      <c r="U15" s="119" t="s">
        <v>137</v>
      </c>
      <c r="V15" s="119" t="s">
        <v>137</v>
      </c>
      <c r="W15" s="119" t="s">
        <v>137</v>
      </c>
      <c r="X15" s="119" t="s">
        <v>137</v>
      </c>
      <c r="Y15" s="119" t="s">
        <v>137</v>
      </c>
      <c r="Z15" s="119" t="s">
        <v>137</v>
      </c>
      <c r="AA15" s="119" t="s">
        <v>137</v>
      </c>
    </row>
    <row r="16" spans="1:27" ht="14.25" customHeight="1" x14ac:dyDescent="0.2">
      <c r="B16" s="51" t="s">
        <v>244</v>
      </c>
      <c r="D16" s="237"/>
      <c r="E16" s="213"/>
      <c r="F16" s="45"/>
      <c r="G16" s="45"/>
      <c r="H16" s="45"/>
      <c r="I16" s="207"/>
      <c r="J16" s="207"/>
      <c r="K16" s="111" t="s">
        <v>137</v>
      </c>
      <c r="L16" s="111" t="s">
        <v>137</v>
      </c>
      <c r="M16" s="111" t="s">
        <v>137</v>
      </c>
      <c r="N16" s="111" t="s">
        <v>137</v>
      </c>
      <c r="O16" s="111" t="s">
        <v>137</v>
      </c>
      <c r="P16" s="111" t="s">
        <v>137</v>
      </c>
      <c r="Q16" s="111" t="s">
        <v>137</v>
      </c>
      <c r="R16" s="111" t="s">
        <v>137</v>
      </c>
      <c r="S16" s="111" t="s">
        <v>137</v>
      </c>
      <c r="T16" s="119" t="s">
        <v>137</v>
      </c>
      <c r="U16" s="119" t="s">
        <v>137</v>
      </c>
      <c r="V16" s="119" t="s">
        <v>137</v>
      </c>
      <c r="W16" s="119" t="s">
        <v>137</v>
      </c>
      <c r="X16" s="119" t="s">
        <v>137</v>
      </c>
      <c r="Y16" s="119" t="s">
        <v>137</v>
      </c>
      <c r="Z16" s="119" t="s">
        <v>137</v>
      </c>
      <c r="AA16" s="119" t="s">
        <v>137</v>
      </c>
    </row>
    <row r="17" spans="2:27" ht="14.25" customHeight="1" x14ac:dyDescent="0.2">
      <c r="B17" s="51" t="s">
        <v>245</v>
      </c>
      <c r="D17" s="237"/>
      <c r="E17" s="213"/>
      <c r="F17" s="45"/>
      <c r="G17" s="45"/>
      <c r="H17" s="45"/>
      <c r="I17" s="207"/>
      <c r="J17" s="207"/>
      <c r="K17" s="111" t="s">
        <v>137</v>
      </c>
      <c r="L17" s="111" t="s">
        <v>137</v>
      </c>
      <c r="M17" s="111" t="s">
        <v>137</v>
      </c>
      <c r="N17" s="111" t="s">
        <v>137</v>
      </c>
      <c r="O17" s="111" t="s">
        <v>137</v>
      </c>
      <c r="P17" s="111" t="s">
        <v>137</v>
      </c>
      <c r="Q17" s="111" t="s">
        <v>137</v>
      </c>
      <c r="R17" s="111" t="s">
        <v>137</v>
      </c>
      <c r="S17" s="111" t="s">
        <v>137</v>
      </c>
      <c r="T17" s="213">
        <v>1814.9</v>
      </c>
      <c r="U17" s="214">
        <v>1783.1</v>
      </c>
      <c r="V17" s="216">
        <v>2038.4829999999999</v>
      </c>
      <c r="W17" s="216">
        <v>2163</v>
      </c>
      <c r="X17" s="216">
        <v>2356</v>
      </c>
      <c r="Y17" s="216">
        <v>2388</v>
      </c>
      <c r="Z17" s="216">
        <v>2545.8980000000001</v>
      </c>
      <c r="AA17" s="216">
        <v>2649.7</v>
      </c>
    </row>
    <row r="18" spans="2:27" ht="14.25" customHeight="1" x14ac:dyDescent="0.2">
      <c r="B18" s="238" t="s">
        <v>246</v>
      </c>
      <c r="D18" s="237"/>
      <c r="E18" s="213"/>
      <c r="F18" s="45"/>
      <c r="G18" s="45"/>
      <c r="H18" s="45"/>
      <c r="I18" s="207"/>
      <c r="J18" s="207"/>
      <c r="K18" s="111" t="s">
        <v>137</v>
      </c>
      <c r="L18" s="111" t="s">
        <v>137</v>
      </c>
      <c r="M18" s="111" t="s">
        <v>137</v>
      </c>
      <c r="N18" s="111" t="s">
        <v>137</v>
      </c>
      <c r="O18" s="111" t="s">
        <v>137</v>
      </c>
      <c r="P18" s="111" t="s">
        <v>137</v>
      </c>
      <c r="Q18" s="111" t="s">
        <v>137</v>
      </c>
      <c r="R18" s="111" t="s">
        <v>137</v>
      </c>
      <c r="S18" s="111" t="s">
        <v>137</v>
      </c>
      <c r="T18" s="119" t="s">
        <v>137</v>
      </c>
      <c r="U18" s="119" t="s">
        <v>137</v>
      </c>
      <c r="V18" s="119" t="s">
        <v>137</v>
      </c>
      <c r="W18" s="119" t="s">
        <v>137</v>
      </c>
      <c r="X18" s="119" t="s">
        <v>137</v>
      </c>
      <c r="Y18" s="119" t="s">
        <v>137</v>
      </c>
      <c r="Z18" s="119" t="s">
        <v>137</v>
      </c>
      <c r="AA18" s="119" t="s">
        <v>137</v>
      </c>
    </row>
    <row r="19" spans="2:27" ht="14.25" customHeight="1" x14ac:dyDescent="0.2">
      <c r="B19" s="224" t="s">
        <v>247</v>
      </c>
      <c r="D19" s="237"/>
      <c r="E19" s="213"/>
      <c r="F19" s="45"/>
      <c r="G19" s="45"/>
      <c r="H19" s="45"/>
      <c r="I19" s="207"/>
      <c r="J19" s="207"/>
      <c r="K19" s="111" t="s">
        <v>137</v>
      </c>
      <c r="L19" s="111" t="s">
        <v>137</v>
      </c>
      <c r="M19" s="111" t="s">
        <v>137</v>
      </c>
      <c r="N19" s="111" t="s">
        <v>137</v>
      </c>
      <c r="O19" s="111" t="s">
        <v>137</v>
      </c>
      <c r="P19" s="111" t="s">
        <v>137</v>
      </c>
      <c r="Q19" s="111" t="s">
        <v>137</v>
      </c>
      <c r="R19" s="111" t="s">
        <v>137</v>
      </c>
      <c r="S19" s="111" t="s">
        <v>137</v>
      </c>
      <c r="T19" s="213">
        <v>1814.9</v>
      </c>
      <c r="U19" s="214">
        <v>1783.1</v>
      </c>
      <c r="V19" s="216">
        <v>2038.4829999999999</v>
      </c>
      <c r="W19" s="216">
        <v>2163</v>
      </c>
      <c r="X19" s="216">
        <v>2356</v>
      </c>
      <c r="Y19" s="216">
        <v>2388</v>
      </c>
      <c r="Z19" s="216">
        <v>2545.8980000000001</v>
      </c>
      <c r="AA19" s="216">
        <v>2649.7</v>
      </c>
    </row>
    <row r="20" spans="2:27" ht="2.25" customHeight="1" x14ac:dyDescent="0.25">
      <c r="B20" s="236"/>
      <c r="D20" s="237"/>
      <c r="E20" s="213"/>
      <c r="F20" s="45"/>
      <c r="G20" s="45"/>
      <c r="H20" s="45"/>
      <c r="I20" s="207"/>
      <c r="J20" s="207"/>
      <c r="K20" s="207"/>
      <c r="N20" s="51"/>
      <c r="O20" s="51"/>
      <c r="P20" s="51"/>
      <c r="Q20" s="207"/>
      <c r="R20" s="207"/>
      <c r="S20" s="207"/>
      <c r="T20" s="216"/>
      <c r="U20" s="216"/>
      <c r="V20" s="216"/>
      <c r="W20" s="216"/>
    </row>
    <row r="21" spans="2:27" ht="14.25" customHeight="1" x14ac:dyDescent="0.25">
      <c r="B21" s="236" t="s">
        <v>249</v>
      </c>
      <c r="D21" s="237"/>
      <c r="E21" s="213"/>
      <c r="F21" s="45"/>
      <c r="G21" s="45"/>
      <c r="H21" s="45"/>
      <c r="I21" s="207"/>
      <c r="J21" s="207"/>
      <c r="K21" s="207"/>
      <c r="N21" s="51"/>
      <c r="O21" s="51"/>
      <c r="P21" s="51"/>
      <c r="Q21" s="207"/>
      <c r="R21" s="207"/>
      <c r="S21" s="207"/>
      <c r="T21" s="216"/>
      <c r="U21" s="216"/>
      <c r="V21" s="216"/>
      <c r="W21" s="216"/>
    </row>
    <row r="22" spans="2:27" ht="14.25" customHeight="1" x14ac:dyDescent="0.2">
      <c r="B22" s="51" t="s">
        <v>243</v>
      </c>
      <c r="D22" s="237" t="s">
        <v>149</v>
      </c>
      <c r="E22" s="240" t="s">
        <v>137</v>
      </c>
      <c r="F22" s="120" t="s">
        <v>137</v>
      </c>
      <c r="G22" s="120" t="s">
        <v>137</v>
      </c>
      <c r="H22" s="120" t="s">
        <v>137</v>
      </c>
      <c r="I22" s="120" t="s">
        <v>137</v>
      </c>
      <c r="J22" s="111" t="s">
        <v>137</v>
      </c>
      <c r="K22" s="111" t="s">
        <v>137</v>
      </c>
      <c r="L22" s="111" t="s">
        <v>137</v>
      </c>
      <c r="M22" s="111" t="s">
        <v>137</v>
      </c>
      <c r="N22" s="111" t="s">
        <v>137</v>
      </c>
      <c r="O22" s="111" t="s">
        <v>137</v>
      </c>
      <c r="P22" s="111" t="s">
        <v>137</v>
      </c>
      <c r="Q22" s="111" t="s">
        <v>137</v>
      </c>
      <c r="R22" s="111" t="s">
        <v>137</v>
      </c>
      <c r="S22" s="111" t="s">
        <v>137</v>
      </c>
      <c r="T22" s="119" t="s">
        <v>137</v>
      </c>
      <c r="U22" s="119" t="s">
        <v>137</v>
      </c>
      <c r="V22" s="119" t="s">
        <v>137</v>
      </c>
      <c r="W22" s="119" t="s">
        <v>137</v>
      </c>
      <c r="X22" s="119" t="s">
        <v>137</v>
      </c>
      <c r="Y22" s="119" t="s">
        <v>137</v>
      </c>
      <c r="Z22" s="119" t="s">
        <v>137</v>
      </c>
      <c r="AA22" s="119" t="s">
        <v>137</v>
      </c>
    </row>
    <row r="23" spans="2:27" ht="14.25" customHeight="1" x14ac:dyDescent="0.2">
      <c r="B23" s="51" t="s">
        <v>244</v>
      </c>
      <c r="D23" s="237" t="s">
        <v>149</v>
      </c>
      <c r="E23" s="240" t="s">
        <v>137</v>
      </c>
      <c r="F23" s="120" t="s">
        <v>137</v>
      </c>
      <c r="G23" s="120" t="s">
        <v>137</v>
      </c>
      <c r="H23" s="120" t="s">
        <v>137</v>
      </c>
      <c r="I23" s="120" t="s">
        <v>137</v>
      </c>
      <c r="J23" s="111" t="s">
        <v>137</v>
      </c>
      <c r="K23" s="111" t="s">
        <v>137</v>
      </c>
      <c r="L23" s="111" t="s">
        <v>137</v>
      </c>
      <c r="M23" s="111" t="s">
        <v>137</v>
      </c>
      <c r="N23" s="111" t="s">
        <v>137</v>
      </c>
      <c r="O23" s="111" t="s">
        <v>137</v>
      </c>
      <c r="P23" s="111" t="s">
        <v>137</v>
      </c>
      <c r="Q23" s="111" t="s">
        <v>137</v>
      </c>
      <c r="R23" s="111" t="s">
        <v>137</v>
      </c>
      <c r="S23" s="111" t="s">
        <v>137</v>
      </c>
      <c r="T23" s="119" t="s">
        <v>137</v>
      </c>
      <c r="U23" s="119" t="s">
        <v>137</v>
      </c>
      <c r="V23" s="119" t="s">
        <v>137</v>
      </c>
      <c r="W23" s="119" t="s">
        <v>137</v>
      </c>
      <c r="X23" s="119" t="s">
        <v>137</v>
      </c>
      <c r="Y23" s="119" t="s">
        <v>137</v>
      </c>
      <c r="Z23" s="119" t="s">
        <v>137</v>
      </c>
      <c r="AA23" s="119" t="s">
        <v>137</v>
      </c>
    </row>
    <row r="24" spans="2:27" ht="14.25" customHeight="1" x14ac:dyDescent="0.2">
      <c r="B24" s="51" t="s">
        <v>245</v>
      </c>
      <c r="D24" s="237" t="s">
        <v>149</v>
      </c>
      <c r="E24" s="213">
        <v>2227</v>
      </c>
      <c r="F24" s="107">
        <v>2504</v>
      </c>
      <c r="G24" s="107">
        <v>2437</v>
      </c>
      <c r="H24" s="107">
        <v>2283</v>
      </c>
      <c r="I24" s="107">
        <v>2014</v>
      </c>
      <c r="J24" s="107">
        <v>2099</v>
      </c>
      <c r="K24" s="107">
        <v>2328</v>
      </c>
      <c r="L24" s="212">
        <v>2849</v>
      </c>
      <c r="M24" s="212">
        <v>3274</v>
      </c>
      <c r="N24" s="212">
        <v>3145</v>
      </c>
      <c r="O24" s="212">
        <v>3163</v>
      </c>
      <c r="P24" s="212">
        <v>2928</v>
      </c>
      <c r="Q24" s="213">
        <v>2572</v>
      </c>
      <c r="R24" s="213">
        <v>2632</v>
      </c>
      <c r="S24" s="213">
        <v>2932</v>
      </c>
      <c r="T24" s="213">
        <v>2609.9</v>
      </c>
      <c r="U24" s="213">
        <v>2363.8000000000002</v>
      </c>
      <c r="V24" s="216">
        <v>2368.3710000000001</v>
      </c>
      <c r="W24" s="216">
        <v>2548</v>
      </c>
      <c r="X24" s="216">
        <v>2737</v>
      </c>
      <c r="Y24" s="216">
        <v>2847</v>
      </c>
      <c r="Z24" s="216">
        <v>2856.8670000000002</v>
      </c>
      <c r="AA24" s="216">
        <v>2704.8</v>
      </c>
    </row>
    <row r="25" spans="2:27" ht="14.25" customHeight="1" x14ac:dyDescent="0.2">
      <c r="B25" s="238" t="s">
        <v>246</v>
      </c>
      <c r="D25" s="237" t="s">
        <v>149</v>
      </c>
      <c r="E25" s="240" t="s">
        <v>137</v>
      </c>
      <c r="F25" s="120" t="s">
        <v>137</v>
      </c>
      <c r="G25" s="120" t="s">
        <v>137</v>
      </c>
      <c r="H25" s="120" t="s">
        <v>137</v>
      </c>
      <c r="I25" s="120" t="s">
        <v>137</v>
      </c>
      <c r="J25" s="111" t="s">
        <v>137</v>
      </c>
      <c r="K25" s="111" t="s">
        <v>137</v>
      </c>
      <c r="L25" s="111" t="s">
        <v>137</v>
      </c>
      <c r="M25" s="111" t="s">
        <v>137</v>
      </c>
      <c r="N25" s="111" t="s">
        <v>137</v>
      </c>
      <c r="O25" s="111" t="s">
        <v>137</v>
      </c>
      <c r="P25" s="111" t="s">
        <v>137</v>
      </c>
      <c r="Q25" s="111" t="s">
        <v>137</v>
      </c>
      <c r="R25" s="111">
        <v>3</v>
      </c>
      <c r="S25" s="111" t="s">
        <v>137</v>
      </c>
      <c r="T25" s="119" t="s">
        <v>137</v>
      </c>
      <c r="U25" s="119">
        <v>0.7</v>
      </c>
      <c r="V25" s="119" t="s">
        <v>137</v>
      </c>
      <c r="W25" s="119" t="s">
        <v>137</v>
      </c>
      <c r="X25" s="119">
        <v>3</v>
      </c>
      <c r="Y25" s="119" t="s">
        <v>137</v>
      </c>
      <c r="Z25" s="119" t="s">
        <v>137</v>
      </c>
      <c r="AA25" s="119" t="s">
        <v>137</v>
      </c>
    </row>
    <row r="26" spans="2:27" ht="14.25" customHeight="1" x14ac:dyDescent="0.2">
      <c r="B26" s="51" t="s">
        <v>247</v>
      </c>
      <c r="D26" s="237" t="s">
        <v>149</v>
      </c>
      <c r="E26" s="213">
        <v>2227</v>
      </c>
      <c r="F26" s="107">
        <v>2504</v>
      </c>
      <c r="G26" s="107">
        <v>2437</v>
      </c>
      <c r="H26" s="107">
        <v>2283</v>
      </c>
      <c r="I26" s="107">
        <v>2014</v>
      </c>
      <c r="J26" s="107">
        <v>2099</v>
      </c>
      <c r="K26" s="107">
        <v>2328</v>
      </c>
      <c r="L26" s="212">
        <v>2849</v>
      </c>
      <c r="M26" s="212">
        <v>3274</v>
      </c>
      <c r="N26" s="212">
        <v>3145</v>
      </c>
      <c r="O26" s="212">
        <v>3163</v>
      </c>
      <c r="P26" s="212">
        <v>2928</v>
      </c>
      <c r="Q26" s="213">
        <v>2572</v>
      </c>
      <c r="R26" s="213">
        <v>2634</v>
      </c>
      <c r="S26" s="213">
        <v>2632</v>
      </c>
      <c r="T26" s="213">
        <v>2609.9</v>
      </c>
      <c r="U26" s="213">
        <v>2364.5</v>
      </c>
      <c r="V26" s="216">
        <v>2368.3710000000001</v>
      </c>
      <c r="W26" s="216">
        <v>2548</v>
      </c>
      <c r="X26" s="216">
        <v>2740</v>
      </c>
      <c r="Y26" s="216">
        <v>2847</v>
      </c>
      <c r="Z26" s="216">
        <v>2856.8670000000002</v>
      </c>
      <c r="AA26" s="216">
        <v>2704.8</v>
      </c>
    </row>
    <row r="27" spans="2:27" ht="2.1" customHeight="1" x14ac:dyDescent="0.25">
      <c r="C27" s="224"/>
      <c r="D27" s="234"/>
      <c r="E27" s="234"/>
      <c r="F27" s="213"/>
      <c r="G27" s="213"/>
      <c r="H27" s="45"/>
      <c r="I27" s="207"/>
      <c r="J27" s="207"/>
      <c r="K27" s="207"/>
      <c r="N27" s="51"/>
      <c r="O27" s="51"/>
      <c r="P27" s="51"/>
      <c r="Q27" s="207"/>
      <c r="R27" s="207"/>
      <c r="S27" s="207"/>
      <c r="T27" s="216"/>
      <c r="U27" s="216"/>
      <c r="V27" s="216"/>
      <c r="W27" s="216"/>
    </row>
    <row r="28" spans="2:27" ht="14.25" customHeight="1" x14ac:dyDescent="0.25">
      <c r="B28" s="236" t="s">
        <v>204</v>
      </c>
      <c r="D28" s="237"/>
      <c r="E28" s="213"/>
      <c r="F28" s="213"/>
      <c r="G28" s="213"/>
      <c r="H28" s="45"/>
      <c r="I28" s="207"/>
      <c r="J28" s="207"/>
      <c r="K28" s="207"/>
      <c r="N28" s="51"/>
      <c r="O28" s="51"/>
      <c r="P28" s="51"/>
      <c r="Q28" s="207"/>
      <c r="R28" s="207"/>
      <c r="S28" s="207"/>
      <c r="T28" s="216"/>
      <c r="U28" s="216"/>
      <c r="V28" s="216"/>
      <c r="W28" s="216"/>
    </row>
    <row r="29" spans="2:27" ht="14.25" customHeight="1" x14ac:dyDescent="0.2">
      <c r="B29" s="51" t="s">
        <v>243</v>
      </c>
      <c r="D29" s="237">
        <v>2966</v>
      </c>
      <c r="E29" s="213">
        <v>3093</v>
      </c>
      <c r="F29" s="107">
        <v>2276</v>
      </c>
      <c r="G29" s="107">
        <v>2434</v>
      </c>
      <c r="H29" s="107">
        <v>1780</v>
      </c>
      <c r="I29" s="107">
        <v>2673</v>
      </c>
      <c r="J29" s="107">
        <v>3191</v>
      </c>
      <c r="K29" s="107">
        <v>3112</v>
      </c>
      <c r="L29" s="212">
        <v>3494</v>
      </c>
      <c r="M29" s="212">
        <v>3473</v>
      </c>
      <c r="N29" s="212">
        <v>3626</v>
      </c>
      <c r="O29" s="212">
        <v>3568</v>
      </c>
      <c r="P29" s="212">
        <v>5149</v>
      </c>
      <c r="Q29" s="213">
        <v>4685</v>
      </c>
      <c r="R29" s="213">
        <v>4853</v>
      </c>
      <c r="S29" s="213">
        <v>5124</v>
      </c>
      <c r="T29" s="213">
        <v>5945.3</v>
      </c>
      <c r="U29" s="213">
        <v>5776.8</v>
      </c>
      <c r="V29" s="216">
        <v>6952.3220000000001</v>
      </c>
      <c r="W29" s="216">
        <v>6729</v>
      </c>
      <c r="X29" s="216">
        <v>6125</v>
      </c>
      <c r="Y29" s="216">
        <v>6918</v>
      </c>
      <c r="Z29" s="216">
        <v>7092.5220000000045</v>
      </c>
      <c r="AA29" s="216">
        <v>7212.1</v>
      </c>
    </row>
    <row r="30" spans="2:27" ht="14.25" customHeight="1" x14ac:dyDescent="0.2">
      <c r="B30" s="51" t="s">
        <v>244</v>
      </c>
      <c r="D30" s="237">
        <v>3474</v>
      </c>
      <c r="E30" s="213">
        <v>3563</v>
      </c>
      <c r="F30" s="107">
        <v>5233</v>
      </c>
      <c r="G30" s="107">
        <v>5441</v>
      </c>
      <c r="H30" s="107">
        <v>4333</v>
      </c>
      <c r="I30" s="107">
        <v>7451</v>
      </c>
      <c r="J30" s="107">
        <v>5661</v>
      </c>
      <c r="K30" s="107">
        <v>5072</v>
      </c>
      <c r="L30" s="212">
        <v>6872</v>
      </c>
      <c r="M30" s="212">
        <v>11334</v>
      </c>
      <c r="N30" s="212">
        <v>10397</v>
      </c>
      <c r="O30" s="212">
        <v>7249</v>
      </c>
      <c r="P30" s="212">
        <v>8095</v>
      </c>
      <c r="Q30" s="213">
        <v>6904</v>
      </c>
      <c r="R30" s="213">
        <v>6793</v>
      </c>
      <c r="S30" s="213">
        <v>7564</v>
      </c>
      <c r="T30" s="213">
        <v>8778.2000000000007</v>
      </c>
      <c r="U30" s="213">
        <v>8376.7999999999993</v>
      </c>
      <c r="V30" s="216">
        <v>8451.4529999999995</v>
      </c>
      <c r="W30" s="216">
        <v>4899</v>
      </c>
      <c r="X30" s="216">
        <v>1668</v>
      </c>
      <c r="Y30" s="216">
        <v>1125</v>
      </c>
      <c r="Z30" s="216">
        <v>1144.1810000000003</v>
      </c>
      <c r="AA30" s="216">
        <v>818.17</v>
      </c>
    </row>
    <row r="31" spans="2:27" ht="14.25" customHeight="1" x14ac:dyDescent="0.2">
      <c r="B31" s="51" t="s">
        <v>245</v>
      </c>
      <c r="D31" s="237">
        <v>656</v>
      </c>
      <c r="E31" s="213">
        <v>729</v>
      </c>
      <c r="F31" s="107">
        <v>533</v>
      </c>
      <c r="G31" s="107">
        <v>530</v>
      </c>
      <c r="H31" s="107">
        <v>878</v>
      </c>
      <c r="I31" s="107">
        <v>534</v>
      </c>
      <c r="J31" s="107">
        <v>346</v>
      </c>
      <c r="K31" s="107">
        <v>426</v>
      </c>
      <c r="L31" s="107">
        <v>406</v>
      </c>
      <c r="M31" s="107">
        <v>370</v>
      </c>
      <c r="N31" s="107">
        <v>398</v>
      </c>
      <c r="O31" s="212">
        <v>469</v>
      </c>
      <c r="P31" s="212">
        <v>439</v>
      </c>
      <c r="Q31" s="213">
        <v>447</v>
      </c>
      <c r="R31" s="213">
        <v>509</v>
      </c>
      <c r="S31" s="213">
        <v>599</v>
      </c>
      <c r="T31" s="213">
        <v>588.20000000000005</v>
      </c>
      <c r="U31" s="213">
        <v>498.5</v>
      </c>
      <c r="V31" s="216">
        <v>576.30799999999999</v>
      </c>
      <c r="W31" s="216">
        <v>634</v>
      </c>
      <c r="X31" s="216">
        <v>651</v>
      </c>
      <c r="Y31" s="216">
        <v>599</v>
      </c>
      <c r="Z31" s="216">
        <v>641.32599999999979</v>
      </c>
      <c r="AA31" s="216">
        <v>596.41</v>
      </c>
    </row>
    <row r="32" spans="2:27" ht="14.25" customHeight="1" x14ac:dyDescent="0.2">
      <c r="B32" s="238" t="s">
        <v>246</v>
      </c>
      <c r="D32" s="237">
        <v>104</v>
      </c>
      <c r="E32" s="213">
        <f>94+15</f>
        <v>109</v>
      </c>
      <c r="F32" s="107">
        <v>86</v>
      </c>
      <c r="G32" s="107">
        <v>90</v>
      </c>
      <c r="H32" s="107">
        <v>233</v>
      </c>
      <c r="I32" s="107">
        <v>411</v>
      </c>
      <c r="J32" s="107">
        <v>534</v>
      </c>
      <c r="K32" s="107">
        <v>604</v>
      </c>
      <c r="L32" s="107">
        <v>736</v>
      </c>
      <c r="M32" s="107">
        <v>560</v>
      </c>
      <c r="N32" s="107">
        <v>560</v>
      </c>
      <c r="O32" s="212">
        <v>777</v>
      </c>
      <c r="P32" s="212">
        <v>654</v>
      </c>
      <c r="Q32" s="213">
        <v>516</v>
      </c>
      <c r="R32" s="213">
        <v>128</v>
      </c>
      <c r="S32" s="213">
        <v>144</v>
      </c>
      <c r="T32" s="213">
        <v>108.8</v>
      </c>
      <c r="U32" s="213">
        <v>130.4</v>
      </c>
      <c r="V32" s="216">
        <v>220.86699999999999</v>
      </c>
      <c r="W32" s="216">
        <v>223</v>
      </c>
      <c r="X32" s="216">
        <v>298</v>
      </c>
      <c r="Y32" s="216">
        <v>223</v>
      </c>
      <c r="Z32" s="216">
        <v>208.53199999999998</v>
      </c>
      <c r="AA32" s="216">
        <v>174.08</v>
      </c>
    </row>
    <row r="33" spans="1:27" ht="14.25" customHeight="1" x14ac:dyDescent="0.2">
      <c r="B33" s="51" t="s">
        <v>247</v>
      </c>
      <c r="D33" s="240">
        <v>7200</v>
      </c>
      <c r="E33" s="213">
        <v>7494</v>
      </c>
      <c r="F33" s="107">
        <v>8127</v>
      </c>
      <c r="G33" s="107">
        <v>8495</v>
      </c>
      <c r="H33" s="107">
        <v>7224</v>
      </c>
      <c r="I33" s="107">
        <v>11069</v>
      </c>
      <c r="J33" s="107">
        <v>9733</v>
      </c>
      <c r="K33" s="107">
        <v>9214</v>
      </c>
      <c r="L33" s="212">
        <v>11507</v>
      </c>
      <c r="M33" s="212">
        <v>15737</v>
      </c>
      <c r="N33" s="212">
        <v>14981</v>
      </c>
      <c r="O33" s="212">
        <v>12063</v>
      </c>
      <c r="P33" s="212">
        <v>14338</v>
      </c>
      <c r="Q33" s="213">
        <v>12552</v>
      </c>
      <c r="R33" s="213">
        <v>12283</v>
      </c>
      <c r="S33" s="213">
        <v>13431</v>
      </c>
      <c r="T33" s="213">
        <v>15420.6</v>
      </c>
      <c r="U33" s="213">
        <v>14782.5</v>
      </c>
      <c r="V33" s="216">
        <v>16200.95</v>
      </c>
      <c r="W33" s="216">
        <v>12484</v>
      </c>
      <c r="X33" s="216">
        <v>8742</v>
      </c>
      <c r="Y33" s="216">
        <v>8865</v>
      </c>
      <c r="Z33" s="216">
        <v>9086.5610000000052</v>
      </c>
      <c r="AA33" s="216">
        <v>8800.7999999999993</v>
      </c>
    </row>
    <row r="34" spans="1:27" ht="2.1" customHeight="1" x14ac:dyDescent="0.2">
      <c r="D34" s="240"/>
      <c r="E34" s="213"/>
      <c r="F34" s="213"/>
      <c r="G34" s="213"/>
      <c r="H34" s="107"/>
      <c r="I34" s="107"/>
      <c r="J34" s="107"/>
      <c r="K34" s="107"/>
      <c r="N34" s="51"/>
      <c r="O34" s="51"/>
      <c r="P34" s="51"/>
      <c r="Q34" s="207"/>
      <c r="R34" s="207"/>
      <c r="S34" s="207"/>
      <c r="T34" s="216">
        <v>15420.6</v>
      </c>
      <c r="U34" s="216"/>
      <c r="V34" s="216"/>
      <c r="W34" s="216"/>
    </row>
    <row r="35" spans="1:27" ht="14.25" customHeight="1" x14ac:dyDescent="0.25">
      <c r="B35" s="236" t="s">
        <v>205</v>
      </c>
      <c r="D35" s="237"/>
      <c r="E35" s="213"/>
      <c r="F35" s="213"/>
      <c r="G35" s="213"/>
      <c r="H35" s="107"/>
      <c r="I35" s="107"/>
      <c r="J35" s="107"/>
      <c r="K35" s="107"/>
      <c r="N35" s="51"/>
      <c r="O35" s="51"/>
      <c r="P35" s="51"/>
      <c r="Q35" s="207"/>
      <c r="R35" s="207"/>
      <c r="S35" s="207"/>
      <c r="T35" s="216"/>
      <c r="U35" s="216"/>
      <c r="V35" s="216"/>
      <c r="W35" s="216"/>
    </row>
    <row r="36" spans="1:27" ht="14.25" customHeight="1" x14ac:dyDescent="0.2">
      <c r="B36" s="51" t="s">
        <v>243</v>
      </c>
      <c r="D36" s="240" t="s">
        <v>137</v>
      </c>
      <c r="E36" s="241" t="s">
        <v>137</v>
      </c>
      <c r="F36" s="120" t="s">
        <v>137</v>
      </c>
      <c r="G36" s="120" t="s">
        <v>137</v>
      </c>
      <c r="H36" s="120" t="s">
        <v>137</v>
      </c>
      <c r="I36" s="120">
        <v>1</v>
      </c>
      <c r="J36" s="120">
        <v>4</v>
      </c>
      <c r="K36" s="111">
        <v>3</v>
      </c>
      <c r="L36" s="111">
        <v>1</v>
      </c>
      <c r="M36" s="111" t="s">
        <v>137</v>
      </c>
      <c r="N36" s="111" t="s">
        <v>137</v>
      </c>
      <c r="O36" s="111" t="s">
        <v>137</v>
      </c>
      <c r="P36" s="111" t="s">
        <v>137</v>
      </c>
      <c r="Q36" s="111" t="s">
        <v>137</v>
      </c>
      <c r="R36" s="111" t="s">
        <v>137</v>
      </c>
      <c r="S36" s="111" t="s">
        <v>137</v>
      </c>
      <c r="T36" s="119" t="s">
        <v>137</v>
      </c>
      <c r="U36" s="119" t="s">
        <v>137</v>
      </c>
      <c r="V36" s="119" t="s">
        <v>137</v>
      </c>
      <c r="W36" s="119" t="s">
        <v>137</v>
      </c>
      <c r="X36" s="119" t="s">
        <v>137</v>
      </c>
      <c r="Y36" s="119" t="s">
        <v>137</v>
      </c>
      <c r="Z36" s="119" t="s">
        <v>137</v>
      </c>
      <c r="AA36" s="119" t="s">
        <v>137</v>
      </c>
    </row>
    <row r="37" spans="1:27" ht="14.25" customHeight="1" x14ac:dyDescent="0.2">
      <c r="B37" s="51" t="s">
        <v>244</v>
      </c>
      <c r="D37" s="237">
        <v>4486</v>
      </c>
      <c r="E37" s="241">
        <v>4401</v>
      </c>
      <c r="F37" s="107">
        <v>5140</v>
      </c>
      <c r="G37" s="107">
        <v>5217</v>
      </c>
      <c r="H37" s="107">
        <v>5899</v>
      </c>
      <c r="I37" s="107">
        <v>5470</v>
      </c>
      <c r="J37" s="107">
        <v>5842</v>
      </c>
      <c r="K37" s="107">
        <v>5319</v>
      </c>
      <c r="L37" s="212">
        <v>5188</v>
      </c>
      <c r="M37" s="212">
        <v>5439</v>
      </c>
      <c r="N37" s="212">
        <v>6004</v>
      </c>
      <c r="O37" s="111">
        <v>7050</v>
      </c>
      <c r="P37" s="111">
        <v>6336</v>
      </c>
      <c r="Q37" s="111">
        <v>5591</v>
      </c>
      <c r="R37" s="111">
        <v>5846</v>
      </c>
      <c r="S37" s="111">
        <v>6060</v>
      </c>
      <c r="T37" s="213">
        <v>5541.2</v>
      </c>
      <c r="U37" s="213">
        <v>5746</v>
      </c>
      <c r="V37" s="216">
        <v>6347.39</v>
      </c>
      <c r="W37" s="216">
        <v>5597</v>
      </c>
      <c r="X37" s="216">
        <v>5487</v>
      </c>
      <c r="Y37" s="216">
        <v>6138</v>
      </c>
      <c r="Z37" s="216">
        <v>5942.5769999999975</v>
      </c>
      <c r="AA37" s="216">
        <v>6646</v>
      </c>
    </row>
    <row r="38" spans="1:27" ht="14.25" customHeight="1" x14ac:dyDescent="0.2">
      <c r="B38" s="51" t="s">
        <v>245</v>
      </c>
      <c r="D38" s="240" t="s">
        <v>137</v>
      </c>
      <c r="E38" s="241" t="s">
        <v>137</v>
      </c>
      <c r="F38" s="120" t="s">
        <v>137</v>
      </c>
      <c r="G38" s="120" t="s">
        <v>137</v>
      </c>
      <c r="H38" s="120" t="s">
        <v>137</v>
      </c>
      <c r="I38" s="120" t="s">
        <v>137</v>
      </c>
      <c r="J38" s="111" t="s">
        <v>137</v>
      </c>
      <c r="K38" s="111" t="s">
        <v>137</v>
      </c>
      <c r="L38" s="111" t="s">
        <v>137</v>
      </c>
      <c r="M38" s="111" t="s">
        <v>137</v>
      </c>
      <c r="N38" s="111" t="s">
        <v>137</v>
      </c>
      <c r="O38" s="111" t="s">
        <v>137</v>
      </c>
      <c r="P38" s="111" t="s">
        <v>137</v>
      </c>
      <c r="Q38" s="111" t="s">
        <v>137</v>
      </c>
      <c r="R38" s="111" t="s">
        <v>137</v>
      </c>
      <c r="S38" s="111" t="s">
        <v>137</v>
      </c>
      <c r="T38" s="119" t="s">
        <v>137</v>
      </c>
      <c r="U38" s="119" t="s">
        <v>137</v>
      </c>
      <c r="V38" s="119" t="s">
        <v>137</v>
      </c>
      <c r="W38" s="119" t="s">
        <v>137</v>
      </c>
      <c r="X38" s="119" t="s">
        <v>137</v>
      </c>
      <c r="Y38" s="119" t="s">
        <v>137</v>
      </c>
      <c r="Z38" s="119" t="s">
        <v>137</v>
      </c>
      <c r="AA38" s="119" t="s">
        <v>137</v>
      </c>
    </row>
    <row r="39" spans="1:27" ht="14.25" customHeight="1" x14ac:dyDescent="0.2">
      <c r="B39" s="238" t="s">
        <v>246</v>
      </c>
      <c r="D39" s="240" t="s">
        <v>137</v>
      </c>
      <c r="E39" s="241" t="s">
        <v>137</v>
      </c>
      <c r="F39" s="120" t="s">
        <v>137</v>
      </c>
      <c r="G39" s="120" t="s">
        <v>137</v>
      </c>
      <c r="H39" s="120" t="s">
        <v>137</v>
      </c>
      <c r="I39" s="120" t="s">
        <v>137</v>
      </c>
      <c r="J39" s="111" t="s">
        <v>137</v>
      </c>
      <c r="K39" s="111" t="s">
        <v>137</v>
      </c>
      <c r="L39" s="111" t="s">
        <v>137</v>
      </c>
      <c r="M39" s="111" t="s">
        <v>137</v>
      </c>
      <c r="N39" s="111" t="s">
        <v>137</v>
      </c>
      <c r="O39" s="111" t="s">
        <v>137</v>
      </c>
      <c r="P39" s="111" t="s">
        <v>137</v>
      </c>
      <c r="Q39" s="111" t="s">
        <v>137</v>
      </c>
      <c r="R39" s="111" t="s">
        <v>137</v>
      </c>
      <c r="S39" s="111" t="s">
        <v>137</v>
      </c>
      <c r="T39" s="119" t="s">
        <v>137</v>
      </c>
      <c r="U39" s="119" t="s">
        <v>137</v>
      </c>
      <c r="V39" s="119" t="s">
        <v>137</v>
      </c>
      <c r="W39" s="119" t="s">
        <v>137</v>
      </c>
      <c r="X39" s="119" t="s">
        <v>137</v>
      </c>
      <c r="Y39" s="119" t="s">
        <v>137</v>
      </c>
      <c r="Z39" s="119" t="s">
        <v>137</v>
      </c>
      <c r="AA39" s="119" t="s">
        <v>137</v>
      </c>
    </row>
    <row r="40" spans="1:27" ht="14.25" customHeight="1" x14ac:dyDescent="0.2">
      <c r="B40" s="51" t="s">
        <v>247</v>
      </c>
      <c r="D40" s="237">
        <v>4486</v>
      </c>
      <c r="E40" s="242">
        <v>4401</v>
      </c>
      <c r="F40" s="107">
        <v>5140</v>
      </c>
      <c r="G40" s="107">
        <v>5217</v>
      </c>
      <c r="H40" s="107">
        <v>5899</v>
      </c>
      <c r="I40" s="107">
        <v>5471</v>
      </c>
      <c r="J40" s="107">
        <v>5846</v>
      </c>
      <c r="K40" s="107">
        <v>5322</v>
      </c>
      <c r="L40" s="212">
        <v>5189</v>
      </c>
      <c r="M40" s="212">
        <v>5439</v>
      </c>
      <c r="N40" s="212">
        <v>6004</v>
      </c>
      <c r="O40" s="111">
        <v>7050</v>
      </c>
      <c r="P40" s="111">
        <v>6336</v>
      </c>
      <c r="Q40" s="111">
        <v>5591</v>
      </c>
      <c r="R40" s="111">
        <v>5846</v>
      </c>
      <c r="S40" s="111">
        <v>6060</v>
      </c>
      <c r="T40" s="213">
        <v>5541.2</v>
      </c>
      <c r="U40" s="213">
        <v>5746</v>
      </c>
      <c r="V40" s="216">
        <v>6347.39</v>
      </c>
      <c r="W40" s="216">
        <v>5597</v>
      </c>
      <c r="X40" s="216">
        <v>5487</v>
      </c>
      <c r="Y40" s="216">
        <v>6138</v>
      </c>
      <c r="Z40" s="216">
        <v>5942.5769999999975</v>
      </c>
      <c r="AA40" s="216">
        <v>6646</v>
      </c>
    </row>
    <row r="41" spans="1:27" ht="2.1" customHeight="1" x14ac:dyDescent="0.25">
      <c r="B41" s="224"/>
      <c r="C41" s="224"/>
      <c r="D41" s="234"/>
      <c r="E41" s="234"/>
      <c r="F41" s="243"/>
      <c r="G41" s="243"/>
      <c r="H41" s="107"/>
      <c r="I41" s="107"/>
      <c r="J41" s="107"/>
      <c r="K41" s="107"/>
      <c r="N41" s="51"/>
      <c r="O41" s="51"/>
      <c r="P41" s="51"/>
      <c r="Q41" s="207"/>
      <c r="R41" s="207"/>
      <c r="S41" s="207"/>
      <c r="T41" s="216"/>
      <c r="U41" s="216"/>
      <c r="V41" s="216"/>
      <c r="W41" s="216"/>
    </row>
    <row r="42" spans="1:27" ht="14.25" customHeight="1" x14ac:dyDescent="0.25">
      <c r="A42" s="236" t="s">
        <v>250</v>
      </c>
      <c r="B42" s="224"/>
      <c r="C42" s="224"/>
      <c r="D42" s="237"/>
      <c r="E42" s="213"/>
      <c r="F42" s="213"/>
      <c r="G42" s="213"/>
      <c r="H42" s="107"/>
      <c r="I42" s="107"/>
      <c r="J42" s="107"/>
      <c r="K42" s="107"/>
      <c r="N42" s="51"/>
      <c r="O42" s="51"/>
      <c r="P42" s="51"/>
      <c r="Q42" s="207"/>
      <c r="R42" s="207"/>
      <c r="S42" s="207"/>
      <c r="T42" s="216"/>
      <c r="U42" s="216"/>
      <c r="V42" s="216"/>
      <c r="W42" s="216"/>
    </row>
    <row r="43" spans="1:27" ht="2.1" customHeight="1" x14ac:dyDescent="0.2">
      <c r="B43" s="224"/>
      <c r="C43" s="224"/>
      <c r="I43" s="107"/>
      <c r="J43" s="107"/>
      <c r="K43" s="107"/>
      <c r="N43" s="51"/>
      <c r="O43" s="51"/>
      <c r="P43" s="51"/>
      <c r="Q43" s="207"/>
      <c r="R43" s="207"/>
      <c r="S43" s="207"/>
      <c r="T43" s="216"/>
      <c r="U43" s="216"/>
      <c r="V43" s="216"/>
      <c r="W43" s="216"/>
    </row>
    <row r="44" spans="1:27" ht="14.25" customHeight="1" x14ac:dyDescent="0.25">
      <c r="B44" s="236" t="s">
        <v>226</v>
      </c>
      <c r="I44" s="107"/>
      <c r="J44" s="107"/>
      <c r="K44" s="107"/>
      <c r="N44" s="51"/>
      <c r="O44" s="51"/>
      <c r="P44" s="51"/>
      <c r="Q44" s="207"/>
      <c r="R44" s="207"/>
      <c r="S44" s="207"/>
      <c r="T44" s="216"/>
      <c r="U44" s="216"/>
      <c r="V44" s="216"/>
      <c r="W44" s="216"/>
    </row>
    <row r="45" spans="1:27" ht="14.25" customHeight="1" x14ac:dyDescent="0.2">
      <c r="B45" s="51" t="s">
        <v>243</v>
      </c>
      <c r="D45" s="237">
        <v>11239</v>
      </c>
      <c r="E45" s="213">
        <v>10243</v>
      </c>
      <c r="F45" s="107">
        <v>15965</v>
      </c>
      <c r="G45" s="107">
        <v>16792</v>
      </c>
      <c r="H45" s="107">
        <v>22623</v>
      </c>
      <c r="I45" s="107">
        <v>18213</v>
      </c>
      <c r="J45" s="107">
        <v>18588</v>
      </c>
      <c r="K45" s="107">
        <v>14299</v>
      </c>
      <c r="L45" s="212">
        <v>17775</v>
      </c>
      <c r="M45" s="212">
        <v>14375</v>
      </c>
      <c r="N45" s="212">
        <v>11100</v>
      </c>
      <c r="O45" s="212">
        <v>10413</v>
      </c>
      <c r="P45" s="212">
        <v>4594</v>
      </c>
      <c r="Q45" s="213">
        <v>3026</v>
      </c>
      <c r="R45" s="213">
        <v>2998</v>
      </c>
      <c r="S45" s="213">
        <v>2095</v>
      </c>
      <c r="T45" s="213">
        <v>1486.4</v>
      </c>
      <c r="U45" s="213">
        <v>824.2</v>
      </c>
      <c r="V45" s="216">
        <v>917.79200000000003</v>
      </c>
      <c r="W45" s="216">
        <v>3688</v>
      </c>
      <c r="X45" s="216">
        <v>4348</v>
      </c>
      <c r="Y45" s="216">
        <v>4585</v>
      </c>
      <c r="Z45" s="216">
        <v>3194.0199999999977</v>
      </c>
      <c r="AA45" s="216">
        <v>2777.5</v>
      </c>
    </row>
    <row r="46" spans="1:27" ht="14.25" customHeight="1" x14ac:dyDescent="0.2">
      <c r="B46" s="51" t="s">
        <v>244</v>
      </c>
      <c r="D46" s="237">
        <v>13</v>
      </c>
      <c r="E46" s="213">
        <v>13</v>
      </c>
      <c r="F46" s="107">
        <v>12</v>
      </c>
      <c r="G46" s="107">
        <v>16</v>
      </c>
      <c r="H46" s="107">
        <v>54</v>
      </c>
      <c r="I46" s="107">
        <v>58</v>
      </c>
      <c r="J46" s="107">
        <v>55</v>
      </c>
      <c r="K46" s="107">
        <v>18</v>
      </c>
      <c r="L46" s="107">
        <v>20</v>
      </c>
      <c r="M46" s="107">
        <v>15</v>
      </c>
      <c r="N46" s="107">
        <v>12</v>
      </c>
      <c r="O46" s="212">
        <v>10</v>
      </c>
      <c r="P46" s="212">
        <v>6</v>
      </c>
      <c r="Q46" s="213">
        <v>12</v>
      </c>
      <c r="R46" s="213">
        <v>20</v>
      </c>
      <c r="S46" s="213">
        <v>25</v>
      </c>
      <c r="T46" s="213">
        <v>14.8</v>
      </c>
      <c r="U46" s="213">
        <v>10.6</v>
      </c>
      <c r="V46" s="216">
        <v>12.401999999999999</v>
      </c>
      <c r="W46" s="216">
        <v>16</v>
      </c>
      <c r="X46" s="216">
        <v>9</v>
      </c>
      <c r="Y46" s="216">
        <v>9</v>
      </c>
      <c r="Z46" s="216">
        <v>15.103999999999999</v>
      </c>
      <c r="AA46" s="216">
        <v>9.1999999999999993</v>
      </c>
    </row>
    <row r="47" spans="1:27" ht="14.25" customHeight="1" x14ac:dyDescent="0.2">
      <c r="B47" s="51" t="s">
        <v>245</v>
      </c>
      <c r="D47" s="237">
        <v>103</v>
      </c>
      <c r="E47" s="213">
        <v>146</v>
      </c>
      <c r="F47" s="107">
        <v>102</v>
      </c>
      <c r="G47" s="107">
        <v>106</v>
      </c>
      <c r="H47" s="107">
        <v>100</v>
      </c>
      <c r="I47" s="107">
        <v>87</v>
      </c>
      <c r="J47" s="107">
        <v>131</v>
      </c>
      <c r="K47" s="107">
        <v>70</v>
      </c>
      <c r="L47" s="107">
        <v>116</v>
      </c>
      <c r="M47" s="107">
        <v>115</v>
      </c>
      <c r="N47" s="107">
        <v>115</v>
      </c>
      <c r="O47" s="212">
        <v>153</v>
      </c>
      <c r="P47" s="212">
        <v>161</v>
      </c>
      <c r="Q47" s="213">
        <v>181</v>
      </c>
      <c r="R47" s="213">
        <v>213</v>
      </c>
      <c r="S47" s="213">
        <v>211</v>
      </c>
      <c r="T47" s="213">
        <v>214.60000000000002</v>
      </c>
      <c r="U47" s="213">
        <v>207.6</v>
      </c>
      <c r="V47" s="216">
        <v>208.74199999999999</v>
      </c>
      <c r="W47" s="216">
        <v>234</v>
      </c>
      <c r="X47" s="216">
        <v>243</v>
      </c>
      <c r="Y47" s="216">
        <v>242</v>
      </c>
      <c r="Z47" s="216">
        <v>241.77500000000003</v>
      </c>
      <c r="AA47" s="216">
        <v>236.28</v>
      </c>
    </row>
    <row r="48" spans="1:27" ht="14.25" customHeight="1" x14ac:dyDescent="0.2">
      <c r="B48" s="238" t="s">
        <v>246</v>
      </c>
      <c r="D48" s="237">
        <v>44</v>
      </c>
      <c r="E48" s="213">
        <v>31</v>
      </c>
      <c r="F48" s="107">
        <v>23</v>
      </c>
      <c r="G48" s="107">
        <v>28</v>
      </c>
      <c r="H48" s="107">
        <v>21</v>
      </c>
      <c r="I48" s="107">
        <v>48</v>
      </c>
      <c r="J48" s="107">
        <v>38</v>
      </c>
      <c r="K48" s="107">
        <v>35</v>
      </c>
      <c r="L48" s="107">
        <v>23</v>
      </c>
      <c r="M48" s="107">
        <v>29</v>
      </c>
      <c r="N48" s="107">
        <v>21</v>
      </c>
      <c r="O48" s="212">
        <v>16</v>
      </c>
      <c r="P48" s="212">
        <v>29</v>
      </c>
      <c r="Q48" s="213">
        <v>21</v>
      </c>
      <c r="R48" s="213">
        <v>14</v>
      </c>
      <c r="S48" s="213">
        <v>13</v>
      </c>
      <c r="T48" s="213">
        <v>12.9</v>
      </c>
      <c r="U48" s="213">
        <v>11.4</v>
      </c>
      <c r="V48" s="216">
        <v>11.964</v>
      </c>
      <c r="W48" s="216">
        <v>7</v>
      </c>
      <c r="X48" s="216">
        <v>15</v>
      </c>
      <c r="Y48" s="216">
        <v>16</v>
      </c>
      <c r="Z48" s="216">
        <v>19.052999999999997</v>
      </c>
      <c r="AA48" s="216">
        <v>27.07</v>
      </c>
    </row>
    <row r="49" spans="2:27" ht="14.25" customHeight="1" x14ac:dyDescent="0.2">
      <c r="B49" s="51" t="s">
        <v>247</v>
      </c>
      <c r="D49" s="237">
        <v>11448</v>
      </c>
      <c r="E49" s="213">
        <v>10483</v>
      </c>
      <c r="F49" s="107">
        <v>16156</v>
      </c>
      <c r="G49" s="107">
        <v>16998</v>
      </c>
      <c r="H49" s="107">
        <v>22798</v>
      </c>
      <c r="I49" s="107">
        <v>18407</v>
      </c>
      <c r="J49" s="107">
        <v>18812</v>
      </c>
      <c r="K49" s="107">
        <v>14422</v>
      </c>
      <c r="L49" s="212">
        <f>SUM(L45:L48)</f>
        <v>17934</v>
      </c>
      <c r="M49" s="212">
        <v>14534</v>
      </c>
      <c r="N49" s="212">
        <v>11249</v>
      </c>
      <c r="O49" s="212">
        <v>10592</v>
      </c>
      <c r="P49" s="212">
        <v>4789</v>
      </c>
      <c r="Q49" s="213">
        <v>3241</v>
      </c>
      <c r="R49" s="213">
        <v>3244</v>
      </c>
      <c r="S49" s="213">
        <v>2344</v>
      </c>
      <c r="T49" s="213">
        <v>1728.7</v>
      </c>
      <c r="U49" s="213">
        <v>1053.9000000000001</v>
      </c>
      <c r="V49" s="216">
        <v>1150.9000000000001</v>
      </c>
      <c r="W49" s="216">
        <v>3945</v>
      </c>
      <c r="X49" s="216">
        <v>4615</v>
      </c>
      <c r="Y49" s="216">
        <v>4852</v>
      </c>
      <c r="Z49" s="216">
        <v>3469.951999999998</v>
      </c>
      <c r="AA49" s="216">
        <v>3050</v>
      </c>
    </row>
    <row r="50" spans="2:27" ht="2.1" customHeight="1" x14ac:dyDescent="0.2">
      <c r="D50" s="237"/>
      <c r="E50" s="213"/>
      <c r="F50" s="213"/>
      <c r="G50" s="213"/>
      <c r="H50" s="107"/>
      <c r="I50" s="107"/>
      <c r="J50" s="107"/>
      <c r="K50" s="107"/>
      <c r="N50" s="51"/>
      <c r="O50" s="51"/>
      <c r="P50" s="51"/>
      <c r="Q50" s="207"/>
      <c r="R50" s="207"/>
      <c r="S50" s="207"/>
      <c r="T50" s="216"/>
      <c r="U50" s="216"/>
      <c r="V50" s="216"/>
      <c r="W50" s="216"/>
    </row>
    <row r="51" spans="2:27" ht="14.25" customHeight="1" x14ac:dyDescent="0.25">
      <c r="B51" s="236" t="s">
        <v>208</v>
      </c>
      <c r="D51" s="237"/>
      <c r="E51" s="213"/>
      <c r="F51" s="213"/>
      <c r="G51" s="213"/>
      <c r="H51" s="107"/>
      <c r="I51" s="107"/>
      <c r="J51" s="107"/>
      <c r="K51" s="107"/>
      <c r="N51" s="51"/>
      <c r="O51" s="51"/>
      <c r="P51" s="51"/>
      <c r="Q51" s="207"/>
      <c r="R51" s="207"/>
      <c r="S51" s="207"/>
      <c r="T51" s="216"/>
      <c r="U51" s="216"/>
      <c r="V51" s="216"/>
      <c r="W51" s="216"/>
    </row>
    <row r="52" spans="2:27" ht="14.25" customHeight="1" x14ac:dyDescent="0.2">
      <c r="B52" s="51" t="s">
        <v>243</v>
      </c>
      <c r="D52" s="237">
        <v>38139</v>
      </c>
      <c r="E52" s="213">
        <v>32035</v>
      </c>
      <c r="F52" s="107">
        <v>31055</v>
      </c>
      <c r="G52" s="107">
        <v>37643</v>
      </c>
      <c r="H52" s="107">
        <v>38204</v>
      </c>
      <c r="I52" s="107">
        <v>31166</v>
      </c>
      <c r="J52" s="107">
        <v>29376</v>
      </c>
      <c r="K52" s="107">
        <v>26360</v>
      </c>
      <c r="L52" s="212">
        <v>23939</v>
      </c>
      <c r="M52" s="212">
        <v>20494</v>
      </c>
      <c r="N52" s="212">
        <v>19417</v>
      </c>
      <c r="O52" s="212">
        <v>16537</v>
      </c>
      <c r="P52" s="212">
        <v>14507</v>
      </c>
      <c r="Q52" s="213">
        <v>11217</v>
      </c>
      <c r="R52" s="213">
        <v>11202</v>
      </c>
      <c r="S52" s="213">
        <v>10134</v>
      </c>
      <c r="T52" s="213">
        <v>11338.9</v>
      </c>
      <c r="U52" s="213">
        <v>6356.5</v>
      </c>
      <c r="V52" s="216">
        <v>7180.4049999999997</v>
      </c>
      <c r="W52" s="216">
        <v>6114</v>
      </c>
      <c r="X52" s="216">
        <v>6179</v>
      </c>
      <c r="Y52" s="216">
        <v>5175</v>
      </c>
      <c r="Z52" s="216">
        <v>5326.2819999999983</v>
      </c>
      <c r="AA52" s="216">
        <v>7367.9</v>
      </c>
    </row>
    <row r="53" spans="2:27" ht="14.25" customHeight="1" x14ac:dyDescent="0.2">
      <c r="B53" s="51" t="s">
        <v>244</v>
      </c>
      <c r="D53" s="237">
        <v>20</v>
      </c>
      <c r="E53" s="213">
        <v>44</v>
      </c>
      <c r="F53" s="107">
        <v>53</v>
      </c>
      <c r="G53" s="107">
        <v>36</v>
      </c>
      <c r="H53" s="120" t="s">
        <v>137</v>
      </c>
      <c r="I53" s="120" t="s">
        <v>137</v>
      </c>
      <c r="J53" s="111" t="s">
        <v>137</v>
      </c>
      <c r="K53" s="111" t="s">
        <v>137</v>
      </c>
      <c r="L53" s="111" t="s">
        <v>137</v>
      </c>
      <c r="M53" s="111" t="s">
        <v>137</v>
      </c>
      <c r="N53" s="111" t="s">
        <v>137</v>
      </c>
      <c r="O53" s="111" t="s">
        <v>137</v>
      </c>
      <c r="P53" s="111" t="s">
        <v>137</v>
      </c>
      <c r="Q53" s="111" t="s">
        <v>137</v>
      </c>
      <c r="R53" s="111">
        <v>69</v>
      </c>
      <c r="S53" s="111">
        <v>12</v>
      </c>
      <c r="T53" s="213">
        <v>57.2</v>
      </c>
      <c r="U53" s="213">
        <v>12.9</v>
      </c>
      <c r="V53" s="119" t="s">
        <v>137</v>
      </c>
      <c r="W53" s="119">
        <v>5</v>
      </c>
      <c r="X53" s="119">
        <v>4</v>
      </c>
      <c r="Y53" s="119">
        <v>3</v>
      </c>
      <c r="Z53" s="119">
        <v>2.649</v>
      </c>
      <c r="AA53" s="119">
        <v>3.22</v>
      </c>
    </row>
    <row r="54" spans="2:27" ht="14.25" customHeight="1" x14ac:dyDescent="0.2">
      <c r="B54" s="51" t="s">
        <v>245</v>
      </c>
      <c r="D54" s="240" t="s">
        <v>137</v>
      </c>
      <c r="E54" s="241" t="s">
        <v>137</v>
      </c>
      <c r="F54" s="120" t="s">
        <v>137</v>
      </c>
      <c r="G54" s="120" t="s">
        <v>137</v>
      </c>
      <c r="H54" s="120" t="s">
        <v>137</v>
      </c>
      <c r="I54" s="120" t="s">
        <v>137</v>
      </c>
      <c r="J54" s="111" t="s">
        <v>137</v>
      </c>
      <c r="K54" s="111" t="s">
        <v>137</v>
      </c>
      <c r="L54" s="111" t="s">
        <v>137</v>
      </c>
      <c r="M54" s="111" t="s">
        <v>137</v>
      </c>
      <c r="N54" s="111" t="s">
        <v>137</v>
      </c>
      <c r="O54" s="111" t="s">
        <v>137</v>
      </c>
      <c r="P54" s="111" t="s">
        <v>137</v>
      </c>
      <c r="Q54" s="111" t="s">
        <v>137</v>
      </c>
      <c r="R54" s="111" t="s">
        <v>137</v>
      </c>
      <c r="S54" s="111" t="s">
        <v>137</v>
      </c>
      <c r="T54" s="111" t="s">
        <v>137</v>
      </c>
      <c r="U54" s="111" t="s">
        <v>137</v>
      </c>
      <c r="V54" s="119" t="s">
        <v>137</v>
      </c>
      <c r="W54" s="119" t="s">
        <v>137</v>
      </c>
      <c r="X54" s="119" t="s">
        <v>137</v>
      </c>
      <c r="Y54" s="119" t="s">
        <v>137</v>
      </c>
      <c r="Z54" s="119" t="s">
        <v>137</v>
      </c>
      <c r="AA54" s="119" t="s">
        <v>137</v>
      </c>
    </row>
    <row r="55" spans="2:27" ht="14.25" customHeight="1" x14ac:dyDescent="0.2">
      <c r="B55" s="238" t="s">
        <v>246</v>
      </c>
      <c r="D55" s="237">
        <v>2</v>
      </c>
      <c r="E55" s="241">
        <v>2</v>
      </c>
      <c r="F55" s="120">
        <v>1</v>
      </c>
      <c r="G55" s="120">
        <v>1</v>
      </c>
      <c r="H55" s="120" t="s">
        <v>137</v>
      </c>
      <c r="I55" s="120" t="s">
        <v>137</v>
      </c>
      <c r="J55" s="111" t="s">
        <v>137</v>
      </c>
      <c r="K55" s="111" t="s">
        <v>137</v>
      </c>
      <c r="L55" s="111" t="s">
        <v>137</v>
      </c>
      <c r="M55" s="111">
        <v>47</v>
      </c>
      <c r="N55" s="111">
        <v>30</v>
      </c>
      <c r="O55" s="212">
        <v>36</v>
      </c>
      <c r="P55" s="212">
        <v>32</v>
      </c>
      <c r="Q55" s="111" t="s">
        <v>137</v>
      </c>
      <c r="R55" s="111" t="s">
        <v>137</v>
      </c>
      <c r="S55" s="111">
        <v>7</v>
      </c>
      <c r="T55" s="213">
        <v>2.1</v>
      </c>
      <c r="U55" s="213">
        <v>23.9</v>
      </c>
      <c r="V55" s="216">
        <v>4.5579999999999998</v>
      </c>
      <c r="W55" s="119" t="s">
        <v>137</v>
      </c>
      <c r="X55" s="119" t="s">
        <v>137</v>
      </c>
      <c r="Y55" s="119" t="s">
        <v>137</v>
      </c>
      <c r="Z55" s="119" t="s">
        <v>137</v>
      </c>
      <c r="AA55" s="800">
        <v>0.09</v>
      </c>
    </row>
    <row r="56" spans="2:27" ht="14.25" customHeight="1" x14ac:dyDescent="0.2">
      <c r="B56" s="224" t="s">
        <v>247</v>
      </c>
      <c r="C56" s="224"/>
      <c r="D56" s="239">
        <v>38162</v>
      </c>
      <c r="E56" s="244">
        <v>32082</v>
      </c>
      <c r="F56" s="107">
        <v>31109</v>
      </c>
      <c r="G56" s="107">
        <v>37680</v>
      </c>
      <c r="H56" s="107">
        <v>38204</v>
      </c>
      <c r="I56" s="107">
        <v>31166</v>
      </c>
      <c r="J56" s="107">
        <v>29376</v>
      </c>
      <c r="K56" s="107">
        <v>26360</v>
      </c>
      <c r="L56" s="212">
        <v>23939</v>
      </c>
      <c r="M56" s="212">
        <v>20541</v>
      </c>
      <c r="N56" s="212">
        <v>19447</v>
      </c>
      <c r="O56" s="212">
        <v>16573</v>
      </c>
      <c r="P56" s="212">
        <v>14539</v>
      </c>
      <c r="Q56" s="213">
        <v>11217</v>
      </c>
      <c r="R56" s="213">
        <v>11270</v>
      </c>
      <c r="S56" s="213">
        <v>10153</v>
      </c>
      <c r="T56" s="213">
        <v>11398.2</v>
      </c>
      <c r="U56" s="213">
        <v>6393.6</v>
      </c>
      <c r="V56" s="216">
        <v>7184.9629999999997</v>
      </c>
      <c r="W56" s="216">
        <v>6120</v>
      </c>
      <c r="X56" s="216">
        <v>6183</v>
      </c>
      <c r="Y56" s="216">
        <v>5179</v>
      </c>
      <c r="Z56" s="216">
        <v>5328.9309999999987</v>
      </c>
      <c r="AA56" s="216">
        <v>7371.2</v>
      </c>
    </row>
    <row r="57" spans="2:27" ht="2.1" customHeight="1" x14ac:dyDescent="0.2">
      <c r="D57" s="237"/>
      <c r="E57" s="213"/>
      <c r="F57" s="213"/>
      <c r="G57" s="213"/>
      <c r="H57" s="107"/>
      <c r="I57" s="107"/>
      <c r="J57" s="107"/>
      <c r="K57" s="107"/>
      <c r="N57" s="51"/>
      <c r="O57" s="51"/>
      <c r="P57" s="51"/>
      <c r="Q57" s="207"/>
      <c r="R57" s="207"/>
      <c r="S57" s="207"/>
      <c r="T57" s="216"/>
      <c r="U57" s="216"/>
      <c r="V57" s="216"/>
      <c r="W57" s="216"/>
    </row>
    <row r="58" spans="2:27" ht="14.25" customHeight="1" x14ac:dyDescent="0.25">
      <c r="B58" s="236" t="s">
        <v>209</v>
      </c>
      <c r="D58" s="237"/>
      <c r="E58" s="213"/>
      <c r="F58" s="213"/>
      <c r="G58" s="213"/>
      <c r="H58" s="107"/>
      <c r="I58" s="107"/>
      <c r="J58" s="107"/>
      <c r="K58" s="107"/>
      <c r="N58" s="51"/>
      <c r="O58" s="51"/>
      <c r="P58" s="51"/>
      <c r="Q58" s="207"/>
      <c r="R58" s="207"/>
      <c r="S58" s="207"/>
      <c r="T58" s="216"/>
      <c r="U58" s="216"/>
      <c r="V58" s="216"/>
      <c r="W58" s="216"/>
    </row>
    <row r="59" spans="2:27" ht="14.25" customHeight="1" x14ac:dyDescent="0.2">
      <c r="B59" s="51" t="s">
        <v>243</v>
      </c>
      <c r="D59" s="237">
        <v>4136</v>
      </c>
      <c r="E59" s="213">
        <v>3773</v>
      </c>
      <c r="F59" s="107">
        <v>4210</v>
      </c>
      <c r="G59" s="107">
        <v>2074</v>
      </c>
      <c r="H59" s="107">
        <v>2116</v>
      </c>
      <c r="I59" s="107">
        <v>1920</v>
      </c>
      <c r="J59" s="107">
        <v>2424</v>
      </c>
      <c r="K59" s="107">
        <v>3321</v>
      </c>
      <c r="L59" s="212">
        <v>2974</v>
      </c>
      <c r="M59" s="212">
        <v>3156</v>
      </c>
      <c r="N59" s="212">
        <v>3026</v>
      </c>
      <c r="O59" s="212">
        <v>3336</v>
      </c>
      <c r="P59" s="212">
        <v>2100</v>
      </c>
      <c r="Q59" s="213">
        <v>2727</v>
      </c>
      <c r="R59" s="213">
        <v>3460</v>
      </c>
      <c r="S59" s="213">
        <v>3821</v>
      </c>
      <c r="T59" s="213">
        <v>2407.8000000000002</v>
      </c>
      <c r="U59" s="213">
        <v>3177.7</v>
      </c>
      <c r="V59" s="216">
        <v>1337.11</v>
      </c>
      <c r="W59" s="216">
        <v>89</v>
      </c>
      <c r="X59" s="51">
        <v>213</v>
      </c>
      <c r="Y59" s="51">
        <v>71</v>
      </c>
      <c r="Z59" s="789">
        <v>34.555999999999997</v>
      </c>
      <c r="AA59" s="789">
        <v>19.77</v>
      </c>
    </row>
    <row r="60" spans="2:27" ht="14.25" customHeight="1" x14ac:dyDescent="0.2">
      <c r="B60" s="51" t="s">
        <v>244</v>
      </c>
      <c r="D60" s="237">
        <v>66</v>
      </c>
      <c r="E60" s="213">
        <v>94</v>
      </c>
      <c r="F60" s="107">
        <v>122</v>
      </c>
      <c r="G60" s="107">
        <v>133</v>
      </c>
      <c r="H60" s="107">
        <v>119</v>
      </c>
      <c r="I60" s="107">
        <v>115</v>
      </c>
      <c r="J60" s="107">
        <v>168</v>
      </c>
      <c r="K60" s="107">
        <v>110</v>
      </c>
      <c r="L60" s="107">
        <v>116</v>
      </c>
      <c r="M60" s="107">
        <v>86</v>
      </c>
      <c r="N60" s="107">
        <v>79</v>
      </c>
      <c r="O60" s="107">
        <v>70</v>
      </c>
      <c r="P60" s="107">
        <v>70</v>
      </c>
      <c r="Q60" s="107">
        <v>73</v>
      </c>
      <c r="R60" s="107">
        <v>125</v>
      </c>
      <c r="S60" s="107">
        <v>159</v>
      </c>
      <c r="T60" s="107">
        <v>143.5</v>
      </c>
      <c r="U60" s="107">
        <v>115.1</v>
      </c>
      <c r="V60" s="216">
        <v>174.24799999999999</v>
      </c>
      <c r="W60" s="216">
        <v>109</v>
      </c>
      <c r="X60" s="51">
        <v>108</v>
      </c>
      <c r="Y60" s="51">
        <v>131</v>
      </c>
      <c r="Z60" s="789">
        <v>105.40400000000002</v>
      </c>
      <c r="AA60" s="248">
        <v>745.08</v>
      </c>
    </row>
    <row r="61" spans="2:27" ht="14.25" customHeight="1" x14ac:dyDescent="0.2">
      <c r="B61" s="51" t="s">
        <v>245</v>
      </c>
      <c r="D61" s="237">
        <v>38</v>
      </c>
      <c r="E61" s="213">
        <v>40</v>
      </c>
      <c r="F61" s="107">
        <v>44</v>
      </c>
      <c r="G61" s="107">
        <v>46</v>
      </c>
      <c r="H61" s="107">
        <v>33</v>
      </c>
      <c r="I61" s="107">
        <v>14</v>
      </c>
      <c r="J61" s="111" t="s">
        <v>137</v>
      </c>
      <c r="K61" s="111" t="s">
        <v>137</v>
      </c>
      <c r="L61" s="111" t="s">
        <v>137</v>
      </c>
      <c r="M61" s="111" t="s">
        <v>137</v>
      </c>
      <c r="N61" s="111" t="s">
        <v>137</v>
      </c>
      <c r="O61" s="111" t="s">
        <v>137</v>
      </c>
      <c r="P61" s="111" t="s">
        <v>137</v>
      </c>
      <c r="Q61" s="111" t="s">
        <v>137</v>
      </c>
      <c r="R61" s="111" t="s">
        <v>137</v>
      </c>
      <c r="S61" s="111" t="s">
        <v>137</v>
      </c>
      <c r="T61" s="111" t="s">
        <v>137</v>
      </c>
      <c r="U61" s="111" t="s">
        <v>137</v>
      </c>
      <c r="V61" s="119" t="s">
        <v>137</v>
      </c>
      <c r="W61" s="119" t="s">
        <v>137</v>
      </c>
      <c r="X61" s="119" t="s">
        <v>137</v>
      </c>
      <c r="Y61" s="119" t="s">
        <v>137</v>
      </c>
      <c r="Z61" s="452" t="s">
        <v>137</v>
      </c>
      <c r="AA61" s="452" t="s">
        <v>137</v>
      </c>
    </row>
    <row r="62" spans="2:27" ht="14.25" customHeight="1" x14ac:dyDescent="0.2">
      <c r="B62" s="238" t="s">
        <v>246</v>
      </c>
      <c r="D62" s="237">
        <v>89</v>
      </c>
      <c r="E62" s="213">
        <v>63</v>
      </c>
      <c r="F62" s="107">
        <v>79</v>
      </c>
      <c r="G62" s="107">
        <v>83</v>
      </c>
      <c r="H62" s="107">
        <v>61</v>
      </c>
      <c r="I62" s="107">
        <v>96</v>
      </c>
      <c r="J62" s="107">
        <v>67</v>
      </c>
      <c r="K62" s="107">
        <v>70</v>
      </c>
      <c r="L62" s="107">
        <v>118</v>
      </c>
      <c r="M62" s="107">
        <v>84</v>
      </c>
      <c r="N62" s="107">
        <v>101</v>
      </c>
      <c r="O62" s="107">
        <v>97</v>
      </c>
      <c r="P62" s="107">
        <v>81</v>
      </c>
      <c r="Q62" s="107">
        <v>64</v>
      </c>
      <c r="R62" s="107">
        <v>78</v>
      </c>
      <c r="S62" s="107">
        <v>41</v>
      </c>
      <c r="T62" s="107">
        <v>76.2</v>
      </c>
      <c r="U62" s="107">
        <v>85.3</v>
      </c>
      <c r="V62" s="216">
        <v>79.632000000000005</v>
      </c>
      <c r="W62" s="216">
        <v>64</v>
      </c>
      <c r="X62" s="51">
        <v>74</v>
      </c>
      <c r="Y62" s="51">
        <v>24</v>
      </c>
      <c r="Z62" s="789">
        <v>134.72899999999998</v>
      </c>
      <c r="AA62" s="789">
        <v>164.21</v>
      </c>
    </row>
    <row r="63" spans="2:27" ht="14.25" customHeight="1" x14ac:dyDescent="0.2">
      <c r="B63" s="51" t="s">
        <v>247</v>
      </c>
      <c r="D63" s="237">
        <v>4328</v>
      </c>
      <c r="E63" s="213">
        <v>3971</v>
      </c>
      <c r="F63" s="107">
        <v>4456</v>
      </c>
      <c r="G63" s="107">
        <v>2336</v>
      </c>
      <c r="H63" s="107">
        <v>2329</v>
      </c>
      <c r="I63" s="107">
        <v>2145</v>
      </c>
      <c r="J63" s="107">
        <v>2658</v>
      </c>
      <c r="K63" s="107">
        <v>3501</v>
      </c>
      <c r="L63" s="212">
        <v>3208</v>
      </c>
      <c r="M63" s="212">
        <v>3325</v>
      </c>
      <c r="N63" s="212">
        <v>3206</v>
      </c>
      <c r="O63" s="212">
        <v>3502</v>
      </c>
      <c r="P63" s="212">
        <v>2252</v>
      </c>
      <c r="Q63" s="213">
        <v>2864</v>
      </c>
      <c r="R63" s="213">
        <v>3663</v>
      </c>
      <c r="S63" s="213">
        <v>4020</v>
      </c>
      <c r="T63" s="213">
        <v>2627.5</v>
      </c>
      <c r="U63" s="213">
        <v>3378.2</v>
      </c>
      <c r="V63" s="216">
        <v>1590.99</v>
      </c>
      <c r="W63" s="216">
        <v>262</v>
      </c>
      <c r="X63" s="51">
        <v>395</v>
      </c>
      <c r="Y63" s="51">
        <v>227</v>
      </c>
      <c r="Z63" s="789">
        <v>274.68899999999996</v>
      </c>
      <c r="AA63" s="789">
        <v>929.06</v>
      </c>
    </row>
    <row r="64" spans="2:27" ht="2.1" customHeight="1" x14ac:dyDescent="0.2">
      <c r="D64" s="237"/>
      <c r="E64" s="213"/>
      <c r="F64" s="213"/>
      <c r="G64" s="45"/>
      <c r="H64" s="107"/>
      <c r="I64" s="107"/>
      <c r="J64" s="107"/>
      <c r="K64" s="107"/>
      <c r="N64" s="51"/>
      <c r="O64" s="51"/>
      <c r="P64" s="51"/>
      <c r="Q64" s="207"/>
      <c r="R64" s="207"/>
      <c r="S64" s="207"/>
      <c r="T64" s="216"/>
      <c r="U64" s="216"/>
      <c r="V64" s="216"/>
      <c r="W64" s="216"/>
    </row>
    <row r="65" spans="2:27" ht="14.25" customHeight="1" x14ac:dyDescent="0.25">
      <c r="B65" s="236" t="s">
        <v>251</v>
      </c>
      <c r="D65" s="237"/>
      <c r="E65" s="237"/>
      <c r="F65" s="237"/>
      <c r="G65" s="237"/>
      <c r="H65" s="237"/>
      <c r="I65" s="241"/>
      <c r="J65" s="241"/>
      <c r="K65" s="241"/>
      <c r="N65" s="51"/>
      <c r="O65" s="51"/>
      <c r="P65" s="51"/>
      <c r="Q65" s="207"/>
      <c r="R65" s="207"/>
      <c r="S65" s="207"/>
      <c r="T65" s="216"/>
      <c r="U65" s="216"/>
      <c r="V65" s="216"/>
      <c r="W65" s="216"/>
    </row>
    <row r="66" spans="2:27" ht="14.25" customHeight="1" x14ac:dyDescent="0.2">
      <c r="B66" s="51" t="s">
        <v>243</v>
      </c>
      <c r="D66" s="237" t="s">
        <v>149</v>
      </c>
      <c r="E66" s="237" t="s">
        <v>149</v>
      </c>
      <c r="F66" s="237" t="s">
        <v>149</v>
      </c>
      <c r="G66" s="213">
        <v>444</v>
      </c>
      <c r="H66" s="107">
        <v>568</v>
      </c>
      <c r="I66" s="107">
        <v>723</v>
      </c>
      <c r="J66" s="107">
        <v>735</v>
      </c>
      <c r="K66" s="107">
        <v>522</v>
      </c>
      <c r="L66" s="107">
        <v>298</v>
      </c>
      <c r="M66" s="107">
        <v>503</v>
      </c>
      <c r="N66" s="107">
        <v>532</v>
      </c>
      <c r="O66" s="107">
        <v>377</v>
      </c>
      <c r="P66" s="107">
        <v>440</v>
      </c>
      <c r="Q66" s="107">
        <v>377</v>
      </c>
      <c r="R66" s="107">
        <v>453</v>
      </c>
      <c r="S66" s="107">
        <v>390</v>
      </c>
      <c r="T66" s="213">
        <v>386.1</v>
      </c>
      <c r="U66" s="213">
        <v>363.6</v>
      </c>
      <c r="V66" s="216">
        <v>535.64099999999996</v>
      </c>
      <c r="W66" s="216">
        <v>735</v>
      </c>
      <c r="X66" s="216">
        <v>535</v>
      </c>
      <c r="Y66" s="216">
        <v>560</v>
      </c>
      <c r="Z66" s="216">
        <v>605.82699999999988</v>
      </c>
      <c r="AA66" s="216">
        <v>590.24</v>
      </c>
    </row>
    <row r="67" spans="2:27" ht="14.25" customHeight="1" x14ac:dyDescent="0.2">
      <c r="B67" s="51" t="s">
        <v>244</v>
      </c>
      <c r="D67" s="237" t="s">
        <v>149</v>
      </c>
      <c r="E67" s="237" t="s">
        <v>149</v>
      </c>
      <c r="F67" s="237" t="s">
        <v>149</v>
      </c>
      <c r="G67" s="213">
        <v>122</v>
      </c>
      <c r="H67" s="107">
        <v>151</v>
      </c>
      <c r="I67" s="107">
        <v>164</v>
      </c>
      <c r="J67" s="107">
        <v>179</v>
      </c>
      <c r="K67" s="107">
        <v>196</v>
      </c>
      <c r="L67" s="107">
        <v>145</v>
      </c>
      <c r="M67" s="107">
        <v>140</v>
      </c>
      <c r="N67" s="107">
        <v>102</v>
      </c>
      <c r="O67" s="107">
        <v>73</v>
      </c>
      <c r="P67" s="107">
        <v>101</v>
      </c>
      <c r="Q67" s="107">
        <v>88</v>
      </c>
      <c r="R67" s="107">
        <v>144</v>
      </c>
      <c r="S67" s="107">
        <v>158</v>
      </c>
      <c r="T67" s="107">
        <v>99.5</v>
      </c>
      <c r="U67" s="107">
        <v>53.1</v>
      </c>
      <c r="V67" s="216">
        <v>155.43199999999999</v>
      </c>
      <c r="W67" s="216">
        <v>97</v>
      </c>
      <c r="X67" s="216">
        <v>64</v>
      </c>
      <c r="Y67" s="216">
        <v>32</v>
      </c>
      <c r="Z67" s="216">
        <v>42.581000000000003</v>
      </c>
      <c r="AA67" s="216">
        <v>58.61</v>
      </c>
    </row>
    <row r="68" spans="2:27" ht="14.25" customHeight="1" x14ac:dyDescent="0.2">
      <c r="B68" s="51" t="s">
        <v>245</v>
      </c>
      <c r="D68" s="237" t="s">
        <v>149</v>
      </c>
      <c r="E68" s="237" t="s">
        <v>149</v>
      </c>
      <c r="F68" s="237" t="s">
        <v>149</v>
      </c>
      <c r="G68" s="120" t="s">
        <v>137</v>
      </c>
      <c r="H68" s="120" t="s">
        <v>137</v>
      </c>
      <c r="I68" s="120" t="s">
        <v>137</v>
      </c>
      <c r="J68" s="111" t="s">
        <v>137</v>
      </c>
      <c r="K68" s="111" t="s">
        <v>137</v>
      </c>
      <c r="L68" s="111" t="s">
        <v>137</v>
      </c>
      <c r="M68" s="111" t="s">
        <v>137</v>
      </c>
      <c r="N68" s="111" t="s">
        <v>137</v>
      </c>
      <c r="O68" s="111" t="s">
        <v>137</v>
      </c>
      <c r="P68" s="111" t="s">
        <v>137</v>
      </c>
      <c r="Q68" s="111" t="s">
        <v>137</v>
      </c>
      <c r="R68" s="111" t="s">
        <v>137</v>
      </c>
      <c r="S68" s="111" t="s">
        <v>137</v>
      </c>
      <c r="T68" s="111" t="s">
        <v>137</v>
      </c>
      <c r="U68" s="111" t="s">
        <v>137</v>
      </c>
      <c r="V68" s="119" t="s">
        <v>137</v>
      </c>
      <c r="W68" s="119" t="s">
        <v>137</v>
      </c>
      <c r="X68" s="119" t="s">
        <v>137</v>
      </c>
      <c r="Y68" s="119" t="s">
        <v>137</v>
      </c>
      <c r="Z68" s="119" t="s">
        <v>137</v>
      </c>
      <c r="AA68" s="119" t="s">
        <v>137</v>
      </c>
    </row>
    <row r="69" spans="2:27" ht="14.25" customHeight="1" x14ac:dyDescent="0.2">
      <c r="B69" s="238" t="s">
        <v>246</v>
      </c>
      <c r="D69" s="237" t="s">
        <v>149</v>
      </c>
      <c r="E69" s="237" t="s">
        <v>149</v>
      </c>
      <c r="F69" s="237" t="s">
        <v>149</v>
      </c>
      <c r="G69" s="120">
        <v>1644</v>
      </c>
      <c r="H69" s="120">
        <v>404</v>
      </c>
      <c r="I69" s="120">
        <v>452</v>
      </c>
      <c r="J69" s="120">
        <v>429</v>
      </c>
      <c r="K69" s="111">
        <v>333</v>
      </c>
      <c r="L69" s="111">
        <v>233</v>
      </c>
      <c r="M69" s="111">
        <v>286</v>
      </c>
      <c r="N69" s="111">
        <v>313</v>
      </c>
      <c r="O69" s="111">
        <v>340</v>
      </c>
      <c r="P69" s="111">
        <v>331</v>
      </c>
      <c r="Q69" s="111">
        <v>331</v>
      </c>
      <c r="R69" s="111">
        <v>510</v>
      </c>
      <c r="S69" s="111">
        <v>506</v>
      </c>
      <c r="T69" s="107">
        <v>538.20000000000005</v>
      </c>
      <c r="U69" s="107">
        <v>554.4</v>
      </c>
      <c r="V69" s="216">
        <v>685.75400000000002</v>
      </c>
      <c r="W69" s="216">
        <v>635</v>
      </c>
      <c r="X69" s="216">
        <v>549</v>
      </c>
      <c r="Y69" s="216">
        <v>696</v>
      </c>
      <c r="Z69" s="216">
        <v>482.82300000000032</v>
      </c>
      <c r="AA69" s="216">
        <v>440.99</v>
      </c>
    </row>
    <row r="70" spans="2:27" ht="14.25" customHeight="1" x14ac:dyDescent="0.2">
      <c r="B70" s="51" t="s">
        <v>247</v>
      </c>
      <c r="D70" s="237" t="s">
        <v>149</v>
      </c>
      <c r="E70" s="237" t="s">
        <v>149</v>
      </c>
      <c r="F70" s="237" t="s">
        <v>149</v>
      </c>
      <c r="G70" s="213">
        <v>2209</v>
      </c>
      <c r="H70" s="107">
        <v>1123</v>
      </c>
      <c r="I70" s="107">
        <v>1339</v>
      </c>
      <c r="J70" s="107">
        <v>1343</v>
      </c>
      <c r="K70" s="107">
        <v>1050</v>
      </c>
      <c r="L70" s="107">
        <v>676</v>
      </c>
      <c r="M70" s="107">
        <v>928</v>
      </c>
      <c r="N70" s="107">
        <v>947</v>
      </c>
      <c r="O70" s="107">
        <v>790</v>
      </c>
      <c r="P70" s="107">
        <v>871</v>
      </c>
      <c r="Q70" s="107">
        <v>797</v>
      </c>
      <c r="R70" s="107">
        <v>1107</v>
      </c>
      <c r="S70" s="107">
        <v>1054</v>
      </c>
      <c r="T70" s="213">
        <v>1023.7</v>
      </c>
      <c r="U70" s="213">
        <v>971.1</v>
      </c>
      <c r="V70" s="216">
        <v>1376.827</v>
      </c>
      <c r="W70" s="216">
        <v>1468</v>
      </c>
      <c r="X70" s="216">
        <v>1148</v>
      </c>
      <c r="Y70" s="216">
        <v>1288</v>
      </c>
      <c r="Z70" s="216">
        <v>1131.2310000000002</v>
      </c>
      <c r="AA70" s="216">
        <v>1089.8</v>
      </c>
    </row>
    <row r="71" spans="2:27" ht="2.1" customHeight="1" x14ac:dyDescent="0.2">
      <c r="D71" s="237"/>
      <c r="E71" s="213"/>
      <c r="F71" s="213"/>
      <c r="G71" s="213"/>
      <c r="H71" s="107"/>
      <c r="I71" s="107"/>
      <c r="J71" s="107"/>
      <c r="K71" s="107"/>
      <c r="N71" s="51"/>
      <c r="O71" s="51"/>
      <c r="P71" s="51"/>
      <c r="Q71" s="207"/>
      <c r="R71" s="207"/>
      <c r="S71" s="207"/>
      <c r="T71" s="216"/>
      <c r="U71" s="216"/>
      <c r="V71" s="216"/>
      <c r="W71" s="216"/>
    </row>
    <row r="72" spans="2:27" ht="14.25" customHeight="1" x14ac:dyDescent="0.25">
      <c r="B72" s="236" t="s">
        <v>212</v>
      </c>
      <c r="D72" s="45"/>
      <c r="E72" s="45"/>
      <c r="F72" s="213"/>
      <c r="G72" s="45"/>
      <c r="H72" s="107"/>
      <c r="I72" s="107"/>
      <c r="J72" s="107"/>
      <c r="K72" s="107"/>
      <c r="N72" s="51"/>
      <c r="O72" s="51"/>
      <c r="P72" s="51"/>
      <c r="Q72" s="207"/>
      <c r="R72" s="207"/>
      <c r="S72" s="207"/>
      <c r="T72" s="216"/>
      <c r="U72" s="216"/>
      <c r="V72" s="216"/>
      <c r="W72" s="216"/>
    </row>
    <row r="73" spans="2:27" ht="14.25" customHeight="1" x14ac:dyDescent="0.2">
      <c r="B73" s="51" t="s">
        <v>243</v>
      </c>
      <c r="D73" s="237">
        <v>932</v>
      </c>
      <c r="E73" s="213">
        <v>888</v>
      </c>
      <c r="F73" s="107">
        <v>870</v>
      </c>
      <c r="G73" s="107">
        <v>988</v>
      </c>
      <c r="H73" s="107">
        <v>1572</v>
      </c>
      <c r="I73" s="107">
        <v>1801</v>
      </c>
      <c r="J73" s="107">
        <v>1720</v>
      </c>
      <c r="K73" s="107">
        <v>1615</v>
      </c>
      <c r="L73" s="212">
        <v>1962</v>
      </c>
      <c r="M73" s="212">
        <v>2073</v>
      </c>
      <c r="N73" s="212">
        <v>2209</v>
      </c>
      <c r="O73" s="212">
        <v>2214</v>
      </c>
      <c r="P73" s="212">
        <v>2184</v>
      </c>
      <c r="Q73" s="213">
        <v>2065</v>
      </c>
      <c r="R73" s="213">
        <v>1957</v>
      </c>
      <c r="S73" s="213">
        <v>1922</v>
      </c>
      <c r="T73" s="213">
        <v>2059.3000000000002</v>
      </c>
      <c r="U73" s="213">
        <v>1986.8</v>
      </c>
      <c r="V73" s="216">
        <v>1985.903</v>
      </c>
      <c r="W73" s="216">
        <v>2298</v>
      </c>
      <c r="X73" s="216">
        <v>2188</v>
      </c>
      <c r="Y73" s="216">
        <v>2131</v>
      </c>
      <c r="Z73" s="216">
        <v>2095.4630000000006</v>
      </c>
      <c r="AA73" s="216">
        <v>2203.9</v>
      </c>
    </row>
    <row r="74" spans="2:27" ht="14.25" customHeight="1" x14ac:dyDescent="0.2">
      <c r="B74" s="51" t="s">
        <v>244</v>
      </c>
      <c r="D74" s="237">
        <v>359</v>
      </c>
      <c r="E74" s="213">
        <v>350</v>
      </c>
      <c r="F74" s="107">
        <v>402</v>
      </c>
      <c r="G74" s="107">
        <v>346</v>
      </c>
      <c r="H74" s="107">
        <v>322</v>
      </c>
      <c r="I74" s="107">
        <v>380</v>
      </c>
      <c r="J74" s="107">
        <v>295</v>
      </c>
      <c r="K74" s="107">
        <v>269</v>
      </c>
      <c r="L74" s="107">
        <v>330</v>
      </c>
      <c r="M74" s="107">
        <v>394</v>
      </c>
      <c r="N74" s="107">
        <v>373</v>
      </c>
      <c r="O74" s="107">
        <v>371</v>
      </c>
      <c r="P74" s="107">
        <v>308</v>
      </c>
      <c r="Q74" s="107">
        <v>331</v>
      </c>
      <c r="R74" s="107">
        <v>549</v>
      </c>
      <c r="S74" s="107">
        <v>606</v>
      </c>
      <c r="T74" s="107">
        <v>439.1</v>
      </c>
      <c r="U74" s="107">
        <v>474.3</v>
      </c>
      <c r="V74" s="216">
        <v>487.08100000000002</v>
      </c>
      <c r="W74" s="216">
        <v>455</v>
      </c>
      <c r="X74" s="216">
        <v>367</v>
      </c>
      <c r="Y74" s="216">
        <v>405</v>
      </c>
      <c r="Z74" s="216">
        <v>518.51600000000064</v>
      </c>
      <c r="AA74" s="216">
        <v>498.32</v>
      </c>
    </row>
    <row r="75" spans="2:27" ht="14.25" customHeight="1" x14ac:dyDescent="0.2">
      <c r="B75" s="51" t="s">
        <v>245</v>
      </c>
      <c r="D75" s="237">
        <v>74</v>
      </c>
      <c r="E75" s="213">
        <v>77</v>
      </c>
      <c r="F75" s="107">
        <v>92</v>
      </c>
      <c r="G75" s="107">
        <v>89</v>
      </c>
      <c r="H75" s="107">
        <v>110</v>
      </c>
      <c r="I75" s="107">
        <v>239</v>
      </c>
      <c r="J75" s="107">
        <v>262</v>
      </c>
      <c r="K75" s="107">
        <v>272</v>
      </c>
      <c r="L75" s="107">
        <v>309</v>
      </c>
      <c r="M75" s="107">
        <v>354</v>
      </c>
      <c r="N75" s="107">
        <v>317</v>
      </c>
      <c r="O75" s="107">
        <v>334</v>
      </c>
      <c r="P75" s="107">
        <v>355</v>
      </c>
      <c r="Q75" s="107">
        <v>345</v>
      </c>
      <c r="R75" s="107">
        <v>365</v>
      </c>
      <c r="S75" s="107">
        <v>405</v>
      </c>
      <c r="T75" s="107">
        <v>467.79999999999995</v>
      </c>
      <c r="U75" s="107">
        <v>473.79999999999995</v>
      </c>
      <c r="V75" s="216">
        <v>429.947</v>
      </c>
      <c r="W75" s="216">
        <v>408</v>
      </c>
      <c r="X75" s="216">
        <v>409</v>
      </c>
      <c r="Y75" s="216">
        <v>505</v>
      </c>
      <c r="Z75" s="216">
        <v>485.84900000000027</v>
      </c>
      <c r="AA75" s="216">
        <v>415.95</v>
      </c>
    </row>
    <row r="76" spans="2:27" ht="14.25" customHeight="1" x14ac:dyDescent="0.2">
      <c r="B76" s="238" t="s">
        <v>246</v>
      </c>
      <c r="D76" s="237">
        <v>2628</v>
      </c>
      <c r="E76" s="237">
        <v>2698</v>
      </c>
      <c r="F76" s="237">
        <v>2423</v>
      </c>
      <c r="G76" s="237">
        <v>1945</v>
      </c>
      <c r="H76" s="107">
        <v>1373</v>
      </c>
      <c r="I76" s="107">
        <v>1426</v>
      </c>
      <c r="J76" s="107">
        <v>1368</v>
      </c>
      <c r="K76" s="107">
        <v>1077</v>
      </c>
      <c r="L76" s="212">
        <v>1287</v>
      </c>
      <c r="M76" s="212">
        <v>1790</v>
      </c>
      <c r="N76" s="212">
        <v>1765</v>
      </c>
      <c r="O76" s="212">
        <v>2213</v>
      </c>
      <c r="P76" s="212">
        <v>1986</v>
      </c>
      <c r="Q76" s="213">
        <v>1829</v>
      </c>
      <c r="R76" s="213">
        <v>1293</v>
      </c>
      <c r="S76" s="213">
        <v>1231</v>
      </c>
      <c r="T76" s="213">
        <v>1526.9</v>
      </c>
      <c r="U76" s="213">
        <v>1328.6</v>
      </c>
      <c r="V76" s="216">
        <v>1328.222</v>
      </c>
      <c r="W76" s="216">
        <v>1215</v>
      </c>
      <c r="X76" s="216">
        <v>806</v>
      </c>
      <c r="Y76" s="216">
        <v>1018</v>
      </c>
      <c r="Z76" s="216">
        <v>1037.8909999999998</v>
      </c>
      <c r="AA76" s="216">
        <v>1076.4000000000001</v>
      </c>
    </row>
    <row r="77" spans="2:27" ht="14.25" customHeight="1" x14ac:dyDescent="0.2">
      <c r="B77" s="51" t="s">
        <v>247</v>
      </c>
      <c r="D77" s="237">
        <v>3992</v>
      </c>
      <c r="E77" s="213">
        <v>4013</v>
      </c>
      <c r="F77" s="107">
        <v>3786</v>
      </c>
      <c r="G77" s="107">
        <v>3368</v>
      </c>
      <c r="H77" s="107">
        <v>3377</v>
      </c>
      <c r="I77" s="107">
        <v>3845</v>
      </c>
      <c r="J77" s="107">
        <v>3645</v>
      </c>
      <c r="K77" s="107">
        <v>3233</v>
      </c>
      <c r="L77" s="107">
        <v>3888</v>
      </c>
      <c r="M77" s="107">
        <v>4609</v>
      </c>
      <c r="N77" s="107">
        <v>4663</v>
      </c>
      <c r="O77" s="107">
        <v>5131</v>
      </c>
      <c r="P77" s="107">
        <v>4833</v>
      </c>
      <c r="Q77" s="107">
        <v>4570</v>
      </c>
      <c r="R77" s="107">
        <v>4164</v>
      </c>
      <c r="S77" s="107">
        <v>4165</v>
      </c>
      <c r="T77" s="107">
        <v>4493.1000000000004</v>
      </c>
      <c r="U77" s="107">
        <v>4263.5</v>
      </c>
      <c r="V77" s="216">
        <v>4231.1530000000002</v>
      </c>
      <c r="W77" s="216">
        <v>4376</v>
      </c>
      <c r="X77" s="216">
        <v>3770</v>
      </c>
      <c r="Y77" s="216">
        <v>4058</v>
      </c>
      <c r="Z77" s="216">
        <v>4137.7190000000019</v>
      </c>
      <c r="AA77" s="216">
        <v>4194.5</v>
      </c>
    </row>
    <row r="78" spans="2:27" ht="2.1" customHeight="1" x14ac:dyDescent="0.2">
      <c r="D78" s="245"/>
      <c r="E78" s="245"/>
      <c r="F78" s="213"/>
      <c r="G78" s="213"/>
      <c r="H78" s="107"/>
      <c r="I78" s="107"/>
      <c r="J78" s="107"/>
      <c r="K78" s="107"/>
      <c r="N78" s="51"/>
      <c r="O78" s="51" t="s">
        <v>56</v>
      </c>
      <c r="P78" s="51" t="s">
        <v>56</v>
      </c>
      <c r="Q78" s="207" t="s">
        <v>56</v>
      </c>
      <c r="R78" s="207"/>
      <c r="S78" s="207"/>
      <c r="T78" s="216"/>
      <c r="U78" s="216"/>
      <c r="V78" s="216"/>
      <c r="W78" s="216"/>
    </row>
    <row r="79" spans="2:27" ht="14.25" customHeight="1" x14ac:dyDescent="0.25">
      <c r="B79" s="236" t="s">
        <v>252</v>
      </c>
      <c r="C79" s="224"/>
      <c r="D79" s="237" t="s">
        <v>149</v>
      </c>
      <c r="E79" s="237" t="s">
        <v>149</v>
      </c>
      <c r="F79" s="237" t="s">
        <v>149</v>
      </c>
      <c r="G79" s="237" t="s">
        <v>149</v>
      </c>
      <c r="H79" s="246"/>
      <c r="I79" s="246"/>
      <c r="J79" s="246"/>
      <c r="K79" s="246"/>
      <c r="N79" s="51"/>
      <c r="O79" s="51"/>
      <c r="P79" s="51"/>
      <c r="Q79" s="207"/>
      <c r="R79" s="207"/>
      <c r="S79" s="207"/>
      <c r="T79" s="216"/>
      <c r="U79" s="216"/>
      <c r="V79" s="216"/>
      <c r="W79" s="216"/>
    </row>
    <row r="80" spans="2:27" ht="14.25" customHeight="1" x14ac:dyDescent="0.2">
      <c r="B80" s="51" t="s">
        <v>243</v>
      </c>
      <c r="C80" s="224"/>
      <c r="D80" s="237" t="s">
        <v>149</v>
      </c>
      <c r="E80" s="237" t="s">
        <v>149</v>
      </c>
      <c r="F80" s="237" t="s">
        <v>149</v>
      </c>
      <c r="G80" s="237" t="s">
        <v>149</v>
      </c>
      <c r="H80" s="160">
        <v>411</v>
      </c>
      <c r="I80" s="160">
        <v>493</v>
      </c>
      <c r="J80" s="247">
        <v>512</v>
      </c>
      <c r="K80" s="247">
        <v>477</v>
      </c>
      <c r="L80" s="51">
        <v>494</v>
      </c>
      <c r="M80" s="51">
        <v>664</v>
      </c>
      <c r="N80" s="51">
        <v>594</v>
      </c>
      <c r="O80" s="51">
        <v>530</v>
      </c>
      <c r="P80" s="51">
        <v>501</v>
      </c>
      <c r="Q80" s="207">
        <v>451</v>
      </c>
      <c r="R80" s="207">
        <v>493</v>
      </c>
      <c r="S80" s="207">
        <v>571</v>
      </c>
      <c r="T80" s="248">
        <v>466.6</v>
      </c>
      <c r="U80" s="248">
        <v>378.7</v>
      </c>
      <c r="V80" s="216">
        <v>182.93299999999999</v>
      </c>
      <c r="W80" s="216">
        <v>157</v>
      </c>
      <c r="X80" s="51">
        <v>147</v>
      </c>
      <c r="Y80" s="51">
        <v>145</v>
      </c>
      <c r="Z80" s="789">
        <v>179.50099999999998</v>
      </c>
      <c r="AA80" s="789">
        <v>156.08000000000001</v>
      </c>
    </row>
    <row r="81" spans="1:27" ht="14.25" customHeight="1" x14ac:dyDescent="0.2">
      <c r="B81" s="51" t="s">
        <v>244</v>
      </c>
      <c r="C81" s="224"/>
      <c r="D81" s="237" t="s">
        <v>149</v>
      </c>
      <c r="E81" s="237" t="s">
        <v>149</v>
      </c>
      <c r="F81" s="237" t="s">
        <v>149</v>
      </c>
      <c r="G81" s="237" t="s">
        <v>149</v>
      </c>
      <c r="H81" s="160">
        <v>294</v>
      </c>
      <c r="I81" s="160">
        <v>282</v>
      </c>
      <c r="J81" s="160">
        <v>358</v>
      </c>
      <c r="K81" s="160">
        <v>315</v>
      </c>
      <c r="L81" s="160">
        <v>352</v>
      </c>
      <c r="M81" s="160">
        <v>335</v>
      </c>
      <c r="N81" s="160">
        <v>317</v>
      </c>
      <c r="O81" s="160">
        <v>333</v>
      </c>
      <c r="P81" s="160">
        <v>373</v>
      </c>
      <c r="Q81" s="160">
        <v>300</v>
      </c>
      <c r="R81" s="160">
        <v>412</v>
      </c>
      <c r="S81" s="160">
        <v>277</v>
      </c>
      <c r="T81" s="160">
        <v>293.89999999999998</v>
      </c>
      <c r="U81" s="160">
        <v>369.3</v>
      </c>
      <c r="V81" s="216">
        <v>259.30200000000002</v>
      </c>
      <c r="W81" s="216">
        <v>310</v>
      </c>
      <c r="X81" s="51">
        <v>304</v>
      </c>
      <c r="Y81" s="51">
        <v>330</v>
      </c>
      <c r="Z81" s="789">
        <v>354.48100000000045</v>
      </c>
      <c r="AA81" s="789">
        <v>285.18</v>
      </c>
    </row>
    <row r="82" spans="1:27" ht="14.25" customHeight="1" x14ac:dyDescent="0.2">
      <c r="B82" s="51" t="s">
        <v>245</v>
      </c>
      <c r="C82" s="224"/>
      <c r="D82" s="237" t="s">
        <v>149</v>
      </c>
      <c r="E82" s="237" t="s">
        <v>149</v>
      </c>
      <c r="F82" s="237" t="s">
        <v>149</v>
      </c>
      <c r="G82" s="237" t="s">
        <v>149</v>
      </c>
      <c r="H82" s="120" t="s">
        <v>137</v>
      </c>
      <c r="I82" s="120" t="s">
        <v>137</v>
      </c>
      <c r="J82" s="111" t="s">
        <v>137</v>
      </c>
      <c r="K82" s="111" t="s">
        <v>137</v>
      </c>
      <c r="L82" s="111" t="s">
        <v>137</v>
      </c>
      <c r="M82" s="111" t="s">
        <v>137</v>
      </c>
      <c r="N82" s="111" t="s">
        <v>137</v>
      </c>
      <c r="O82" s="111" t="s">
        <v>137</v>
      </c>
      <c r="P82" s="111" t="s">
        <v>137</v>
      </c>
      <c r="Q82" s="111" t="s">
        <v>137</v>
      </c>
      <c r="R82" s="111" t="s">
        <v>137</v>
      </c>
      <c r="S82" s="111" t="s">
        <v>137</v>
      </c>
      <c r="T82" s="111" t="s">
        <v>137</v>
      </c>
      <c r="U82" s="111" t="s">
        <v>137</v>
      </c>
      <c r="V82" s="119" t="s">
        <v>137</v>
      </c>
      <c r="W82" s="119" t="s">
        <v>137</v>
      </c>
      <c r="X82" s="119" t="s">
        <v>137</v>
      </c>
      <c r="Y82" s="119" t="s">
        <v>137</v>
      </c>
      <c r="Z82" s="452" t="s">
        <v>137</v>
      </c>
      <c r="AA82" s="452" t="s">
        <v>137</v>
      </c>
    </row>
    <row r="83" spans="1:27" ht="14.25" customHeight="1" x14ac:dyDescent="0.2">
      <c r="B83" s="238" t="s">
        <v>246</v>
      </c>
      <c r="C83" s="224"/>
      <c r="D83" s="237" t="s">
        <v>149</v>
      </c>
      <c r="E83" s="237" t="s">
        <v>149</v>
      </c>
      <c r="F83" s="237" t="s">
        <v>149</v>
      </c>
      <c r="G83" s="237" t="s">
        <v>149</v>
      </c>
      <c r="H83" s="249">
        <v>342</v>
      </c>
      <c r="I83" s="250">
        <v>326</v>
      </c>
      <c r="J83" s="250">
        <v>233</v>
      </c>
      <c r="K83" s="250">
        <v>225</v>
      </c>
      <c r="L83" s="250">
        <v>212</v>
      </c>
      <c r="M83" s="250">
        <v>223</v>
      </c>
      <c r="N83" s="250">
        <v>291</v>
      </c>
      <c r="O83" s="250">
        <v>172</v>
      </c>
      <c r="P83" s="250">
        <v>104</v>
      </c>
      <c r="Q83" s="250">
        <v>59</v>
      </c>
      <c r="R83" s="250">
        <v>57</v>
      </c>
      <c r="S83" s="250">
        <v>81</v>
      </c>
      <c r="T83" s="251">
        <v>81.5</v>
      </c>
      <c r="U83" s="251">
        <v>67.3</v>
      </c>
      <c r="V83" s="216">
        <v>74.97</v>
      </c>
      <c r="W83" s="216">
        <v>48</v>
      </c>
      <c r="X83" s="51">
        <v>82</v>
      </c>
      <c r="Y83" s="51">
        <v>92</v>
      </c>
      <c r="Z83" s="789">
        <v>73.572000000000003</v>
      </c>
      <c r="AA83" s="789">
        <v>62.19</v>
      </c>
    </row>
    <row r="84" spans="1:27" ht="14.25" customHeight="1" x14ac:dyDescent="0.2">
      <c r="B84" s="224" t="s">
        <v>247</v>
      </c>
      <c r="C84" s="224"/>
      <c r="D84" s="239" t="s">
        <v>149</v>
      </c>
      <c r="E84" s="239" t="s">
        <v>149</v>
      </c>
      <c r="F84" s="239" t="s">
        <v>149</v>
      </c>
      <c r="G84" s="239" t="s">
        <v>149</v>
      </c>
      <c r="H84" s="160">
        <v>1047</v>
      </c>
      <c r="I84" s="160">
        <v>1101</v>
      </c>
      <c r="J84" s="160">
        <v>1103</v>
      </c>
      <c r="K84" s="160">
        <v>1016</v>
      </c>
      <c r="L84" s="212">
        <v>1058</v>
      </c>
      <c r="M84" s="212">
        <v>1222</v>
      </c>
      <c r="N84" s="212">
        <v>1202</v>
      </c>
      <c r="O84" s="212">
        <v>1035</v>
      </c>
      <c r="P84" s="212">
        <v>978</v>
      </c>
      <c r="Q84" s="213">
        <v>810</v>
      </c>
      <c r="R84" s="213">
        <v>962</v>
      </c>
      <c r="S84" s="213">
        <v>929</v>
      </c>
      <c r="T84" s="213">
        <v>842</v>
      </c>
      <c r="U84" s="213">
        <v>815.4</v>
      </c>
      <c r="V84" s="216">
        <v>517.20500000000004</v>
      </c>
      <c r="W84" s="216">
        <v>515</v>
      </c>
      <c r="X84" s="51">
        <v>534</v>
      </c>
      <c r="Y84" s="51">
        <v>566</v>
      </c>
      <c r="Z84" s="789">
        <v>607.55400000000043</v>
      </c>
      <c r="AA84" s="789">
        <v>503.45</v>
      </c>
    </row>
    <row r="85" spans="1:27" ht="2.1" customHeight="1" x14ac:dyDescent="0.25">
      <c r="B85" s="236"/>
      <c r="D85" s="237"/>
      <c r="E85" s="213"/>
      <c r="F85" s="213"/>
      <c r="G85" s="213"/>
      <c r="H85" s="107"/>
      <c r="I85" s="107"/>
      <c r="J85" s="107"/>
      <c r="K85" s="107"/>
      <c r="N85" s="51"/>
      <c r="O85" s="51"/>
      <c r="P85" s="51"/>
      <c r="Q85" s="207"/>
      <c r="R85" s="207"/>
      <c r="S85" s="207"/>
      <c r="T85" s="216"/>
      <c r="U85" s="216"/>
      <c r="V85" s="216"/>
      <c r="W85" s="216"/>
    </row>
    <row r="86" spans="1:27" ht="14.25" customHeight="1" x14ac:dyDescent="0.25">
      <c r="B86" s="236" t="s">
        <v>253</v>
      </c>
      <c r="D86" s="237"/>
      <c r="E86" s="213"/>
      <c r="F86" s="213"/>
      <c r="G86" s="213"/>
      <c r="H86" s="107"/>
      <c r="I86" s="107"/>
      <c r="J86" s="107"/>
      <c r="K86" s="107"/>
      <c r="N86" s="51"/>
      <c r="O86" s="51"/>
      <c r="P86" s="51"/>
      <c r="Q86" s="207"/>
      <c r="R86" s="207"/>
      <c r="S86" s="207"/>
      <c r="T86" s="216"/>
      <c r="U86" s="216"/>
      <c r="V86" s="216"/>
      <c r="W86" s="216"/>
    </row>
    <row r="87" spans="1:27" ht="14.25" customHeight="1" x14ac:dyDescent="0.2">
      <c r="B87" s="51" t="s">
        <v>243</v>
      </c>
      <c r="D87" s="237">
        <v>42705</v>
      </c>
      <c r="E87" s="213">
        <v>39915</v>
      </c>
      <c r="F87" s="107">
        <v>40351</v>
      </c>
      <c r="G87" s="107">
        <v>42583</v>
      </c>
      <c r="H87" s="107">
        <v>38790</v>
      </c>
      <c r="I87" s="107">
        <v>38444</v>
      </c>
      <c r="J87" s="107">
        <v>38240</v>
      </c>
      <c r="K87" s="107">
        <v>34297</v>
      </c>
      <c r="L87" s="212">
        <v>30756</v>
      </c>
      <c r="M87" s="212">
        <v>29090</v>
      </c>
      <c r="N87" s="212">
        <v>26220</v>
      </c>
      <c r="O87" s="212">
        <v>31578</v>
      </c>
      <c r="P87" s="212">
        <v>33941</v>
      </c>
      <c r="Q87" s="213">
        <v>31913</v>
      </c>
      <c r="R87" s="213">
        <v>29432</v>
      </c>
      <c r="S87" s="213">
        <v>23353</v>
      </c>
      <c r="T87" s="213">
        <v>20738.7</v>
      </c>
      <c r="U87" s="213">
        <v>22109</v>
      </c>
      <c r="V87" s="216">
        <v>20362.567999999999</v>
      </c>
      <c r="W87" s="216">
        <v>23183</v>
      </c>
      <c r="X87" s="216">
        <v>23323</v>
      </c>
      <c r="Y87" s="216">
        <v>23556</v>
      </c>
      <c r="Z87" s="216">
        <v>22778.308999999994</v>
      </c>
      <c r="AA87" s="216">
        <v>21194</v>
      </c>
    </row>
    <row r="88" spans="1:27" ht="14.25" customHeight="1" x14ac:dyDescent="0.2">
      <c r="B88" s="51" t="s">
        <v>244</v>
      </c>
      <c r="D88" s="237">
        <v>1222</v>
      </c>
      <c r="E88" s="213">
        <v>1221</v>
      </c>
      <c r="F88" s="107">
        <v>1473</v>
      </c>
      <c r="G88" s="107">
        <v>1270</v>
      </c>
      <c r="H88" s="107">
        <v>1137</v>
      </c>
      <c r="I88" s="107">
        <v>1221</v>
      </c>
      <c r="J88" s="107">
        <v>1182</v>
      </c>
      <c r="K88" s="107">
        <v>1418</v>
      </c>
      <c r="L88" s="107">
        <v>980</v>
      </c>
      <c r="M88" s="107">
        <v>1596</v>
      </c>
      <c r="N88" s="107">
        <v>2264</v>
      </c>
      <c r="O88" s="107">
        <v>2051</v>
      </c>
      <c r="P88" s="107">
        <v>1994</v>
      </c>
      <c r="Q88" s="107">
        <v>1840</v>
      </c>
      <c r="R88" s="107">
        <v>1904</v>
      </c>
      <c r="S88" s="107">
        <v>1392</v>
      </c>
      <c r="T88" s="107">
        <v>1283.3</v>
      </c>
      <c r="U88" s="107">
        <v>1125.4000000000001</v>
      </c>
      <c r="V88" s="216">
        <v>1056.461</v>
      </c>
      <c r="W88" s="216">
        <v>958</v>
      </c>
      <c r="X88" s="216">
        <v>963</v>
      </c>
      <c r="Y88" s="216">
        <v>979</v>
      </c>
      <c r="Z88" s="216">
        <v>1138.4960000000001</v>
      </c>
      <c r="AA88" s="216">
        <v>1362.1</v>
      </c>
    </row>
    <row r="89" spans="1:27" ht="14.25" customHeight="1" x14ac:dyDescent="0.2">
      <c r="B89" s="51" t="s">
        <v>245</v>
      </c>
      <c r="D89" s="237">
        <v>860</v>
      </c>
      <c r="E89" s="213">
        <v>943</v>
      </c>
      <c r="F89" s="107">
        <v>903</v>
      </c>
      <c r="G89" s="107">
        <v>990</v>
      </c>
      <c r="H89" s="107">
        <v>606</v>
      </c>
      <c r="I89" s="107">
        <v>835</v>
      </c>
      <c r="J89" s="107">
        <v>1688</v>
      </c>
      <c r="K89" s="107">
        <v>2078</v>
      </c>
      <c r="L89" s="212">
        <v>2388</v>
      </c>
      <c r="M89" s="212">
        <v>2361</v>
      </c>
      <c r="N89" s="212">
        <v>2407</v>
      </c>
      <c r="O89" s="212">
        <v>2582</v>
      </c>
      <c r="P89" s="212">
        <v>2627</v>
      </c>
      <c r="Q89" s="213">
        <v>2494</v>
      </c>
      <c r="R89" s="213">
        <v>2751</v>
      </c>
      <c r="S89" s="213">
        <v>2666</v>
      </c>
      <c r="T89" s="213">
        <v>2798.4</v>
      </c>
      <c r="U89" s="213">
        <v>2858.1</v>
      </c>
      <c r="V89" s="216">
        <v>2833.5190000000002</v>
      </c>
      <c r="W89" s="216">
        <v>2643</v>
      </c>
      <c r="X89" s="216">
        <v>2792</v>
      </c>
      <c r="Y89" s="216">
        <v>2737</v>
      </c>
      <c r="Z89" s="216">
        <v>2538.2770000000005</v>
      </c>
      <c r="AA89" s="216">
        <v>2431.8000000000002</v>
      </c>
    </row>
    <row r="90" spans="1:27" ht="14.25" customHeight="1" x14ac:dyDescent="0.2">
      <c r="B90" s="238" t="s">
        <v>246</v>
      </c>
      <c r="D90" s="237">
        <v>796</v>
      </c>
      <c r="E90" s="237">
        <v>1023</v>
      </c>
      <c r="F90" s="237">
        <v>1674</v>
      </c>
      <c r="G90" s="237">
        <v>554</v>
      </c>
      <c r="H90" s="107">
        <v>610</v>
      </c>
      <c r="I90" s="107">
        <v>1107</v>
      </c>
      <c r="J90" s="107">
        <v>1091</v>
      </c>
      <c r="K90" s="107">
        <v>958</v>
      </c>
      <c r="L90" s="107">
        <v>769</v>
      </c>
      <c r="M90" s="107">
        <v>1171</v>
      </c>
      <c r="N90" s="107">
        <v>663</v>
      </c>
      <c r="O90" s="107">
        <v>470</v>
      </c>
      <c r="P90" s="107">
        <v>492</v>
      </c>
      <c r="Q90" s="107">
        <v>442</v>
      </c>
      <c r="R90" s="107">
        <v>249</v>
      </c>
      <c r="S90" s="107">
        <v>466</v>
      </c>
      <c r="T90" s="107">
        <v>511.9</v>
      </c>
      <c r="U90" s="107">
        <v>272.60000000000002</v>
      </c>
      <c r="V90" s="216">
        <v>355.423</v>
      </c>
      <c r="W90" s="216">
        <v>290</v>
      </c>
      <c r="X90" s="216">
        <v>361</v>
      </c>
      <c r="Y90" s="216">
        <v>272</v>
      </c>
      <c r="Z90" s="216">
        <v>132.28499999999997</v>
      </c>
      <c r="AA90" s="216">
        <v>232.58</v>
      </c>
    </row>
    <row r="91" spans="1:27" ht="14.25" customHeight="1" thickBot="1" x14ac:dyDescent="0.25">
      <c r="A91" s="252"/>
      <c r="B91" s="252" t="s">
        <v>247</v>
      </c>
      <c r="C91" s="252"/>
      <c r="D91" s="253">
        <v>45583</v>
      </c>
      <c r="E91" s="254">
        <v>43102</v>
      </c>
      <c r="F91" s="255">
        <v>44400</v>
      </c>
      <c r="G91" s="255">
        <v>45396</v>
      </c>
      <c r="H91" s="255">
        <v>41143</v>
      </c>
      <c r="I91" s="176">
        <v>41607</v>
      </c>
      <c r="J91" s="176">
        <v>42202</v>
      </c>
      <c r="K91" s="176">
        <v>38752</v>
      </c>
      <c r="L91" s="176">
        <v>34892</v>
      </c>
      <c r="M91" s="176">
        <v>34218</v>
      </c>
      <c r="N91" s="176">
        <v>31556</v>
      </c>
      <c r="O91" s="176">
        <v>36681</v>
      </c>
      <c r="P91" s="176">
        <v>39054</v>
      </c>
      <c r="Q91" s="176">
        <v>36690</v>
      </c>
      <c r="R91" s="176">
        <v>34335</v>
      </c>
      <c r="S91" s="176">
        <v>27878</v>
      </c>
      <c r="T91" s="176">
        <v>25332.400000000001</v>
      </c>
      <c r="U91" s="176">
        <v>26365.1</v>
      </c>
      <c r="V91" s="256">
        <v>24607.971000000001</v>
      </c>
      <c r="W91" s="256">
        <v>27074</v>
      </c>
      <c r="X91" s="256">
        <v>27439</v>
      </c>
      <c r="Y91" s="256">
        <v>27544</v>
      </c>
      <c r="Z91" s="256">
        <v>26587.366999999998</v>
      </c>
      <c r="AA91" s="256">
        <v>25221</v>
      </c>
    </row>
    <row r="92" spans="1:27" ht="14.25" customHeight="1" x14ac:dyDescent="0.2">
      <c r="A92" s="224"/>
      <c r="B92" s="139" t="s">
        <v>157</v>
      </c>
      <c r="C92" s="224"/>
      <c r="D92" s="239"/>
      <c r="E92" s="244"/>
      <c r="F92" s="160"/>
      <c r="G92" s="160"/>
      <c r="H92" s="160"/>
      <c r="I92" s="160"/>
      <c r="J92" s="160"/>
      <c r="K92" s="160"/>
      <c r="L92" s="160"/>
      <c r="M92" s="160"/>
      <c r="N92" s="160"/>
      <c r="O92" s="160"/>
      <c r="P92" s="160"/>
      <c r="Q92" s="160"/>
      <c r="R92" s="160"/>
      <c r="S92" s="160"/>
      <c r="T92" s="160"/>
      <c r="U92" s="160"/>
    </row>
    <row r="93" spans="1:27" s="226" customFormat="1" ht="14.25" customHeight="1" x14ac:dyDescent="0.2">
      <c r="A93" s="257"/>
      <c r="B93" s="226" t="s">
        <v>254</v>
      </c>
      <c r="C93" s="257"/>
      <c r="D93" s="257"/>
      <c r="E93" s="257"/>
      <c r="F93" s="257"/>
      <c r="G93" s="257"/>
      <c r="H93" s="257"/>
      <c r="I93" s="258"/>
      <c r="J93" s="259"/>
      <c r="K93" s="260"/>
      <c r="L93" s="260"/>
      <c r="M93" s="261"/>
      <c r="N93" s="261"/>
      <c r="O93" s="261"/>
      <c r="P93" s="261"/>
    </row>
    <row r="94" spans="1:27" s="226" customFormat="1" ht="12.75" customHeight="1" x14ac:dyDescent="0.2">
      <c r="B94" s="226" t="s">
        <v>255</v>
      </c>
      <c r="I94" s="262"/>
      <c r="N94" s="225"/>
      <c r="O94" s="225"/>
      <c r="P94" s="225"/>
    </row>
    <row r="95" spans="1:27" ht="13.5" customHeight="1" x14ac:dyDescent="0.2">
      <c r="B95" s="141" t="s">
        <v>256</v>
      </c>
      <c r="I95" s="177"/>
    </row>
    <row r="96" spans="1:27" ht="13.5" customHeight="1" x14ac:dyDescent="0.2">
      <c r="B96" s="229" t="s">
        <v>257</v>
      </c>
      <c r="I96" s="177"/>
    </row>
    <row r="97" spans="2:12" ht="13.5" customHeight="1" x14ac:dyDescent="0.2">
      <c r="B97" s="141" t="s">
        <v>258</v>
      </c>
      <c r="I97" s="177"/>
    </row>
    <row r="98" spans="2:12" ht="13.5" customHeight="1" x14ac:dyDescent="0.2">
      <c r="B98" s="141" t="s">
        <v>259</v>
      </c>
      <c r="J98" s="218" t="s">
        <v>69</v>
      </c>
      <c r="K98" s="218" t="s">
        <v>69</v>
      </c>
      <c r="L98" s="218" t="s">
        <v>69</v>
      </c>
    </row>
  </sheetData>
  <pageMargins left="0.74803149606299213" right="0.74803149606299213" top="0.59055118110236227" bottom="0.31496062992125984" header="0.31496062992125984" footer="0.15748031496062992"/>
  <pageSetup paperSize="9" scale="60" orientation="portrait" horizontalDpi="4294967292" verticalDpi="300" r:id="rId1"/>
  <headerFooter alignWithMargins="0">
    <oddHeader>&amp;R&amp;"Arial,Bold"&amp;16WATER TRANSPORT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zoomScaleNormal="100" workbookViewId="0"/>
  </sheetViews>
  <sheetFormatPr defaultRowHeight="15" x14ac:dyDescent="0.2"/>
  <cols>
    <col min="1" max="1" width="18" style="51" customWidth="1"/>
    <col min="2" max="4" width="11.7109375" style="51" customWidth="1"/>
    <col min="5" max="5" width="2.5703125" style="51" customWidth="1"/>
    <col min="6" max="6" width="12.7109375" style="51" customWidth="1"/>
    <col min="7" max="8" width="11.7109375" style="51" customWidth="1"/>
    <col min="9" max="9" width="12.7109375" style="51" customWidth="1"/>
    <col min="10" max="10" width="2" style="51" customWidth="1"/>
    <col min="11" max="256" width="9.140625" style="51"/>
    <col min="257" max="257" width="18" style="51" customWidth="1"/>
    <col min="258" max="260" width="11.7109375" style="51" customWidth="1"/>
    <col min="261" max="261" width="2.5703125" style="51" customWidth="1"/>
    <col min="262" max="262" width="12.7109375" style="51" customWidth="1"/>
    <col min="263" max="264" width="11.7109375" style="51" customWidth="1"/>
    <col min="265" max="265" width="12.7109375" style="51" customWidth="1"/>
    <col min="266" max="266" width="2" style="51" customWidth="1"/>
    <col min="267" max="512" width="9.140625" style="51"/>
    <col min="513" max="513" width="18" style="51" customWidth="1"/>
    <col min="514" max="516" width="11.7109375" style="51" customWidth="1"/>
    <col min="517" max="517" width="2.5703125" style="51" customWidth="1"/>
    <col min="518" max="518" width="12.7109375" style="51" customWidth="1"/>
    <col min="519" max="520" width="11.7109375" style="51" customWidth="1"/>
    <col min="521" max="521" width="12.7109375" style="51" customWidth="1"/>
    <col min="522" max="522" width="2" style="51" customWidth="1"/>
    <col min="523" max="768" width="9.140625" style="51"/>
    <col min="769" max="769" width="18" style="51" customWidth="1"/>
    <col min="770" max="772" width="11.7109375" style="51" customWidth="1"/>
    <col min="773" max="773" width="2.5703125" style="51" customWidth="1"/>
    <col min="774" max="774" width="12.7109375" style="51" customWidth="1"/>
    <col min="775" max="776" width="11.7109375" style="51" customWidth="1"/>
    <col min="777" max="777" width="12.7109375" style="51" customWidth="1"/>
    <col min="778" max="778" width="2" style="51" customWidth="1"/>
    <col min="779" max="1024" width="9.140625" style="51"/>
    <col min="1025" max="1025" width="18" style="51" customWidth="1"/>
    <col min="1026" max="1028" width="11.7109375" style="51" customWidth="1"/>
    <col min="1029" max="1029" width="2.5703125" style="51" customWidth="1"/>
    <col min="1030" max="1030" width="12.7109375" style="51" customWidth="1"/>
    <col min="1031" max="1032" width="11.7109375" style="51" customWidth="1"/>
    <col min="1033" max="1033" width="12.7109375" style="51" customWidth="1"/>
    <col min="1034" max="1034" width="2" style="51" customWidth="1"/>
    <col min="1035" max="1280" width="9.140625" style="51"/>
    <col min="1281" max="1281" width="18" style="51" customWidth="1"/>
    <col min="1282" max="1284" width="11.7109375" style="51" customWidth="1"/>
    <col min="1285" max="1285" width="2.5703125" style="51" customWidth="1"/>
    <col min="1286" max="1286" width="12.7109375" style="51" customWidth="1"/>
    <col min="1287" max="1288" width="11.7109375" style="51" customWidth="1"/>
    <col min="1289" max="1289" width="12.7109375" style="51" customWidth="1"/>
    <col min="1290" max="1290" width="2" style="51" customWidth="1"/>
    <col min="1291" max="1536" width="9.140625" style="51"/>
    <col min="1537" max="1537" width="18" style="51" customWidth="1"/>
    <col min="1538" max="1540" width="11.7109375" style="51" customWidth="1"/>
    <col min="1541" max="1541" width="2.5703125" style="51" customWidth="1"/>
    <col min="1542" max="1542" width="12.7109375" style="51" customWidth="1"/>
    <col min="1543" max="1544" width="11.7109375" style="51" customWidth="1"/>
    <col min="1545" max="1545" width="12.7109375" style="51" customWidth="1"/>
    <col min="1546" max="1546" width="2" style="51" customWidth="1"/>
    <col min="1547" max="1792" width="9.140625" style="51"/>
    <col min="1793" max="1793" width="18" style="51" customWidth="1"/>
    <col min="1794" max="1796" width="11.7109375" style="51" customWidth="1"/>
    <col min="1797" max="1797" width="2.5703125" style="51" customWidth="1"/>
    <col min="1798" max="1798" width="12.7109375" style="51" customWidth="1"/>
    <col min="1799" max="1800" width="11.7109375" style="51" customWidth="1"/>
    <col min="1801" max="1801" width="12.7109375" style="51" customWidth="1"/>
    <col min="1802" max="1802" width="2" style="51" customWidth="1"/>
    <col min="1803" max="2048" width="9.140625" style="51"/>
    <col min="2049" max="2049" width="18" style="51" customWidth="1"/>
    <col min="2050" max="2052" width="11.7109375" style="51" customWidth="1"/>
    <col min="2053" max="2053" width="2.5703125" style="51" customWidth="1"/>
    <col min="2054" max="2054" width="12.7109375" style="51" customWidth="1"/>
    <col min="2055" max="2056" width="11.7109375" style="51" customWidth="1"/>
    <col min="2057" max="2057" width="12.7109375" style="51" customWidth="1"/>
    <col min="2058" max="2058" width="2" style="51" customWidth="1"/>
    <col min="2059" max="2304" width="9.140625" style="51"/>
    <col min="2305" max="2305" width="18" style="51" customWidth="1"/>
    <col min="2306" max="2308" width="11.7109375" style="51" customWidth="1"/>
    <col min="2309" max="2309" width="2.5703125" style="51" customWidth="1"/>
    <col min="2310" max="2310" width="12.7109375" style="51" customWidth="1"/>
    <col min="2311" max="2312" width="11.7109375" style="51" customWidth="1"/>
    <col min="2313" max="2313" width="12.7109375" style="51" customWidth="1"/>
    <col min="2314" max="2314" width="2" style="51" customWidth="1"/>
    <col min="2315" max="2560" width="9.140625" style="51"/>
    <col min="2561" max="2561" width="18" style="51" customWidth="1"/>
    <col min="2562" max="2564" width="11.7109375" style="51" customWidth="1"/>
    <col min="2565" max="2565" width="2.5703125" style="51" customWidth="1"/>
    <col min="2566" max="2566" width="12.7109375" style="51" customWidth="1"/>
    <col min="2567" max="2568" width="11.7109375" style="51" customWidth="1"/>
    <col min="2569" max="2569" width="12.7109375" style="51" customWidth="1"/>
    <col min="2570" max="2570" width="2" style="51" customWidth="1"/>
    <col min="2571" max="2816" width="9.140625" style="51"/>
    <col min="2817" max="2817" width="18" style="51" customWidth="1"/>
    <col min="2818" max="2820" width="11.7109375" style="51" customWidth="1"/>
    <col min="2821" max="2821" width="2.5703125" style="51" customWidth="1"/>
    <col min="2822" max="2822" width="12.7109375" style="51" customWidth="1"/>
    <col min="2823" max="2824" width="11.7109375" style="51" customWidth="1"/>
    <col min="2825" max="2825" width="12.7109375" style="51" customWidth="1"/>
    <col min="2826" max="2826" width="2" style="51" customWidth="1"/>
    <col min="2827" max="3072" width="9.140625" style="51"/>
    <col min="3073" max="3073" width="18" style="51" customWidth="1"/>
    <col min="3074" max="3076" width="11.7109375" style="51" customWidth="1"/>
    <col min="3077" max="3077" width="2.5703125" style="51" customWidth="1"/>
    <col min="3078" max="3078" width="12.7109375" style="51" customWidth="1"/>
    <col min="3079" max="3080" width="11.7109375" style="51" customWidth="1"/>
    <col min="3081" max="3081" width="12.7109375" style="51" customWidth="1"/>
    <col min="3082" max="3082" width="2" style="51" customWidth="1"/>
    <col min="3083" max="3328" width="9.140625" style="51"/>
    <col min="3329" max="3329" width="18" style="51" customWidth="1"/>
    <col min="3330" max="3332" width="11.7109375" style="51" customWidth="1"/>
    <col min="3333" max="3333" width="2.5703125" style="51" customWidth="1"/>
    <col min="3334" max="3334" width="12.7109375" style="51" customWidth="1"/>
    <col min="3335" max="3336" width="11.7109375" style="51" customWidth="1"/>
    <col min="3337" max="3337" width="12.7109375" style="51" customWidth="1"/>
    <col min="3338" max="3338" width="2" style="51" customWidth="1"/>
    <col min="3339" max="3584" width="9.140625" style="51"/>
    <col min="3585" max="3585" width="18" style="51" customWidth="1"/>
    <col min="3586" max="3588" width="11.7109375" style="51" customWidth="1"/>
    <col min="3589" max="3589" width="2.5703125" style="51" customWidth="1"/>
    <col min="3590" max="3590" width="12.7109375" style="51" customWidth="1"/>
    <col min="3591" max="3592" width="11.7109375" style="51" customWidth="1"/>
    <col min="3593" max="3593" width="12.7109375" style="51" customWidth="1"/>
    <col min="3594" max="3594" width="2" style="51" customWidth="1"/>
    <col min="3595" max="3840" width="9.140625" style="51"/>
    <col min="3841" max="3841" width="18" style="51" customWidth="1"/>
    <col min="3842" max="3844" width="11.7109375" style="51" customWidth="1"/>
    <col min="3845" max="3845" width="2.5703125" style="51" customWidth="1"/>
    <col min="3846" max="3846" width="12.7109375" style="51" customWidth="1"/>
    <col min="3847" max="3848" width="11.7109375" style="51" customWidth="1"/>
    <col min="3849" max="3849" width="12.7109375" style="51" customWidth="1"/>
    <col min="3850" max="3850" width="2" style="51" customWidth="1"/>
    <col min="3851" max="4096" width="9.140625" style="51"/>
    <col min="4097" max="4097" width="18" style="51" customWidth="1"/>
    <col min="4098" max="4100" width="11.7109375" style="51" customWidth="1"/>
    <col min="4101" max="4101" width="2.5703125" style="51" customWidth="1"/>
    <col min="4102" max="4102" width="12.7109375" style="51" customWidth="1"/>
    <col min="4103" max="4104" width="11.7109375" style="51" customWidth="1"/>
    <col min="4105" max="4105" width="12.7109375" style="51" customWidth="1"/>
    <col min="4106" max="4106" width="2" style="51" customWidth="1"/>
    <col min="4107" max="4352" width="9.140625" style="51"/>
    <col min="4353" max="4353" width="18" style="51" customWidth="1"/>
    <col min="4354" max="4356" width="11.7109375" style="51" customWidth="1"/>
    <col min="4357" max="4357" width="2.5703125" style="51" customWidth="1"/>
    <col min="4358" max="4358" width="12.7109375" style="51" customWidth="1"/>
    <col min="4359" max="4360" width="11.7109375" style="51" customWidth="1"/>
    <col min="4361" max="4361" width="12.7109375" style="51" customWidth="1"/>
    <col min="4362" max="4362" width="2" style="51" customWidth="1"/>
    <col min="4363" max="4608" width="9.140625" style="51"/>
    <col min="4609" max="4609" width="18" style="51" customWidth="1"/>
    <col min="4610" max="4612" width="11.7109375" style="51" customWidth="1"/>
    <col min="4613" max="4613" width="2.5703125" style="51" customWidth="1"/>
    <col min="4614" max="4614" width="12.7109375" style="51" customWidth="1"/>
    <col min="4615" max="4616" width="11.7109375" style="51" customWidth="1"/>
    <col min="4617" max="4617" width="12.7109375" style="51" customWidth="1"/>
    <col min="4618" max="4618" width="2" style="51" customWidth="1"/>
    <col min="4619" max="4864" width="9.140625" style="51"/>
    <col min="4865" max="4865" width="18" style="51" customWidth="1"/>
    <col min="4866" max="4868" width="11.7109375" style="51" customWidth="1"/>
    <col min="4869" max="4869" width="2.5703125" style="51" customWidth="1"/>
    <col min="4870" max="4870" width="12.7109375" style="51" customWidth="1"/>
    <col min="4871" max="4872" width="11.7109375" style="51" customWidth="1"/>
    <col min="4873" max="4873" width="12.7109375" style="51" customWidth="1"/>
    <col min="4874" max="4874" width="2" style="51" customWidth="1"/>
    <col min="4875" max="5120" width="9.140625" style="51"/>
    <col min="5121" max="5121" width="18" style="51" customWidth="1"/>
    <col min="5122" max="5124" width="11.7109375" style="51" customWidth="1"/>
    <col min="5125" max="5125" width="2.5703125" style="51" customWidth="1"/>
    <col min="5126" max="5126" width="12.7109375" style="51" customWidth="1"/>
    <col min="5127" max="5128" width="11.7109375" style="51" customWidth="1"/>
    <col min="5129" max="5129" width="12.7109375" style="51" customWidth="1"/>
    <col min="5130" max="5130" width="2" style="51" customWidth="1"/>
    <col min="5131" max="5376" width="9.140625" style="51"/>
    <col min="5377" max="5377" width="18" style="51" customWidth="1"/>
    <col min="5378" max="5380" width="11.7109375" style="51" customWidth="1"/>
    <col min="5381" max="5381" width="2.5703125" style="51" customWidth="1"/>
    <col min="5382" max="5382" width="12.7109375" style="51" customWidth="1"/>
    <col min="5383" max="5384" width="11.7109375" style="51" customWidth="1"/>
    <col min="5385" max="5385" width="12.7109375" style="51" customWidth="1"/>
    <col min="5386" max="5386" width="2" style="51" customWidth="1"/>
    <col min="5387" max="5632" width="9.140625" style="51"/>
    <col min="5633" max="5633" width="18" style="51" customWidth="1"/>
    <col min="5634" max="5636" width="11.7109375" style="51" customWidth="1"/>
    <col min="5637" max="5637" width="2.5703125" style="51" customWidth="1"/>
    <col min="5638" max="5638" width="12.7109375" style="51" customWidth="1"/>
    <col min="5639" max="5640" width="11.7109375" style="51" customWidth="1"/>
    <col min="5641" max="5641" width="12.7109375" style="51" customWidth="1"/>
    <col min="5642" max="5642" width="2" style="51" customWidth="1"/>
    <col min="5643" max="5888" width="9.140625" style="51"/>
    <col min="5889" max="5889" width="18" style="51" customWidth="1"/>
    <col min="5890" max="5892" width="11.7109375" style="51" customWidth="1"/>
    <col min="5893" max="5893" width="2.5703125" style="51" customWidth="1"/>
    <col min="5894" max="5894" width="12.7109375" style="51" customWidth="1"/>
    <col min="5895" max="5896" width="11.7109375" style="51" customWidth="1"/>
    <col min="5897" max="5897" width="12.7109375" style="51" customWidth="1"/>
    <col min="5898" max="5898" width="2" style="51" customWidth="1"/>
    <col min="5899" max="6144" width="9.140625" style="51"/>
    <col min="6145" max="6145" width="18" style="51" customWidth="1"/>
    <col min="6146" max="6148" width="11.7109375" style="51" customWidth="1"/>
    <col min="6149" max="6149" width="2.5703125" style="51" customWidth="1"/>
    <col min="6150" max="6150" width="12.7109375" style="51" customWidth="1"/>
    <col min="6151" max="6152" width="11.7109375" style="51" customWidth="1"/>
    <col min="6153" max="6153" width="12.7109375" style="51" customWidth="1"/>
    <col min="6154" max="6154" width="2" style="51" customWidth="1"/>
    <col min="6155" max="6400" width="9.140625" style="51"/>
    <col min="6401" max="6401" width="18" style="51" customWidth="1"/>
    <col min="6402" max="6404" width="11.7109375" style="51" customWidth="1"/>
    <col min="6405" max="6405" width="2.5703125" style="51" customWidth="1"/>
    <col min="6406" max="6406" width="12.7109375" style="51" customWidth="1"/>
    <col min="6407" max="6408" width="11.7109375" style="51" customWidth="1"/>
    <col min="6409" max="6409" width="12.7109375" style="51" customWidth="1"/>
    <col min="6410" max="6410" width="2" style="51" customWidth="1"/>
    <col min="6411" max="6656" width="9.140625" style="51"/>
    <col min="6657" max="6657" width="18" style="51" customWidth="1"/>
    <col min="6658" max="6660" width="11.7109375" style="51" customWidth="1"/>
    <col min="6661" max="6661" width="2.5703125" style="51" customWidth="1"/>
    <col min="6662" max="6662" width="12.7109375" style="51" customWidth="1"/>
    <col min="6663" max="6664" width="11.7109375" style="51" customWidth="1"/>
    <col min="6665" max="6665" width="12.7109375" style="51" customWidth="1"/>
    <col min="6666" max="6666" width="2" style="51" customWidth="1"/>
    <col min="6667" max="6912" width="9.140625" style="51"/>
    <col min="6913" max="6913" width="18" style="51" customWidth="1"/>
    <col min="6914" max="6916" width="11.7109375" style="51" customWidth="1"/>
    <col min="6917" max="6917" width="2.5703125" style="51" customWidth="1"/>
    <col min="6918" max="6918" width="12.7109375" style="51" customWidth="1"/>
    <col min="6919" max="6920" width="11.7109375" style="51" customWidth="1"/>
    <col min="6921" max="6921" width="12.7109375" style="51" customWidth="1"/>
    <col min="6922" max="6922" width="2" style="51" customWidth="1"/>
    <col min="6923" max="7168" width="9.140625" style="51"/>
    <col min="7169" max="7169" width="18" style="51" customWidth="1"/>
    <col min="7170" max="7172" width="11.7109375" style="51" customWidth="1"/>
    <col min="7173" max="7173" width="2.5703125" style="51" customWidth="1"/>
    <col min="7174" max="7174" width="12.7109375" style="51" customWidth="1"/>
    <col min="7175" max="7176" width="11.7109375" style="51" customWidth="1"/>
    <col min="7177" max="7177" width="12.7109375" style="51" customWidth="1"/>
    <col min="7178" max="7178" width="2" style="51" customWidth="1"/>
    <col min="7179" max="7424" width="9.140625" style="51"/>
    <col min="7425" max="7425" width="18" style="51" customWidth="1"/>
    <col min="7426" max="7428" width="11.7109375" style="51" customWidth="1"/>
    <col min="7429" max="7429" width="2.5703125" style="51" customWidth="1"/>
    <col min="7430" max="7430" width="12.7109375" style="51" customWidth="1"/>
    <col min="7431" max="7432" width="11.7109375" style="51" customWidth="1"/>
    <col min="7433" max="7433" width="12.7109375" style="51" customWidth="1"/>
    <col min="7434" max="7434" width="2" style="51" customWidth="1"/>
    <col min="7435" max="7680" width="9.140625" style="51"/>
    <col min="7681" max="7681" width="18" style="51" customWidth="1"/>
    <col min="7682" max="7684" width="11.7109375" style="51" customWidth="1"/>
    <col min="7685" max="7685" width="2.5703125" style="51" customWidth="1"/>
    <col min="7686" max="7686" width="12.7109375" style="51" customWidth="1"/>
    <col min="7687" max="7688" width="11.7109375" style="51" customWidth="1"/>
    <col min="7689" max="7689" width="12.7109375" style="51" customWidth="1"/>
    <col min="7690" max="7690" width="2" style="51" customWidth="1"/>
    <col min="7691" max="7936" width="9.140625" style="51"/>
    <col min="7937" max="7937" width="18" style="51" customWidth="1"/>
    <col min="7938" max="7940" width="11.7109375" style="51" customWidth="1"/>
    <col min="7941" max="7941" width="2.5703125" style="51" customWidth="1"/>
    <col min="7942" max="7942" width="12.7109375" style="51" customWidth="1"/>
    <col min="7943" max="7944" width="11.7109375" style="51" customWidth="1"/>
    <col min="7945" max="7945" width="12.7109375" style="51" customWidth="1"/>
    <col min="7946" max="7946" width="2" style="51" customWidth="1"/>
    <col min="7947" max="8192" width="9.140625" style="51"/>
    <col min="8193" max="8193" width="18" style="51" customWidth="1"/>
    <col min="8194" max="8196" width="11.7109375" style="51" customWidth="1"/>
    <col min="8197" max="8197" width="2.5703125" style="51" customWidth="1"/>
    <col min="8198" max="8198" width="12.7109375" style="51" customWidth="1"/>
    <col min="8199" max="8200" width="11.7109375" style="51" customWidth="1"/>
    <col min="8201" max="8201" width="12.7109375" style="51" customWidth="1"/>
    <col min="8202" max="8202" width="2" style="51" customWidth="1"/>
    <col min="8203" max="8448" width="9.140625" style="51"/>
    <col min="8449" max="8449" width="18" style="51" customWidth="1"/>
    <col min="8450" max="8452" width="11.7109375" style="51" customWidth="1"/>
    <col min="8453" max="8453" width="2.5703125" style="51" customWidth="1"/>
    <col min="8454" max="8454" width="12.7109375" style="51" customWidth="1"/>
    <col min="8455" max="8456" width="11.7109375" style="51" customWidth="1"/>
    <col min="8457" max="8457" width="12.7109375" style="51" customWidth="1"/>
    <col min="8458" max="8458" width="2" style="51" customWidth="1"/>
    <col min="8459" max="8704" width="9.140625" style="51"/>
    <col min="8705" max="8705" width="18" style="51" customWidth="1"/>
    <col min="8706" max="8708" width="11.7109375" style="51" customWidth="1"/>
    <col min="8709" max="8709" width="2.5703125" style="51" customWidth="1"/>
    <col min="8710" max="8710" width="12.7109375" style="51" customWidth="1"/>
    <col min="8711" max="8712" width="11.7109375" style="51" customWidth="1"/>
    <col min="8713" max="8713" width="12.7109375" style="51" customWidth="1"/>
    <col min="8714" max="8714" width="2" style="51" customWidth="1"/>
    <col min="8715" max="8960" width="9.140625" style="51"/>
    <col min="8961" max="8961" width="18" style="51" customWidth="1"/>
    <col min="8962" max="8964" width="11.7109375" style="51" customWidth="1"/>
    <col min="8965" max="8965" width="2.5703125" style="51" customWidth="1"/>
    <col min="8966" max="8966" width="12.7109375" style="51" customWidth="1"/>
    <col min="8967" max="8968" width="11.7109375" style="51" customWidth="1"/>
    <col min="8969" max="8969" width="12.7109375" style="51" customWidth="1"/>
    <col min="8970" max="8970" width="2" style="51" customWidth="1"/>
    <col min="8971" max="9216" width="9.140625" style="51"/>
    <col min="9217" max="9217" width="18" style="51" customWidth="1"/>
    <col min="9218" max="9220" width="11.7109375" style="51" customWidth="1"/>
    <col min="9221" max="9221" width="2.5703125" style="51" customWidth="1"/>
    <col min="9222" max="9222" width="12.7109375" style="51" customWidth="1"/>
    <col min="9223" max="9224" width="11.7109375" style="51" customWidth="1"/>
    <col min="9225" max="9225" width="12.7109375" style="51" customWidth="1"/>
    <col min="9226" max="9226" width="2" style="51" customWidth="1"/>
    <col min="9227" max="9472" width="9.140625" style="51"/>
    <col min="9473" max="9473" width="18" style="51" customWidth="1"/>
    <col min="9474" max="9476" width="11.7109375" style="51" customWidth="1"/>
    <col min="9477" max="9477" width="2.5703125" style="51" customWidth="1"/>
    <col min="9478" max="9478" width="12.7109375" style="51" customWidth="1"/>
    <col min="9479" max="9480" width="11.7109375" style="51" customWidth="1"/>
    <col min="9481" max="9481" width="12.7109375" style="51" customWidth="1"/>
    <col min="9482" max="9482" width="2" style="51" customWidth="1"/>
    <col min="9483" max="9728" width="9.140625" style="51"/>
    <col min="9729" max="9729" width="18" style="51" customWidth="1"/>
    <col min="9730" max="9732" width="11.7109375" style="51" customWidth="1"/>
    <col min="9733" max="9733" width="2.5703125" style="51" customWidth="1"/>
    <col min="9734" max="9734" width="12.7109375" style="51" customWidth="1"/>
    <col min="9735" max="9736" width="11.7109375" style="51" customWidth="1"/>
    <col min="9737" max="9737" width="12.7109375" style="51" customWidth="1"/>
    <col min="9738" max="9738" width="2" style="51" customWidth="1"/>
    <col min="9739" max="9984" width="9.140625" style="51"/>
    <col min="9985" max="9985" width="18" style="51" customWidth="1"/>
    <col min="9986" max="9988" width="11.7109375" style="51" customWidth="1"/>
    <col min="9989" max="9989" width="2.5703125" style="51" customWidth="1"/>
    <col min="9990" max="9990" width="12.7109375" style="51" customWidth="1"/>
    <col min="9991" max="9992" width="11.7109375" style="51" customWidth="1"/>
    <col min="9993" max="9993" width="12.7109375" style="51" customWidth="1"/>
    <col min="9994" max="9994" width="2" style="51" customWidth="1"/>
    <col min="9995" max="10240" width="9.140625" style="51"/>
    <col min="10241" max="10241" width="18" style="51" customWidth="1"/>
    <col min="10242" max="10244" width="11.7109375" style="51" customWidth="1"/>
    <col min="10245" max="10245" width="2.5703125" style="51" customWidth="1"/>
    <col min="10246" max="10246" width="12.7109375" style="51" customWidth="1"/>
    <col min="10247" max="10248" width="11.7109375" style="51" customWidth="1"/>
    <col min="10249" max="10249" width="12.7109375" style="51" customWidth="1"/>
    <col min="10250" max="10250" width="2" style="51" customWidth="1"/>
    <col min="10251" max="10496" width="9.140625" style="51"/>
    <col min="10497" max="10497" width="18" style="51" customWidth="1"/>
    <col min="10498" max="10500" width="11.7109375" style="51" customWidth="1"/>
    <col min="10501" max="10501" width="2.5703125" style="51" customWidth="1"/>
    <col min="10502" max="10502" width="12.7109375" style="51" customWidth="1"/>
    <col min="10503" max="10504" width="11.7109375" style="51" customWidth="1"/>
    <col min="10505" max="10505" width="12.7109375" style="51" customWidth="1"/>
    <col min="10506" max="10506" width="2" style="51" customWidth="1"/>
    <col min="10507" max="10752" width="9.140625" style="51"/>
    <col min="10753" max="10753" width="18" style="51" customWidth="1"/>
    <col min="10754" max="10756" width="11.7109375" style="51" customWidth="1"/>
    <col min="10757" max="10757" width="2.5703125" style="51" customWidth="1"/>
    <col min="10758" max="10758" width="12.7109375" style="51" customWidth="1"/>
    <col min="10759" max="10760" width="11.7109375" style="51" customWidth="1"/>
    <col min="10761" max="10761" width="12.7109375" style="51" customWidth="1"/>
    <col min="10762" max="10762" width="2" style="51" customWidth="1"/>
    <col min="10763" max="11008" width="9.140625" style="51"/>
    <col min="11009" max="11009" width="18" style="51" customWidth="1"/>
    <col min="11010" max="11012" width="11.7109375" style="51" customWidth="1"/>
    <col min="11013" max="11013" width="2.5703125" style="51" customWidth="1"/>
    <col min="11014" max="11014" width="12.7109375" style="51" customWidth="1"/>
    <col min="11015" max="11016" width="11.7109375" style="51" customWidth="1"/>
    <col min="11017" max="11017" width="12.7109375" style="51" customWidth="1"/>
    <col min="11018" max="11018" width="2" style="51" customWidth="1"/>
    <col min="11019" max="11264" width="9.140625" style="51"/>
    <col min="11265" max="11265" width="18" style="51" customWidth="1"/>
    <col min="11266" max="11268" width="11.7109375" style="51" customWidth="1"/>
    <col min="11269" max="11269" width="2.5703125" style="51" customWidth="1"/>
    <col min="11270" max="11270" width="12.7109375" style="51" customWidth="1"/>
    <col min="11271" max="11272" width="11.7109375" style="51" customWidth="1"/>
    <col min="11273" max="11273" width="12.7109375" style="51" customWidth="1"/>
    <col min="11274" max="11274" width="2" style="51" customWidth="1"/>
    <col min="11275" max="11520" width="9.140625" style="51"/>
    <col min="11521" max="11521" width="18" style="51" customWidth="1"/>
    <col min="11522" max="11524" width="11.7109375" style="51" customWidth="1"/>
    <col min="11525" max="11525" width="2.5703125" style="51" customWidth="1"/>
    <col min="11526" max="11526" width="12.7109375" style="51" customWidth="1"/>
    <col min="11527" max="11528" width="11.7109375" style="51" customWidth="1"/>
    <col min="11529" max="11529" width="12.7109375" style="51" customWidth="1"/>
    <col min="11530" max="11530" width="2" style="51" customWidth="1"/>
    <col min="11531" max="11776" width="9.140625" style="51"/>
    <col min="11777" max="11777" width="18" style="51" customWidth="1"/>
    <col min="11778" max="11780" width="11.7109375" style="51" customWidth="1"/>
    <col min="11781" max="11781" width="2.5703125" style="51" customWidth="1"/>
    <col min="11782" max="11782" width="12.7109375" style="51" customWidth="1"/>
    <col min="11783" max="11784" width="11.7109375" style="51" customWidth="1"/>
    <col min="11785" max="11785" width="12.7109375" style="51" customWidth="1"/>
    <col min="11786" max="11786" width="2" style="51" customWidth="1"/>
    <col min="11787" max="12032" width="9.140625" style="51"/>
    <col min="12033" max="12033" width="18" style="51" customWidth="1"/>
    <col min="12034" max="12036" width="11.7109375" style="51" customWidth="1"/>
    <col min="12037" max="12037" width="2.5703125" style="51" customWidth="1"/>
    <col min="12038" max="12038" width="12.7109375" style="51" customWidth="1"/>
    <col min="12039" max="12040" width="11.7109375" style="51" customWidth="1"/>
    <col min="12041" max="12041" width="12.7109375" style="51" customWidth="1"/>
    <col min="12042" max="12042" width="2" style="51" customWidth="1"/>
    <col min="12043" max="12288" width="9.140625" style="51"/>
    <col min="12289" max="12289" width="18" style="51" customWidth="1"/>
    <col min="12290" max="12292" width="11.7109375" style="51" customWidth="1"/>
    <col min="12293" max="12293" width="2.5703125" style="51" customWidth="1"/>
    <col min="12294" max="12294" width="12.7109375" style="51" customWidth="1"/>
    <col min="12295" max="12296" width="11.7109375" style="51" customWidth="1"/>
    <col min="12297" max="12297" width="12.7109375" style="51" customWidth="1"/>
    <col min="12298" max="12298" width="2" style="51" customWidth="1"/>
    <col min="12299" max="12544" width="9.140625" style="51"/>
    <col min="12545" max="12545" width="18" style="51" customWidth="1"/>
    <col min="12546" max="12548" width="11.7109375" style="51" customWidth="1"/>
    <col min="12549" max="12549" width="2.5703125" style="51" customWidth="1"/>
    <col min="12550" max="12550" width="12.7109375" style="51" customWidth="1"/>
    <col min="12551" max="12552" width="11.7109375" style="51" customWidth="1"/>
    <col min="12553" max="12553" width="12.7109375" style="51" customWidth="1"/>
    <col min="12554" max="12554" width="2" style="51" customWidth="1"/>
    <col min="12555" max="12800" width="9.140625" style="51"/>
    <col min="12801" max="12801" width="18" style="51" customWidth="1"/>
    <col min="12802" max="12804" width="11.7109375" style="51" customWidth="1"/>
    <col min="12805" max="12805" width="2.5703125" style="51" customWidth="1"/>
    <col min="12806" max="12806" width="12.7109375" style="51" customWidth="1"/>
    <col min="12807" max="12808" width="11.7109375" style="51" customWidth="1"/>
    <col min="12809" max="12809" width="12.7109375" style="51" customWidth="1"/>
    <col min="12810" max="12810" width="2" style="51" customWidth="1"/>
    <col min="12811" max="13056" width="9.140625" style="51"/>
    <col min="13057" max="13057" width="18" style="51" customWidth="1"/>
    <col min="13058" max="13060" width="11.7109375" style="51" customWidth="1"/>
    <col min="13061" max="13061" width="2.5703125" style="51" customWidth="1"/>
    <col min="13062" max="13062" width="12.7109375" style="51" customWidth="1"/>
    <col min="13063" max="13064" width="11.7109375" style="51" customWidth="1"/>
    <col min="13065" max="13065" width="12.7109375" style="51" customWidth="1"/>
    <col min="13066" max="13066" width="2" style="51" customWidth="1"/>
    <col min="13067" max="13312" width="9.140625" style="51"/>
    <col min="13313" max="13313" width="18" style="51" customWidth="1"/>
    <col min="13314" max="13316" width="11.7109375" style="51" customWidth="1"/>
    <col min="13317" max="13317" width="2.5703125" style="51" customWidth="1"/>
    <col min="13318" max="13318" width="12.7109375" style="51" customWidth="1"/>
    <col min="13319" max="13320" width="11.7109375" style="51" customWidth="1"/>
    <col min="13321" max="13321" width="12.7109375" style="51" customWidth="1"/>
    <col min="13322" max="13322" width="2" style="51" customWidth="1"/>
    <col min="13323" max="13568" width="9.140625" style="51"/>
    <col min="13569" max="13569" width="18" style="51" customWidth="1"/>
    <col min="13570" max="13572" width="11.7109375" style="51" customWidth="1"/>
    <col min="13573" max="13573" width="2.5703125" style="51" customWidth="1"/>
    <col min="13574" max="13574" width="12.7109375" style="51" customWidth="1"/>
    <col min="13575" max="13576" width="11.7109375" style="51" customWidth="1"/>
    <col min="13577" max="13577" width="12.7109375" style="51" customWidth="1"/>
    <col min="13578" max="13578" width="2" style="51" customWidth="1"/>
    <col min="13579" max="13824" width="9.140625" style="51"/>
    <col min="13825" max="13825" width="18" style="51" customWidth="1"/>
    <col min="13826" max="13828" width="11.7109375" style="51" customWidth="1"/>
    <col min="13829" max="13829" width="2.5703125" style="51" customWidth="1"/>
    <col min="13830" max="13830" width="12.7109375" style="51" customWidth="1"/>
    <col min="13831" max="13832" width="11.7109375" style="51" customWidth="1"/>
    <col min="13833" max="13833" width="12.7109375" style="51" customWidth="1"/>
    <col min="13834" max="13834" width="2" style="51" customWidth="1"/>
    <col min="13835" max="14080" width="9.140625" style="51"/>
    <col min="14081" max="14081" width="18" style="51" customWidth="1"/>
    <col min="14082" max="14084" width="11.7109375" style="51" customWidth="1"/>
    <col min="14085" max="14085" width="2.5703125" style="51" customWidth="1"/>
    <col min="14086" max="14086" width="12.7109375" style="51" customWidth="1"/>
    <col min="14087" max="14088" width="11.7109375" style="51" customWidth="1"/>
    <col min="14089" max="14089" width="12.7109375" style="51" customWidth="1"/>
    <col min="14090" max="14090" width="2" style="51" customWidth="1"/>
    <col min="14091" max="14336" width="9.140625" style="51"/>
    <col min="14337" max="14337" width="18" style="51" customWidth="1"/>
    <col min="14338" max="14340" width="11.7109375" style="51" customWidth="1"/>
    <col min="14341" max="14341" width="2.5703125" style="51" customWidth="1"/>
    <col min="14342" max="14342" width="12.7109375" style="51" customWidth="1"/>
    <col min="14343" max="14344" width="11.7109375" style="51" customWidth="1"/>
    <col min="14345" max="14345" width="12.7109375" style="51" customWidth="1"/>
    <col min="14346" max="14346" width="2" style="51" customWidth="1"/>
    <col min="14347" max="14592" width="9.140625" style="51"/>
    <col min="14593" max="14593" width="18" style="51" customWidth="1"/>
    <col min="14594" max="14596" width="11.7109375" style="51" customWidth="1"/>
    <col min="14597" max="14597" width="2.5703125" style="51" customWidth="1"/>
    <col min="14598" max="14598" width="12.7109375" style="51" customWidth="1"/>
    <col min="14599" max="14600" width="11.7109375" style="51" customWidth="1"/>
    <col min="14601" max="14601" width="12.7109375" style="51" customWidth="1"/>
    <col min="14602" max="14602" width="2" style="51" customWidth="1"/>
    <col min="14603" max="14848" width="9.140625" style="51"/>
    <col min="14849" max="14849" width="18" style="51" customWidth="1"/>
    <col min="14850" max="14852" width="11.7109375" style="51" customWidth="1"/>
    <col min="14853" max="14853" width="2.5703125" style="51" customWidth="1"/>
    <col min="14854" max="14854" width="12.7109375" style="51" customWidth="1"/>
    <col min="14855" max="14856" width="11.7109375" style="51" customWidth="1"/>
    <col min="14857" max="14857" width="12.7109375" style="51" customWidth="1"/>
    <col min="14858" max="14858" width="2" style="51" customWidth="1"/>
    <col min="14859" max="15104" width="9.140625" style="51"/>
    <col min="15105" max="15105" width="18" style="51" customWidth="1"/>
    <col min="15106" max="15108" width="11.7109375" style="51" customWidth="1"/>
    <col min="15109" max="15109" width="2.5703125" style="51" customWidth="1"/>
    <col min="15110" max="15110" width="12.7109375" style="51" customWidth="1"/>
    <col min="15111" max="15112" width="11.7109375" style="51" customWidth="1"/>
    <col min="15113" max="15113" width="12.7109375" style="51" customWidth="1"/>
    <col min="15114" max="15114" width="2" style="51" customWidth="1"/>
    <col min="15115" max="15360" width="9.140625" style="51"/>
    <col min="15361" max="15361" width="18" style="51" customWidth="1"/>
    <col min="15362" max="15364" width="11.7109375" style="51" customWidth="1"/>
    <col min="15365" max="15365" width="2.5703125" style="51" customWidth="1"/>
    <col min="15366" max="15366" width="12.7109375" style="51" customWidth="1"/>
    <col min="15367" max="15368" width="11.7109375" style="51" customWidth="1"/>
    <col min="15369" max="15369" width="12.7109375" style="51" customWidth="1"/>
    <col min="15370" max="15370" width="2" style="51" customWidth="1"/>
    <col min="15371" max="15616" width="9.140625" style="51"/>
    <col min="15617" max="15617" width="18" style="51" customWidth="1"/>
    <col min="15618" max="15620" width="11.7109375" style="51" customWidth="1"/>
    <col min="15621" max="15621" width="2.5703125" style="51" customWidth="1"/>
    <col min="15622" max="15622" width="12.7109375" style="51" customWidth="1"/>
    <col min="15623" max="15624" width="11.7109375" style="51" customWidth="1"/>
    <col min="15625" max="15625" width="12.7109375" style="51" customWidth="1"/>
    <col min="15626" max="15626" width="2" style="51" customWidth="1"/>
    <col min="15627" max="15872" width="9.140625" style="51"/>
    <col min="15873" max="15873" width="18" style="51" customWidth="1"/>
    <col min="15874" max="15876" width="11.7109375" style="51" customWidth="1"/>
    <col min="15877" max="15877" width="2.5703125" style="51" customWidth="1"/>
    <col min="15878" max="15878" width="12.7109375" style="51" customWidth="1"/>
    <col min="15879" max="15880" width="11.7109375" style="51" customWidth="1"/>
    <col min="15881" max="15881" width="12.7109375" style="51" customWidth="1"/>
    <col min="15882" max="15882" width="2" style="51" customWidth="1"/>
    <col min="15883" max="16128" width="9.140625" style="51"/>
    <col min="16129" max="16129" width="18" style="51" customWidth="1"/>
    <col min="16130" max="16132" width="11.7109375" style="51" customWidth="1"/>
    <col min="16133" max="16133" width="2.5703125" style="51" customWidth="1"/>
    <col min="16134" max="16134" width="12.7109375" style="51" customWidth="1"/>
    <col min="16135" max="16136" width="11.7109375" style="51" customWidth="1"/>
    <col min="16137" max="16137" width="12.7109375" style="51" customWidth="1"/>
    <col min="16138" max="16138" width="2" style="51" customWidth="1"/>
    <col min="16139" max="16384" width="9.140625" style="51"/>
  </cols>
  <sheetData>
    <row r="1" spans="1:11" ht="16.5" x14ac:dyDescent="0.25">
      <c r="A1" s="230" t="s">
        <v>837</v>
      </c>
      <c r="B1" s="224"/>
      <c r="C1" s="224"/>
      <c r="D1" s="224"/>
      <c r="E1" s="224"/>
      <c r="F1" s="224"/>
      <c r="G1" s="224"/>
      <c r="H1" s="224"/>
      <c r="I1" s="224"/>
      <c r="J1" s="224"/>
    </row>
    <row r="2" spans="1:11" ht="16.5" thickBot="1" x14ac:dyDescent="0.3">
      <c r="A2" s="263" t="s">
        <v>69</v>
      </c>
      <c r="B2" s="264"/>
      <c r="C2" s="264"/>
      <c r="D2" s="264"/>
      <c r="E2" s="264"/>
      <c r="F2" s="264"/>
      <c r="G2" s="264"/>
      <c r="H2" s="264"/>
      <c r="I2" s="264"/>
      <c r="J2" s="224"/>
    </row>
    <row r="3" spans="1:11" ht="21" customHeight="1" thickBot="1" x14ac:dyDescent="0.3">
      <c r="A3" s="224"/>
      <c r="B3" s="805" t="s">
        <v>260</v>
      </c>
      <c r="C3" s="806"/>
      <c r="D3" s="806"/>
      <c r="E3" s="265"/>
      <c r="F3" s="805" t="s">
        <v>261</v>
      </c>
      <c r="G3" s="806"/>
      <c r="H3" s="806"/>
      <c r="I3" s="266" t="s">
        <v>262</v>
      </c>
      <c r="J3" s="267"/>
    </row>
    <row r="4" spans="1:11" ht="18" customHeight="1" thickBot="1" x14ac:dyDescent="0.25">
      <c r="A4" s="224"/>
      <c r="B4" s="268" t="s">
        <v>263</v>
      </c>
      <c r="C4" s="268" t="s">
        <v>264</v>
      </c>
      <c r="D4" s="269" t="s">
        <v>262</v>
      </c>
      <c r="E4" s="269"/>
      <c r="F4" s="268" t="s">
        <v>265</v>
      </c>
      <c r="G4" s="268" t="s">
        <v>6</v>
      </c>
      <c r="H4" s="269" t="s">
        <v>262</v>
      </c>
      <c r="I4" s="264"/>
      <c r="J4" s="224"/>
    </row>
    <row r="5" spans="1:11" ht="11.25" customHeight="1" x14ac:dyDescent="0.2">
      <c r="A5" s="270"/>
      <c r="I5" s="271" t="s">
        <v>12</v>
      </c>
      <c r="J5" s="272"/>
    </row>
    <row r="6" spans="1:11" ht="16.5" customHeight="1" x14ac:dyDescent="0.25">
      <c r="A6" s="60" t="s">
        <v>266</v>
      </c>
      <c r="B6" s="273">
        <v>0</v>
      </c>
      <c r="C6" s="273">
        <v>0</v>
      </c>
      <c r="D6" s="273">
        <v>0</v>
      </c>
      <c r="E6" s="273"/>
      <c r="F6" s="273">
        <v>1262.8419999999999</v>
      </c>
      <c r="G6" s="273">
        <v>1283.056</v>
      </c>
      <c r="H6" s="273">
        <v>2545.8980000000001</v>
      </c>
      <c r="I6" s="273">
        <v>2545.8980000000001</v>
      </c>
      <c r="K6" s="274"/>
    </row>
    <row r="7" spans="1:11" ht="11.25" customHeight="1" x14ac:dyDescent="0.2">
      <c r="B7" s="273"/>
      <c r="C7" s="273"/>
      <c r="D7" s="273"/>
      <c r="E7" s="275"/>
      <c r="F7" s="275"/>
      <c r="G7" s="275"/>
      <c r="H7" s="275"/>
      <c r="I7" s="273"/>
      <c r="J7" s="272"/>
      <c r="K7" s="274"/>
    </row>
    <row r="8" spans="1:11" ht="16.5" customHeight="1" x14ac:dyDescent="0.25">
      <c r="A8" s="276" t="s">
        <v>202</v>
      </c>
      <c r="B8" s="273">
        <v>0</v>
      </c>
      <c r="C8" s="273">
        <v>0</v>
      </c>
      <c r="D8" s="273">
        <v>0</v>
      </c>
      <c r="E8" s="273"/>
      <c r="F8" s="273">
        <v>1323.2570000000001</v>
      </c>
      <c r="G8" s="273">
        <v>1533.6100000000001</v>
      </c>
      <c r="H8" s="273">
        <v>2856.8670000000002</v>
      </c>
      <c r="I8" s="273">
        <v>2856.8670000000002</v>
      </c>
      <c r="K8" s="274"/>
    </row>
    <row r="9" spans="1:11" ht="11.25" customHeight="1" x14ac:dyDescent="0.2">
      <c r="A9" s="50"/>
      <c r="B9" s="273"/>
      <c r="C9" s="273"/>
      <c r="D9" s="273"/>
      <c r="E9" s="273"/>
      <c r="F9" s="273"/>
      <c r="G9" s="273"/>
      <c r="H9" s="273"/>
      <c r="I9" s="273"/>
      <c r="K9" s="274"/>
    </row>
    <row r="10" spans="1:11" ht="16.5" customHeight="1" x14ac:dyDescent="0.25">
      <c r="A10" s="276" t="s">
        <v>204</v>
      </c>
      <c r="B10" s="273">
        <v>6097.2722972567271</v>
      </c>
      <c r="C10" s="273">
        <v>1366.1879014047465</v>
      </c>
      <c r="D10" s="273">
        <v>7463.4601986614734</v>
      </c>
      <c r="E10" s="273"/>
      <c r="F10" s="273">
        <v>727.71870274327694</v>
      </c>
      <c r="G10" s="273">
        <v>895.38209859525386</v>
      </c>
      <c r="H10" s="273">
        <v>1623.1008013385308</v>
      </c>
      <c r="I10" s="273">
        <v>9086.5610000000052</v>
      </c>
      <c r="K10" s="274"/>
    </row>
    <row r="11" spans="1:11" ht="11.25" customHeight="1" x14ac:dyDescent="0.2">
      <c r="A11" s="50"/>
      <c r="B11" s="273"/>
      <c r="C11" s="273"/>
      <c r="D11" s="273"/>
      <c r="E11" s="273"/>
      <c r="F11" s="273"/>
      <c r="G11" s="273"/>
      <c r="H11" s="273"/>
      <c r="I11" s="273"/>
      <c r="K11" s="274"/>
    </row>
    <row r="12" spans="1:11" ht="16.5" customHeight="1" x14ac:dyDescent="0.25">
      <c r="A12" s="276" t="s">
        <v>205</v>
      </c>
      <c r="B12" s="273">
        <v>0</v>
      </c>
      <c r="C12" s="273">
        <v>3684.2151013830271</v>
      </c>
      <c r="D12" s="273">
        <v>3684.2151013830271</v>
      </c>
      <c r="E12" s="273"/>
      <c r="F12" s="273">
        <v>0</v>
      </c>
      <c r="G12" s="273">
        <v>2258.3618986169699</v>
      </c>
      <c r="H12" s="273">
        <v>2258.3618986169699</v>
      </c>
      <c r="I12" s="273">
        <v>5942.5769999999975</v>
      </c>
      <c r="K12" s="274"/>
    </row>
    <row r="13" spans="1:11" ht="11.25" customHeight="1" x14ac:dyDescent="0.25">
      <c r="A13" s="276"/>
      <c r="B13" s="273"/>
      <c r="C13" s="273"/>
      <c r="D13" s="273"/>
      <c r="E13" s="273"/>
      <c r="F13" s="273"/>
      <c r="G13" s="273"/>
      <c r="H13" s="273"/>
      <c r="I13" s="273"/>
      <c r="K13" s="274"/>
    </row>
    <row r="14" spans="1:11" ht="16.5" customHeight="1" x14ac:dyDescent="0.25">
      <c r="A14" s="276" t="s">
        <v>226</v>
      </c>
      <c r="B14" s="273">
        <v>6.9284403669724801</v>
      </c>
      <c r="C14" s="273">
        <v>3116.9911023571908</v>
      </c>
      <c r="D14" s="273">
        <v>3123.9195427241634</v>
      </c>
      <c r="E14" s="273"/>
      <c r="F14" s="273">
        <v>202.83655963302755</v>
      </c>
      <c r="G14" s="273">
        <v>143.19589764280681</v>
      </c>
      <c r="H14" s="273">
        <v>346.03245727583436</v>
      </c>
      <c r="I14" s="273">
        <v>3469.951999999998</v>
      </c>
      <c r="K14" s="274"/>
    </row>
    <row r="15" spans="1:11" ht="11.25" customHeight="1" x14ac:dyDescent="0.2">
      <c r="A15" s="50"/>
      <c r="B15" s="273"/>
      <c r="C15" s="273"/>
      <c r="D15" s="273"/>
      <c r="E15" s="273"/>
      <c r="F15" s="273"/>
      <c r="G15" s="273"/>
      <c r="H15" s="273"/>
      <c r="I15" s="273"/>
      <c r="K15" s="274"/>
    </row>
    <row r="16" spans="1:11" ht="16.5" customHeight="1" x14ac:dyDescent="0.25">
      <c r="A16" s="276" t="s">
        <v>208</v>
      </c>
      <c r="B16" s="273">
        <v>0</v>
      </c>
      <c r="C16" s="273">
        <v>4567.9713821371515</v>
      </c>
      <c r="D16" s="273">
        <v>4567.9713821371515</v>
      </c>
      <c r="E16" s="273"/>
      <c r="F16" s="273">
        <v>0</v>
      </c>
      <c r="G16" s="273">
        <v>760.95961786284738</v>
      </c>
      <c r="H16" s="273">
        <v>760.95961786284738</v>
      </c>
      <c r="I16" s="273">
        <v>5328.9309999999987</v>
      </c>
      <c r="K16" s="274"/>
    </row>
    <row r="17" spans="1:11" ht="11.25" customHeight="1" x14ac:dyDescent="0.2">
      <c r="A17" s="50"/>
      <c r="B17" s="273"/>
      <c r="C17" s="273"/>
      <c r="D17" s="273"/>
      <c r="E17" s="273"/>
      <c r="F17" s="273"/>
      <c r="G17" s="273"/>
      <c r="H17" s="273"/>
      <c r="I17" s="273"/>
      <c r="K17" s="274"/>
    </row>
    <row r="18" spans="1:11" ht="16.5" customHeight="1" x14ac:dyDescent="0.25">
      <c r="A18" s="276" t="s">
        <v>209</v>
      </c>
      <c r="B18" s="273">
        <v>140.90575445937688</v>
      </c>
      <c r="C18" s="273">
        <v>32.44258233726967</v>
      </c>
      <c r="D18" s="273">
        <v>173.34833679664655</v>
      </c>
      <c r="E18" s="273"/>
      <c r="F18" s="273">
        <v>47.919245540623052</v>
      </c>
      <c r="G18" s="273">
        <v>53.421417662730377</v>
      </c>
      <c r="H18" s="273">
        <v>101.34066320335343</v>
      </c>
      <c r="I18" s="273">
        <v>274.68899999999996</v>
      </c>
      <c r="K18" s="274"/>
    </row>
    <row r="19" spans="1:11" ht="11.25" customHeight="1" x14ac:dyDescent="0.2">
      <c r="A19" s="50"/>
      <c r="B19" s="273"/>
      <c r="C19" s="273"/>
      <c r="D19" s="273"/>
      <c r="E19" s="273"/>
      <c r="F19" s="273"/>
      <c r="G19" s="273"/>
      <c r="H19" s="273"/>
      <c r="I19" s="273"/>
      <c r="K19" s="274"/>
    </row>
    <row r="20" spans="1:11" ht="16.5" customHeight="1" x14ac:dyDescent="0.25">
      <c r="A20" s="276" t="s">
        <v>211</v>
      </c>
      <c r="B20" s="273">
        <v>160.4162386408419</v>
      </c>
      <c r="C20" s="273">
        <v>4.7281859233987724</v>
      </c>
      <c r="D20" s="273">
        <v>165.14442456424067</v>
      </c>
      <c r="E20" s="273"/>
      <c r="F20" s="273">
        <v>571.6297613591579</v>
      </c>
      <c r="G20" s="273">
        <v>394.45681407660169</v>
      </c>
      <c r="H20" s="273">
        <v>966.08657543575964</v>
      </c>
      <c r="I20" s="273">
        <v>1131.2310000000002</v>
      </c>
      <c r="K20" s="274"/>
    </row>
    <row r="21" spans="1:11" ht="11.25" customHeight="1" x14ac:dyDescent="0.2">
      <c r="A21" s="50"/>
      <c r="B21" s="273"/>
      <c r="C21" s="273"/>
      <c r="D21" s="273"/>
      <c r="E21" s="273"/>
      <c r="F21" s="273"/>
      <c r="G21" s="273"/>
      <c r="H21" s="273"/>
      <c r="I21" s="273"/>
      <c r="K21" s="274"/>
    </row>
    <row r="22" spans="1:11" ht="16.5" customHeight="1" x14ac:dyDescent="0.25">
      <c r="A22" s="276" t="s">
        <v>212</v>
      </c>
      <c r="B22" s="273">
        <v>525.48082486041017</v>
      </c>
      <c r="C22" s="273">
        <v>355.15088168312639</v>
      </c>
      <c r="D22" s="273">
        <v>880.63170654353667</v>
      </c>
      <c r="E22" s="273"/>
      <c r="F22" s="273">
        <v>1495.9851751395913</v>
      </c>
      <c r="G22" s="273">
        <v>1761.1021183168734</v>
      </c>
      <c r="H22" s="273">
        <v>3257.087293456465</v>
      </c>
      <c r="I22" s="273">
        <v>4137.7190000000019</v>
      </c>
      <c r="K22" s="274"/>
    </row>
    <row r="23" spans="1:11" ht="11.25" customHeight="1" x14ac:dyDescent="0.25">
      <c r="A23" s="276"/>
      <c r="B23" s="273"/>
      <c r="C23" s="273"/>
      <c r="D23" s="273"/>
      <c r="E23" s="273"/>
      <c r="F23" s="273"/>
      <c r="G23" s="273"/>
      <c r="H23" s="273"/>
      <c r="I23" s="273"/>
      <c r="K23" s="274"/>
    </row>
    <row r="24" spans="1:11" ht="16.5" customHeight="1" x14ac:dyDescent="0.25">
      <c r="A24" s="277" t="s">
        <v>214</v>
      </c>
      <c r="B24" s="273">
        <v>494.31629547508095</v>
      </c>
      <c r="C24" s="273">
        <v>53.929000000000002</v>
      </c>
      <c r="D24" s="273">
        <v>548.24529547508098</v>
      </c>
      <c r="E24" s="273"/>
      <c r="F24" s="273">
        <v>51.353704524919401</v>
      </c>
      <c r="G24" s="273">
        <v>7.9550000000000001</v>
      </c>
      <c r="H24" s="273">
        <v>59.308704524919399</v>
      </c>
      <c r="I24" s="273">
        <v>607.55400000000043</v>
      </c>
      <c r="K24" s="274"/>
    </row>
    <row r="25" spans="1:11" ht="11.25" customHeight="1" x14ac:dyDescent="0.2">
      <c r="A25" s="50"/>
      <c r="B25" s="273"/>
      <c r="C25" s="273"/>
      <c r="D25" s="273"/>
      <c r="E25" s="273"/>
      <c r="F25" s="273"/>
      <c r="G25" s="273"/>
      <c r="H25" s="273"/>
      <c r="I25" s="273"/>
      <c r="K25" s="274"/>
    </row>
    <row r="26" spans="1:11" ht="16.5" customHeight="1" x14ac:dyDescent="0.25">
      <c r="A26" s="276" t="s">
        <v>267</v>
      </c>
      <c r="B26" s="273">
        <v>4036.5378466972797</v>
      </c>
      <c r="C26" s="273">
        <v>20148.257347567109</v>
      </c>
      <c r="D26" s="273">
        <v>24184.795194264389</v>
      </c>
      <c r="E26" s="273"/>
      <c r="F26" s="273">
        <v>584.71415330271975</v>
      </c>
      <c r="G26" s="273">
        <v>1817.8576524328878</v>
      </c>
      <c r="H26" s="273">
        <v>2402.5718057356075</v>
      </c>
      <c r="I26" s="273">
        <v>26587.366999999998</v>
      </c>
      <c r="K26" s="274"/>
    </row>
    <row r="27" spans="1:11" ht="11.25" customHeight="1" x14ac:dyDescent="0.25">
      <c r="A27" s="278"/>
      <c r="B27" s="279"/>
      <c r="C27" s="279"/>
      <c r="D27" s="279"/>
      <c r="E27" s="279"/>
      <c r="F27" s="279"/>
      <c r="G27" s="279"/>
      <c r="H27" s="279"/>
    </row>
    <row r="28" spans="1:11" ht="16.5" thickBot="1" x14ac:dyDescent="0.3">
      <c r="A28" s="263" t="s">
        <v>268</v>
      </c>
      <c r="B28" s="280">
        <f>SUM(B6:B27)</f>
        <v>11461.857697756688</v>
      </c>
      <c r="C28" s="280">
        <f>SUM(C6:C27)</f>
        <v>33329.873484793017</v>
      </c>
      <c r="D28" s="280">
        <f>SUM(D6:D27)</f>
        <v>44791.731182549709</v>
      </c>
      <c r="E28" s="280"/>
      <c r="F28" s="280">
        <f>SUM(F6:F27)</f>
        <v>6268.256302243316</v>
      </c>
      <c r="G28" s="280">
        <f>SUM(G6:G27)</f>
        <v>10909.35851520697</v>
      </c>
      <c r="H28" s="280">
        <f>SUM(H6:H27)</f>
        <v>17177.614817450289</v>
      </c>
      <c r="I28" s="280">
        <f>SUM(I6:I26)</f>
        <v>61969.346000000005</v>
      </c>
      <c r="K28" s="274"/>
    </row>
    <row r="29" spans="1:11" ht="5.25" customHeight="1" x14ac:dyDescent="0.2"/>
    <row r="30" spans="1:11" ht="11.25" customHeight="1" x14ac:dyDescent="0.2">
      <c r="A30" s="139" t="s">
        <v>157</v>
      </c>
    </row>
    <row r="31" spans="1:11" x14ac:dyDescent="0.2">
      <c r="A31" s="226" t="s">
        <v>269</v>
      </c>
    </row>
    <row r="32" spans="1:11" x14ac:dyDescent="0.2">
      <c r="I32" s="281"/>
    </row>
    <row r="33" spans="1:9" ht="16.5" x14ac:dyDescent="0.25">
      <c r="A33" s="230" t="s">
        <v>838</v>
      </c>
      <c r="B33" s="224"/>
      <c r="C33" s="224"/>
      <c r="D33" s="224"/>
      <c r="E33" s="224"/>
      <c r="F33" s="224"/>
      <c r="G33" s="224"/>
      <c r="H33" s="224"/>
      <c r="I33" s="224"/>
    </row>
    <row r="34" spans="1:9" ht="16.5" thickBot="1" x14ac:dyDescent="0.3">
      <c r="A34" s="263" t="s">
        <v>56</v>
      </c>
      <c r="B34" s="264"/>
      <c r="C34" s="264"/>
      <c r="D34" s="264"/>
      <c r="E34" s="264"/>
      <c r="F34" s="264"/>
      <c r="G34" s="264"/>
      <c r="H34" s="264"/>
      <c r="I34" s="264"/>
    </row>
    <row r="35" spans="1:9" ht="16.5" thickBot="1" x14ac:dyDescent="0.3">
      <c r="B35" s="805" t="s">
        <v>260</v>
      </c>
      <c r="C35" s="806"/>
      <c r="D35" s="806"/>
      <c r="E35" s="282"/>
      <c r="F35" s="807" t="s">
        <v>261</v>
      </c>
      <c r="G35" s="808"/>
      <c r="H35" s="808"/>
      <c r="I35" s="267" t="s">
        <v>262</v>
      </c>
    </row>
    <row r="36" spans="1:9" ht="32.25" thickBot="1" x14ac:dyDescent="0.25">
      <c r="A36" s="264"/>
      <c r="B36" s="268" t="s">
        <v>263</v>
      </c>
      <c r="C36" s="268" t="s">
        <v>264</v>
      </c>
      <c r="D36" s="269" t="s">
        <v>262</v>
      </c>
      <c r="E36" s="283"/>
      <c r="F36" s="268" t="s">
        <v>265</v>
      </c>
      <c r="G36" s="268" t="s">
        <v>6</v>
      </c>
      <c r="H36" s="269" t="s">
        <v>262</v>
      </c>
      <c r="I36" s="264"/>
    </row>
    <row r="37" spans="1:9" ht="11.25" customHeight="1" x14ac:dyDescent="0.2">
      <c r="I37" s="271" t="s">
        <v>12</v>
      </c>
    </row>
    <row r="38" spans="1:9" ht="16.5" customHeight="1" x14ac:dyDescent="0.25">
      <c r="A38" s="60" t="s">
        <v>266</v>
      </c>
      <c r="B38" s="273">
        <v>0</v>
      </c>
      <c r="C38" s="273">
        <v>0</v>
      </c>
      <c r="D38" s="273">
        <v>0</v>
      </c>
      <c r="E38" s="273"/>
      <c r="F38" s="273">
        <v>1366.61</v>
      </c>
      <c r="G38" s="273">
        <v>1283.1400000000001</v>
      </c>
      <c r="H38" s="273">
        <v>2649.75</v>
      </c>
      <c r="I38" s="273">
        <v>2649.75</v>
      </c>
    </row>
    <row r="39" spans="1:9" ht="11.25" customHeight="1" x14ac:dyDescent="0.2">
      <c r="B39" s="273"/>
      <c r="C39" s="273"/>
      <c r="D39" s="273"/>
      <c r="E39" s="275"/>
      <c r="F39" s="275"/>
      <c r="G39" s="275"/>
      <c r="H39" s="275"/>
      <c r="I39" s="273"/>
    </row>
    <row r="40" spans="1:9" ht="15.75" x14ac:dyDescent="0.25">
      <c r="A40" s="276" t="s">
        <v>202</v>
      </c>
      <c r="B40" s="273">
        <v>0</v>
      </c>
      <c r="C40" s="273">
        <v>0</v>
      </c>
      <c r="D40" s="273">
        <v>0</v>
      </c>
      <c r="E40" s="273"/>
      <c r="F40" s="273">
        <v>1223.6300000000001</v>
      </c>
      <c r="G40" s="273">
        <v>1481.21</v>
      </c>
      <c r="H40" s="273">
        <v>2704.84</v>
      </c>
      <c r="I40" s="273">
        <v>2704.84</v>
      </c>
    </row>
    <row r="41" spans="1:9" ht="11.25" customHeight="1" x14ac:dyDescent="0.2">
      <c r="A41" s="50"/>
      <c r="B41" s="273"/>
      <c r="C41" s="273"/>
      <c r="D41" s="273"/>
      <c r="E41" s="273"/>
      <c r="F41" s="273"/>
      <c r="G41" s="273"/>
      <c r="H41" s="273"/>
      <c r="I41" s="273"/>
    </row>
    <row r="42" spans="1:9" ht="15.75" x14ac:dyDescent="0.25">
      <c r="A42" s="276" t="s">
        <v>204</v>
      </c>
      <c r="B42" s="273">
        <v>5931.4</v>
      </c>
      <c r="C42" s="273">
        <v>1449.48</v>
      </c>
      <c r="D42" s="273">
        <v>7380.89</v>
      </c>
      <c r="E42" s="273"/>
      <c r="F42" s="273">
        <v>768.49</v>
      </c>
      <c r="G42" s="273">
        <v>651.4</v>
      </c>
      <c r="H42" s="273">
        <v>1419.89</v>
      </c>
      <c r="I42" s="273">
        <v>8800.7800000000007</v>
      </c>
    </row>
    <row r="43" spans="1:9" ht="11.25" customHeight="1" x14ac:dyDescent="0.2">
      <c r="A43" s="50"/>
      <c r="B43" s="273"/>
      <c r="C43" s="273"/>
      <c r="D43" s="273"/>
      <c r="E43" s="273"/>
      <c r="F43" s="273"/>
      <c r="G43" s="273"/>
      <c r="H43" s="273"/>
      <c r="I43" s="273"/>
    </row>
    <row r="44" spans="1:9" ht="15.75" x14ac:dyDescent="0.25">
      <c r="A44" s="276" t="s">
        <v>205</v>
      </c>
      <c r="B44" s="273">
        <v>0</v>
      </c>
      <c r="C44" s="273">
        <v>3761.63</v>
      </c>
      <c r="D44" s="273">
        <v>3761.63</v>
      </c>
      <c r="E44" s="273"/>
      <c r="F44" s="273">
        <v>0</v>
      </c>
      <c r="G44" s="273">
        <v>2884.4</v>
      </c>
      <c r="H44" s="273">
        <v>2884.4</v>
      </c>
      <c r="I44" s="273">
        <v>6646.0300000000007</v>
      </c>
    </row>
    <row r="45" spans="1:9" ht="11.25" customHeight="1" x14ac:dyDescent="0.25">
      <c r="A45" s="276"/>
      <c r="B45" s="273"/>
      <c r="C45" s="273"/>
      <c r="D45" s="273"/>
      <c r="E45" s="273"/>
      <c r="F45" s="273"/>
      <c r="G45" s="273"/>
      <c r="H45" s="273"/>
      <c r="I45" s="273"/>
    </row>
    <row r="46" spans="1:9" ht="15.75" x14ac:dyDescent="0.25">
      <c r="A46" s="276" t="s">
        <v>226</v>
      </c>
      <c r="B46" s="273">
        <v>7.41</v>
      </c>
      <c r="C46" s="273">
        <v>2658.47</v>
      </c>
      <c r="D46" s="273">
        <v>2665.88</v>
      </c>
      <c r="E46" s="273"/>
      <c r="F46" s="273">
        <v>197.2</v>
      </c>
      <c r="G46" s="273">
        <v>186.95</v>
      </c>
      <c r="H46" s="273">
        <v>384.15</v>
      </c>
      <c r="I46" s="273">
        <v>3050.03</v>
      </c>
    </row>
    <row r="47" spans="1:9" ht="11.25" customHeight="1" x14ac:dyDescent="0.2">
      <c r="A47" s="50"/>
      <c r="B47" s="273"/>
      <c r="C47" s="273"/>
      <c r="D47" s="273"/>
      <c r="E47" s="273"/>
      <c r="F47" s="273"/>
      <c r="G47" s="273"/>
      <c r="H47" s="273"/>
      <c r="I47" s="273"/>
    </row>
    <row r="48" spans="1:9" ht="15.75" x14ac:dyDescent="0.25">
      <c r="A48" s="276" t="s">
        <v>208</v>
      </c>
      <c r="B48" s="273">
        <v>0.09</v>
      </c>
      <c r="C48" s="273">
        <v>6159.38</v>
      </c>
      <c r="D48" s="273">
        <v>6159.47</v>
      </c>
      <c r="E48" s="273"/>
      <c r="F48" s="273">
        <v>0</v>
      </c>
      <c r="G48" s="273">
        <v>1211.76</v>
      </c>
      <c r="H48" s="273">
        <v>1211.76</v>
      </c>
      <c r="I48" s="273">
        <v>7371.2300000000005</v>
      </c>
    </row>
    <row r="49" spans="1:11" ht="11.25" customHeight="1" x14ac:dyDescent="0.2">
      <c r="A49" s="50"/>
      <c r="B49" s="273"/>
      <c r="C49" s="273"/>
      <c r="D49" s="273"/>
      <c r="E49" s="273"/>
      <c r="F49" s="273"/>
      <c r="G49" s="273"/>
      <c r="H49" s="273"/>
      <c r="I49" s="273"/>
    </row>
    <row r="50" spans="1:11" ht="15.75" x14ac:dyDescent="0.25">
      <c r="A50" s="276" t="s">
        <v>209</v>
      </c>
      <c r="B50" s="273">
        <v>331.46</v>
      </c>
      <c r="C50" s="273">
        <v>55.06</v>
      </c>
      <c r="D50" s="273">
        <v>386.52</v>
      </c>
      <c r="E50" s="273"/>
      <c r="F50" s="273">
        <v>487.54</v>
      </c>
      <c r="G50" s="273">
        <v>55</v>
      </c>
      <c r="H50" s="273">
        <v>542.54</v>
      </c>
      <c r="I50" s="273">
        <v>929.06</v>
      </c>
    </row>
    <row r="51" spans="1:11" ht="11.25" customHeight="1" x14ac:dyDescent="0.2">
      <c r="A51" s="50"/>
      <c r="B51" s="273"/>
      <c r="C51" s="273"/>
      <c r="D51" s="273"/>
      <c r="E51" s="273"/>
      <c r="F51" s="273"/>
      <c r="G51" s="273"/>
      <c r="H51" s="273"/>
      <c r="I51" s="273"/>
    </row>
    <row r="52" spans="1:11" ht="15.75" x14ac:dyDescent="0.25">
      <c r="A52" s="276" t="s">
        <v>211</v>
      </c>
      <c r="B52" s="273">
        <v>98.87</v>
      </c>
      <c r="C52" s="273">
        <v>0.99</v>
      </c>
      <c r="D52" s="273">
        <v>99.86</v>
      </c>
      <c r="E52" s="273"/>
      <c r="F52" s="273">
        <v>613.76</v>
      </c>
      <c r="G52" s="273">
        <v>376.21</v>
      </c>
      <c r="H52" s="273">
        <v>989.97</v>
      </c>
      <c r="I52" s="273">
        <v>1089.83</v>
      </c>
    </row>
    <row r="53" spans="1:11" ht="11.25" customHeight="1" x14ac:dyDescent="0.2">
      <c r="A53" s="50"/>
      <c r="B53" s="273"/>
      <c r="C53" s="273"/>
      <c r="D53" s="273"/>
      <c r="E53" s="273"/>
      <c r="F53" s="273"/>
      <c r="G53" s="273"/>
      <c r="H53" s="273"/>
      <c r="I53" s="273"/>
    </row>
    <row r="54" spans="1:11" ht="15.75" x14ac:dyDescent="0.25">
      <c r="A54" s="276" t="s">
        <v>212</v>
      </c>
      <c r="B54" s="273">
        <v>579.74</v>
      </c>
      <c r="C54" s="273">
        <v>334.68</v>
      </c>
      <c r="D54" s="273">
        <v>914.42</v>
      </c>
      <c r="E54" s="273"/>
      <c r="F54" s="273">
        <v>1479.72</v>
      </c>
      <c r="G54" s="273">
        <v>1800.36</v>
      </c>
      <c r="H54" s="273">
        <v>3280.09</v>
      </c>
      <c r="I54" s="273">
        <v>4194.51</v>
      </c>
    </row>
    <row r="55" spans="1:11" ht="11.25" customHeight="1" x14ac:dyDescent="0.25">
      <c r="A55" s="276"/>
      <c r="B55" s="273"/>
      <c r="C55" s="273"/>
      <c r="D55" s="273"/>
      <c r="E55" s="273"/>
      <c r="F55" s="273"/>
      <c r="G55" s="273"/>
      <c r="H55" s="273"/>
      <c r="I55" s="273"/>
    </row>
    <row r="56" spans="1:11" ht="15.75" x14ac:dyDescent="0.25">
      <c r="A56" s="277" t="s">
        <v>214</v>
      </c>
      <c r="B56" s="273">
        <v>446.86</v>
      </c>
      <c r="C56" s="273">
        <v>19.760000000000002</v>
      </c>
      <c r="D56" s="273">
        <v>466.62</v>
      </c>
      <c r="E56" s="273"/>
      <c r="F56" s="273">
        <v>28.33</v>
      </c>
      <c r="G56" s="273">
        <v>8.51</v>
      </c>
      <c r="H56" s="273">
        <v>36.83</v>
      </c>
      <c r="I56" s="273">
        <v>503.45</v>
      </c>
    </row>
    <row r="57" spans="1:11" ht="11.25" customHeight="1" x14ac:dyDescent="0.2">
      <c r="A57" s="50"/>
      <c r="B57" s="273"/>
      <c r="C57" s="273"/>
      <c r="D57" s="273"/>
      <c r="E57" s="273"/>
      <c r="F57" s="273"/>
      <c r="G57" s="273"/>
      <c r="H57" s="273"/>
      <c r="I57" s="273"/>
    </row>
    <row r="58" spans="1:11" ht="18.75" x14ac:dyDescent="0.25">
      <c r="A58" s="276" t="s">
        <v>267</v>
      </c>
      <c r="B58" s="273">
        <v>4536.4399999999996</v>
      </c>
      <c r="C58" s="273">
        <v>18995.09</v>
      </c>
      <c r="D58" s="273">
        <v>23531.54</v>
      </c>
      <c r="E58" s="273"/>
      <c r="F58" s="273">
        <v>473.29</v>
      </c>
      <c r="G58" s="273">
        <v>1216.0899999999999</v>
      </c>
      <c r="H58" s="273">
        <v>1689.38</v>
      </c>
      <c r="I58" s="273">
        <v>25220.920000000002</v>
      </c>
    </row>
    <row r="59" spans="1:11" ht="11.25" customHeight="1" x14ac:dyDescent="0.25">
      <c r="A59" s="278"/>
      <c r="B59" s="279"/>
      <c r="C59" s="279"/>
      <c r="D59" s="279"/>
      <c r="E59" s="279"/>
      <c r="F59" s="279"/>
      <c r="G59" s="279"/>
      <c r="H59" s="279"/>
    </row>
    <row r="60" spans="1:11" ht="16.5" thickBot="1" x14ac:dyDescent="0.3">
      <c r="A60" s="263" t="s">
        <v>268</v>
      </c>
      <c r="B60" s="280">
        <f>SUM(B38:B59)</f>
        <v>11932.269999999999</v>
      </c>
      <c r="C60" s="280">
        <f>SUM(C38:C59)</f>
        <v>33434.54</v>
      </c>
      <c r="D60" s="280">
        <f>SUM(D38:D59)</f>
        <v>45366.83</v>
      </c>
      <c r="E60" s="280"/>
      <c r="F60" s="280">
        <f>SUM(F38:F59)</f>
        <v>6638.57</v>
      </c>
      <c r="G60" s="280">
        <f>SUM(G38:G59)</f>
        <v>11155.03</v>
      </c>
      <c r="H60" s="280">
        <f>SUM(H38:H59)</f>
        <v>17793.600000000002</v>
      </c>
      <c r="I60" s="280">
        <f>SUM(I38:I58)</f>
        <v>63160.430000000008</v>
      </c>
      <c r="K60" s="274"/>
    </row>
    <row r="61" spans="1:11" x14ac:dyDescent="0.2">
      <c r="A61" s="139" t="s">
        <v>157</v>
      </c>
    </row>
    <row r="62" spans="1:11" x14ac:dyDescent="0.2">
      <c r="A62" s="226" t="s">
        <v>269</v>
      </c>
      <c r="D62" s="274"/>
      <c r="E62" s="274"/>
      <c r="H62" s="274"/>
    </row>
    <row r="63" spans="1:11" ht="4.5" customHeight="1" x14ac:dyDescent="0.2"/>
  </sheetData>
  <mergeCells count="4">
    <mergeCell ref="B3:D3"/>
    <mergeCell ref="F3:H3"/>
    <mergeCell ref="B35:D35"/>
    <mergeCell ref="F35:H35"/>
  </mergeCells>
  <pageMargins left="0.74803149606299213" right="0.74803149606299213" top="0.98425196850393704" bottom="0.98425196850393704" header="0.51181102362204722" footer="0.51181102362204722"/>
  <pageSetup paperSize="9" scale="80" orientation="portrait" horizontalDpi="96" verticalDpi="300" r:id="rId1"/>
  <headerFooter alignWithMargins="0">
    <oddHeader>&amp;R&amp;"Arial,Bold"&amp;14WATER TRANSPORT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zoomScale="70" zoomScaleNormal="70" workbookViewId="0">
      <selection activeCell="H18" sqref="H18"/>
    </sheetView>
  </sheetViews>
  <sheetFormatPr defaultRowHeight="15" x14ac:dyDescent="0.2"/>
  <cols>
    <col min="1" max="1" width="42" style="51" customWidth="1"/>
    <col min="2" max="2" width="12.7109375" style="51" customWidth="1"/>
    <col min="3" max="3" width="14.5703125" style="51" customWidth="1"/>
    <col min="4" max="4" width="14.42578125" style="51" customWidth="1"/>
    <col min="5" max="5" width="13.5703125" style="51" customWidth="1"/>
    <col min="6" max="6" width="14.5703125" style="51" customWidth="1"/>
    <col min="7" max="7" width="14.42578125" style="51" customWidth="1"/>
    <col min="8" max="8" width="14.7109375" style="51" customWidth="1"/>
    <col min="9" max="9" width="9.140625" style="51" customWidth="1"/>
    <col min="10" max="10" width="9.42578125" style="51" customWidth="1"/>
    <col min="11" max="253" width="9.140625" style="51"/>
    <col min="254" max="254" width="42" style="51" customWidth="1"/>
    <col min="255" max="255" width="12.7109375" style="51" customWidth="1"/>
    <col min="256" max="256" width="14.5703125" style="51" customWidth="1"/>
    <col min="257" max="257" width="14.42578125" style="51" customWidth="1"/>
    <col min="258" max="258" width="13.5703125" style="51" customWidth="1"/>
    <col min="259" max="259" width="14.5703125" style="51" customWidth="1"/>
    <col min="260" max="260" width="14.42578125" style="51" customWidth="1"/>
    <col min="261" max="261" width="14.7109375" style="51" customWidth="1"/>
    <col min="262" max="262" width="9.140625" style="51" customWidth="1"/>
    <col min="263" max="263" width="9.42578125" style="51" customWidth="1"/>
    <col min="264" max="509" width="9.140625" style="51"/>
    <col min="510" max="510" width="42" style="51" customWidth="1"/>
    <col min="511" max="511" width="12.7109375" style="51" customWidth="1"/>
    <col min="512" max="512" width="14.5703125" style="51" customWidth="1"/>
    <col min="513" max="513" width="14.42578125" style="51" customWidth="1"/>
    <col min="514" max="514" width="13.5703125" style="51" customWidth="1"/>
    <col min="515" max="515" width="14.5703125" style="51" customWidth="1"/>
    <col min="516" max="516" width="14.42578125" style="51" customWidth="1"/>
    <col min="517" max="517" width="14.7109375" style="51" customWidth="1"/>
    <col min="518" max="518" width="9.140625" style="51" customWidth="1"/>
    <col min="519" max="519" width="9.42578125" style="51" customWidth="1"/>
    <col min="520" max="765" width="9.140625" style="51"/>
    <col min="766" max="766" width="42" style="51" customWidth="1"/>
    <col min="767" max="767" width="12.7109375" style="51" customWidth="1"/>
    <col min="768" max="768" width="14.5703125" style="51" customWidth="1"/>
    <col min="769" max="769" width="14.42578125" style="51" customWidth="1"/>
    <col min="770" max="770" width="13.5703125" style="51" customWidth="1"/>
    <col min="771" max="771" width="14.5703125" style="51" customWidth="1"/>
    <col min="772" max="772" width="14.42578125" style="51" customWidth="1"/>
    <col min="773" max="773" width="14.7109375" style="51" customWidth="1"/>
    <col min="774" max="774" width="9.140625" style="51" customWidth="1"/>
    <col min="775" max="775" width="9.42578125" style="51" customWidth="1"/>
    <col min="776" max="1021" width="9.140625" style="51"/>
    <col min="1022" max="1022" width="42" style="51" customWidth="1"/>
    <col min="1023" max="1023" width="12.7109375" style="51" customWidth="1"/>
    <col min="1024" max="1024" width="14.5703125" style="51" customWidth="1"/>
    <col min="1025" max="1025" width="14.42578125" style="51" customWidth="1"/>
    <col min="1026" max="1026" width="13.5703125" style="51" customWidth="1"/>
    <col min="1027" max="1027" width="14.5703125" style="51" customWidth="1"/>
    <col min="1028" max="1028" width="14.42578125" style="51" customWidth="1"/>
    <col min="1029" max="1029" width="14.7109375" style="51" customWidth="1"/>
    <col min="1030" max="1030" width="9.140625" style="51" customWidth="1"/>
    <col min="1031" max="1031" width="9.42578125" style="51" customWidth="1"/>
    <col min="1032" max="1277" width="9.140625" style="51"/>
    <col min="1278" max="1278" width="42" style="51" customWidth="1"/>
    <col min="1279" max="1279" width="12.7109375" style="51" customWidth="1"/>
    <col min="1280" max="1280" width="14.5703125" style="51" customWidth="1"/>
    <col min="1281" max="1281" width="14.42578125" style="51" customWidth="1"/>
    <col min="1282" max="1282" width="13.5703125" style="51" customWidth="1"/>
    <col min="1283" max="1283" width="14.5703125" style="51" customWidth="1"/>
    <col min="1284" max="1284" width="14.42578125" style="51" customWidth="1"/>
    <col min="1285" max="1285" width="14.7109375" style="51" customWidth="1"/>
    <col min="1286" max="1286" width="9.140625" style="51" customWidth="1"/>
    <col min="1287" max="1287" width="9.42578125" style="51" customWidth="1"/>
    <col min="1288" max="1533" width="9.140625" style="51"/>
    <col min="1534" max="1534" width="42" style="51" customWidth="1"/>
    <col min="1535" max="1535" width="12.7109375" style="51" customWidth="1"/>
    <col min="1536" max="1536" width="14.5703125" style="51" customWidth="1"/>
    <col min="1537" max="1537" width="14.42578125" style="51" customWidth="1"/>
    <col min="1538" max="1538" width="13.5703125" style="51" customWidth="1"/>
    <col min="1539" max="1539" width="14.5703125" style="51" customWidth="1"/>
    <col min="1540" max="1540" width="14.42578125" style="51" customWidth="1"/>
    <col min="1541" max="1541" width="14.7109375" style="51" customWidth="1"/>
    <col min="1542" max="1542" width="9.140625" style="51" customWidth="1"/>
    <col min="1543" max="1543" width="9.42578125" style="51" customWidth="1"/>
    <col min="1544" max="1789" width="9.140625" style="51"/>
    <col min="1790" max="1790" width="42" style="51" customWidth="1"/>
    <col min="1791" max="1791" width="12.7109375" style="51" customWidth="1"/>
    <col min="1792" max="1792" width="14.5703125" style="51" customWidth="1"/>
    <col min="1793" max="1793" width="14.42578125" style="51" customWidth="1"/>
    <col min="1794" max="1794" width="13.5703125" style="51" customWidth="1"/>
    <col min="1795" max="1795" width="14.5703125" style="51" customWidth="1"/>
    <col min="1796" max="1796" width="14.42578125" style="51" customWidth="1"/>
    <col min="1797" max="1797" width="14.7109375" style="51" customWidth="1"/>
    <col min="1798" max="1798" width="9.140625" style="51" customWidth="1"/>
    <col min="1799" max="1799" width="9.42578125" style="51" customWidth="1"/>
    <col min="1800" max="2045" width="9.140625" style="51"/>
    <col min="2046" max="2046" width="42" style="51" customWidth="1"/>
    <col min="2047" max="2047" width="12.7109375" style="51" customWidth="1"/>
    <col min="2048" max="2048" width="14.5703125" style="51" customWidth="1"/>
    <col min="2049" max="2049" width="14.42578125" style="51" customWidth="1"/>
    <col min="2050" max="2050" width="13.5703125" style="51" customWidth="1"/>
    <col min="2051" max="2051" width="14.5703125" style="51" customWidth="1"/>
    <col min="2052" max="2052" width="14.42578125" style="51" customWidth="1"/>
    <col min="2053" max="2053" width="14.7109375" style="51" customWidth="1"/>
    <col min="2054" max="2054" width="9.140625" style="51" customWidth="1"/>
    <col min="2055" max="2055" width="9.42578125" style="51" customWidth="1"/>
    <col min="2056" max="2301" width="9.140625" style="51"/>
    <col min="2302" max="2302" width="42" style="51" customWidth="1"/>
    <col min="2303" max="2303" width="12.7109375" style="51" customWidth="1"/>
    <col min="2304" max="2304" width="14.5703125" style="51" customWidth="1"/>
    <col min="2305" max="2305" width="14.42578125" style="51" customWidth="1"/>
    <col min="2306" max="2306" width="13.5703125" style="51" customWidth="1"/>
    <col min="2307" max="2307" width="14.5703125" style="51" customWidth="1"/>
    <col min="2308" max="2308" width="14.42578125" style="51" customWidth="1"/>
    <col min="2309" max="2309" width="14.7109375" style="51" customWidth="1"/>
    <col min="2310" max="2310" width="9.140625" style="51" customWidth="1"/>
    <col min="2311" max="2311" width="9.42578125" style="51" customWidth="1"/>
    <col min="2312" max="2557" width="9.140625" style="51"/>
    <col min="2558" max="2558" width="42" style="51" customWidth="1"/>
    <col min="2559" max="2559" width="12.7109375" style="51" customWidth="1"/>
    <col min="2560" max="2560" width="14.5703125" style="51" customWidth="1"/>
    <col min="2561" max="2561" width="14.42578125" style="51" customWidth="1"/>
    <col min="2562" max="2562" width="13.5703125" style="51" customWidth="1"/>
    <col min="2563" max="2563" width="14.5703125" style="51" customWidth="1"/>
    <col min="2564" max="2564" width="14.42578125" style="51" customWidth="1"/>
    <col min="2565" max="2565" width="14.7109375" style="51" customWidth="1"/>
    <col min="2566" max="2566" width="9.140625" style="51" customWidth="1"/>
    <col min="2567" max="2567" width="9.42578125" style="51" customWidth="1"/>
    <col min="2568" max="2813" width="9.140625" style="51"/>
    <col min="2814" max="2814" width="42" style="51" customWidth="1"/>
    <col min="2815" max="2815" width="12.7109375" style="51" customWidth="1"/>
    <col min="2816" max="2816" width="14.5703125" style="51" customWidth="1"/>
    <col min="2817" max="2817" width="14.42578125" style="51" customWidth="1"/>
    <col min="2818" max="2818" width="13.5703125" style="51" customWidth="1"/>
    <col min="2819" max="2819" width="14.5703125" style="51" customWidth="1"/>
    <col min="2820" max="2820" width="14.42578125" style="51" customWidth="1"/>
    <col min="2821" max="2821" width="14.7109375" style="51" customWidth="1"/>
    <col min="2822" max="2822" width="9.140625" style="51" customWidth="1"/>
    <col min="2823" max="2823" width="9.42578125" style="51" customWidth="1"/>
    <col min="2824" max="3069" width="9.140625" style="51"/>
    <col min="3070" max="3070" width="42" style="51" customWidth="1"/>
    <col min="3071" max="3071" width="12.7109375" style="51" customWidth="1"/>
    <col min="3072" max="3072" width="14.5703125" style="51" customWidth="1"/>
    <col min="3073" max="3073" width="14.42578125" style="51" customWidth="1"/>
    <col min="3074" max="3074" width="13.5703125" style="51" customWidth="1"/>
    <col min="3075" max="3075" width="14.5703125" style="51" customWidth="1"/>
    <col min="3076" max="3076" width="14.42578125" style="51" customWidth="1"/>
    <col min="3077" max="3077" width="14.7109375" style="51" customWidth="1"/>
    <col min="3078" max="3078" width="9.140625" style="51" customWidth="1"/>
    <col min="3079" max="3079" width="9.42578125" style="51" customWidth="1"/>
    <col min="3080" max="3325" width="9.140625" style="51"/>
    <col min="3326" max="3326" width="42" style="51" customWidth="1"/>
    <col min="3327" max="3327" width="12.7109375" style="51" customWidth="1"/>
    <col min="3328" max="3328" width="14.5703125" style="51" customWidth="1"/>
    <col min="3329" max="3329" width="14.42578125" style="51" customWidth="1"/>
    <col min="3330" max="3330" width="13.5703125" style="51" customWidth="1"/>
    <col min="3331" max="3331" width="14.5703125" style="51" customWidth="1"/>
    <col min="3332" max="3332" width="14.42578125" style="51" customWidth="1"/>
    <col min="3333" max="3333" width="14.7109375" style="51" customWidth="1"/>
    <col min="3334" max="3334" width="9.140625" style="51" customWidth="1"/>
    <col min="3335" max="3335" width="9.42578125" style="51" customWidth="1"/>
    <col min="3336" max="3581" width="9.140625" style="51"/>
    <col min="3582" max="3582" width="42" style="51" customWidth="1"/>
    <col min="3583" max="3583" width="12.7109375" style="51" customWidth="1"/>
    <col min="3584" max="3584" width="14.5703125" style="51" customWidth="1"/>
    <col min="3585" max="3585" width="14.42578125" style="51" customWidth="1"/>
    <col min="3586" max="3586" width="13.5703125" style="51" customWidth="1"/>
    <col min="3587" max="3587" width="14.5703125" style="51" customWidth="1"/>
    <col min="3588" max="3588" width="14.42578125" style="51" customWidth="1"/>
    <col min="3589" max="3589" width="14.7109375" style="51" customWidth="1"/>
    <col min="3590" max="3590" width="9.140625" style="51" customWidth="1"/>
    <col min="3591" max="3591" width="9.42578125" style="51" customWidth="1"/>
    <col min="3592" max="3837" width="9.140625" style="51"/>
    <col min="3838" max="3838" width="42" style="51" customWidth="1"/>
    <col min="3839" max="3839" width="12.7109375" style="51" customWidth="1"/>
    <col min="3840" max="3840" width="14.5703125" style="51" customWidth="1"/>
    <col min="3841" max="3841" width="14.42578125" style="51" customWidth="1"/>
    <col min="3842" max="3842" width="13.5703125" style="51" customWidth="1"/>
    <col min="3843" max="3843" width="14.5703125" style="51" customWidth="1"/>
    <col min="3844" max="3844" width="14.42578125" style="51" customWidth="1"/>
    <col min="3845" max="3845" width="14.7109375" style="51" customWidth="1"/>
    <col min="3846" max="3846" width="9.140625" style="51" customWidth="1"/>
    <col min="3847" max="3847" width="9.42578125" style="51" customWidth="1"/>
    <col min="3848" max="4093" width="9.140625" style="51"/>
    <col min="4094" max="4094" width="42" style="51" customWidth="1"/>
    <col min="4095" max="4095" width="12.7109375" style="51" customWidth="1"/>
    <col min="4096" max="4096" width="14.5703125" style="51" customWidth="1"/>
    <col min="4097" max="4097" width="14.42578125" style="51" customWidth="1"/>
    <col min="4098" max="4098" width="13.5703125" style="51" customWidth="1"/>
    <col min="4099" max="4099" width="14.5703125" style="51" customWidth="1"/>
    <col min="4100" max="4100" width="14.42578125" style="51" customWidth="1"/>
    <col min="4101" max="4101" width="14.7109375" style="51" customWidth="1"/>
    <col min="4102" max="4102" width="9.140625" style="51" customWidth="1"/>
    <col min="4103" max="4103" width="9.42578125" style="51" customWidth="1"/>
    <col min="4104" max="4349" width="9.140625" style="51"/>
    <col min="4350" max="4350" width="42" style="51" customWidth="1"/>
    <col min="4351" max="4351" width="12.7109375" style="51" customWidth="1"/>
    <col min="4352" max="4352" width="14.5703125" style="51" customWidth="1"/>
    <col min="4353" max="4353" width="14.42578125" style="51" customWidth="1"/>
    <col min="4354" max="4354" width="13.5703125" style="51" customWidth="1"/>
    <col min="4355" max="4355" width="14.5703125" style="51" customWidth="1"/>
    <col min="4356" max="4356" width="14.42578125" style="51" customWidth="1"/>
    <col min="4357" max="4357" width="14.7109375" style="51" customWidth="1"/>
    <col min="4358" max="4358" width="9.140625" style="51" customWidth="1"/>
    <col min="4359" max="4359" width="9.42578125" style="51" customWidth="1"/>
    <col min="4360" max="4605" width="9.140625" style="51"/>
    <col min="4606" max="4606" width="42" style="51" customWidth="1"/>
    <col min="4607" max="4607" width="12.7109375" style="51" customWidth="1"/>
    <col min="4608" max="4608" width="14.5703125" style="51" customWidth="1"/>
    <col min="4609" max="4609" width="14.42578125" style="51" customWidth="1"/>
    <col min="4610" max="4610" width="13.5703125" style="51" customWidth="1"/>
    <col min="4611" max="4611" width="14.5703125" style="51" customWidth="1"/>
    <col min="4612" max="4612" width="14.42578125" style="51" customWidth="1"/>
    <col min="4613" max="4613" width="14.7109375" style="51" customWidth="1"/>
    <col min="4614" max="4614" width="9.140625" style="51" customWidth="1"/>
    <col min="4615" max="4615" width="9.42578125" style="51" customWidth="1"/>
    <col min="4616" max="4861" width="9.140625" style="51"/>
    <col min="4862" max="4862" width="42" style="51" customWidth="1"/>
    <col min="4863" max="4863" width="12.7109375" style="51" customWidth="1"/>
    <col min="4864" max="4864" width="14.5703125" style="51" customWidth="1"/>
    <col min="4865" max="4865" width="14.42578125" style="51" customWidth="1"/>
    <col min="4866" max="4866" width="13.5703125" style="51" customWidth="1"/>
    <col min="4867" max="4867" width="14.5703125" style="51" customWidth="1"/>
    <col min="4868" max="4868" width="14.42578125" style="51" customWidth="1"/>
    <col min="4869" max="4869" width="14.7109375" style="51" customWidth="1"/>
    <col min="4870" max="4870" width="9.140625" style="51" customWidth="1"/>
    <col min="4871" max="4871" width="9.42578125" style="51" customWidth="1"/>
    <col min="4872" max="5117" width="9.140625" style="51"/>
    <col min="5118" max="5118" width="42" style="51" customWidth="1"/>
    <col min="5119" max="5119" width="12.7109375" style="51" customWidth="1"/>
    <col min="5120" max="5120" width="14.5703125" style="51" customWidth="1"/>
    <col min="5121" max="5121" width="14.42578125" style="51" customWidth="1"/>
    <col min="5122" max="5122" width="13.5703125" style="51" customWidth="1"/>
    <col min="5123" max="5123" width="14.5703125" style="51" customWidth="1"/>
    <col min="5124" max="5124" width="14.42578125" style="51" customWidth="1"/>
    <col min="5125" max="5125" width="14.7109375" style="51" customWidth="1"/>
    <col min="5126" max="5126" width="9.140625" style="51" customWidth="1"/>
    <col min="5127" max="5127" width="9.42578125" style="51" customWidth="1"/>
    <col min="5128" max="5373" width="9.140625" style="51"/>
    <col min="5374" max="5374" width="42" style="51" customWidth="1"/>
    <col min="5375" max="5375" width="12.7109375" style="51" customWidth="1"/>
    <col min="5376" max="5376" width="14.5703125" style="51" customWidth="1"/>
    <col min="5377" max="5377" width="14.42578125" style="51" customWidth="1"/>
    <col min="5378" max="5378" width="13.5703125" style="51" customWidth="1"/>
    <col min="5379" max="5379" width="14.5703125" style="51" customWidth="1"/>
    <col min="5380" max="5380" width="14.42578125" style="51" customWidth="1"/>
    <col min="5381" max="5381" width="14.7109375" style="51" customWidth="1"/>
    <col min="5382" max="5382" width="9.140625" style="51" customWidth="1"/>
    <col min="5383" max="5383" width="9.42578125" style="51" customWidth="1"/>
    <col min="5384" max="5629" width="9.140625" style="51"/>
    <col min="5630" max="5630" width="42" style="51" customWidth="1"/>
    <col min="5631" max="5631" width="12.7109375" style="51" customWidth="1"/>
    <col min="5632" max="5632" width="14.5703125" style="51" customWidth="1"/>
    <col min="5633" max="5633" width="14.42578125" style="51" customWidth="1"/>
    <col min="5634" max="5634" width="13.5703125" style="51" customWidth="1"/>
    <col min="5635" max="5635" width="14.5703125" style="51" customWidth="1"/>
    <col min="5636" max="5636" width="14.42578125" style="51" customWidth="1"/>
    <col min="5637" max="5637" width="14.7109375" style="51" customWidth="1"/>
    <col min="5638" max="5638" width="9.140625" style="51" customWidth="1"/>
    <col min="5639" max="5639" width="9.42578125" style="51" customWidth="1"/>
    <col min="5640" max="5885" width="9.140625" style="51"/>
    <col min="5886" max="5886" width="42" style="51" customWidth="1"/>
    <col min="5887" max="5887" width="12.7109375" style="51" customWidth="1"/>
    <col min="5888" max="5888" width="14.5703125" style="51" customWidth="1"/>
    <col min="5889" max="5889" width="14.42578125" style="51" customWidth="1"/>
    <col min="5890" max="5890" width="13.5703125" style="51" customWidth="1"/>
    <col min="5891" max="5891" width="14.5703125" style="51" customWidth="1"/>
    <col min="5892" max="5892" width="14.42578125" style="51" customWidth="1"/>
    <col min="5893" max="5893" width="14.7109375" style="51" customWidth="1"/>
    <col min="5894" max="5894" width="9.140625" style="51" customWidth="1"/>
    <col min="5895" max="5895" width="9.42578125" style="51" customWidth="1"/>
    <col min="5896" max="6141" width="9.140625" style="51"/>
    <col min="6142" max="6142" width="42" style="51" customWidth="1"/>
    <col min="6143" max="6143" width="12.7109375" style="51" customWidth="1"/>
    <col min="6144" max="6144" width="14.5703125" style="51" customWidth="1"/>
    <col min="6145" max="6145" width="14.42578125" style="51" customWidth="1"/>
    <col min="6146" max="6146" width="13.5703125" style="51" customWidth="1"/>
    <col min="6147" max="6147" width="14.5703125" style="51" customWidth="1"/>
    <col min="6148" max="6148" width="14.42578125" style="51" customWidth="1"/>
    <col min="6149" max="6149" width="14.7109375" style="51" customWidth="1"/>
    <col min="6150" max="6150" width="9.140625" style="51" customWidth="1"/>
    <col min="6151" max="6151" width="9.42578125" style="51" customWidth="1"/>
    <col min="6152" max="6397" width="9.140625" style="51"/>
    <col min="6398" max="6398" width="42" style="51" customWidth="1"/>
    <col min="6399" max="6399" width="12.7109375" style="51" customWidth="1"/>
    <col min="6400" max="6400" width="14.5703125" style="51" customWidth="1"/>
    <col min="6401" max="6401" width="14.42578125" style="51" customWidth="1"/>
    <col min="6402" max="6402" width="13.5703125" style="51" customWidth="1"/>
    <col min="6403" max="6403" width="14.5703125" style="51" customWidth="1"/>
    <col min="6404" max="6404" width="14.42578125" style="51" customWidth="1"/>
    <col min="6405" max="6405" width="14.7109375" style="51" customWidth="1"/>
    <col min="6406" max="6406" width="9.140625" style="51" customWidth="1"/>
    <col min="6407" max="6407" width="9.42578125" style="51" customWidth="1"/>
    <col min="6408" max="6653" width="9.140625" style="51"/>
    <col min="6654" max="6654" width="42" style="51" customWidth="1"/>
    <col min="6655" max="6655" width="12.7109375" style="51" customWidth="1"/>
    <col min="6656" max="6656" width="14.5703125" style="51" customWidth="1"/>
    <col min="6657" max="6657" width="14.42578125" style="51" customWidth="1"/>
    <col min="6658" max="6658" width="13.5703125" style="51" customWidth="1"/>
    <col min="6659" max="6659" width="14.5703125" style="51" customWidth="1"/>
    <col min="6660" max="6660" width="14.42578125" style="51" customWidth="1"/>
    <col min="6661" max="6661" width="14.7109375" style="51" customWidth="1"/>
    <col min="6662" max="6662" width="9.140625" style="51" customWidth="1"/>
    <col min="6663" max="6663" width="9.42578125" style="51" customWidth="1"/>
    <col min="6664" max="6909" width="9.140625" style="51"/>
    <col min="6910" max="6910" width="42" style="51" customWidth="1"/>
    <col min="6911" max="6911" width="12.7109375" style="51" customWidth="1"/>
    <col min="6912" max="6912" width="14.5703125" style="51" customWidth="1"/>
    <col min="6913" max="6913" width="14.42578125" style="51" customWidth="1"/>
    <col min="6914" max="6914" width="13.5703125" style="51" customWidth="1"/>
    <col min="6915" max="6915" width="14.5703125" style="51" customWidth="1"/>
    <col min="6916" max="6916" width="14.42578125" style="51" customWidth="1"/>
    <col min="6917" max="6917" width="14.7109375" style="51" customWidth="1"/>
    <col min="6918" max="6918" width="9.140625" style="51" customWidth="1"/>
    <col min="6919" max="6919" width="9.42578125" style="51" customWidth="1"/>
    <col min="6920" max="7165" width="9.140625" style="51"/>
    <col min="7166" max="7166" width="42" style="51" customWidth="1"/>
    <col min="7167" max="7167" width="12.7109375" style="51" customWidth="1"/>
    <col min="7168" max="7168" width="14.5703125" style="51" customWidth="1"/>
    <col min="7169" max="7169" width="14.42578125" style="51" customWidth="1"/>
    <col min="7170" max="7170" width="13.5703125" style="51" customWidth="1"/>
    <col min="7171" max="7171" width="14.5703125" style="51" customWidth="1"/>
    <col min="7172" max="7172" width="14.42578125" style="51" customWidth="1"/>
    <col min="7173" max="7173" width="14.7109375" style="51" customWidth="1"/>
    <col min="7174" max="7174" width="9.140625" style="51" customWidth="1"/>
    <col min="7175" max="7175" width="9.42578125" style="51" customWidth="1"/>
    <col min="7176" max="7421" width="9.140625" style="51"/>
    <col min="7422" max="7422" width="42" style="51" customWidth="1"/>
    <col min="7423" max="7423" width="12.7109375" style="51" customWidth="1"/>
    <col min="7424" max="7424" width="14.5703125" style="51" customWidth="1"/>
    <col min="7425" max="7425" width="14.42578125" style="51" customWidth="1"/>
    <col min="7426" max="7426" width="13.5703125" style="51" customWidth="1"/>
    <col min="7427" max="7427" width="14.5703125" style="51" customWidth="1"/>
    <col min="7428" max="7428" width="14.42578125" style="51" customWidth="1"/>
    <col min="7429" max="7429" width="14.7109375" style="51" customWidth="1"/>
    <col min="7430" max="7430" width="9.140625" style="51" customWidth="1"/>
    <col min="7431" max="7431" width="9.42578125" style="51" customWidth="1"/>
    <col min="7432" max="7677" width="9.140625" style="51"/>
    <col min="7678" max="7678" width="42" style="51" customWidth="1"/>
    <col min="7679" max="7679" width="12.7109375" style="51" customWidth="1"/>
    <col min="7680" max="7680" width="14.5703125" style="51" customWidth="1"/>
    <col min="7681" max="7681" width="14.42578125" style="51" customWidth="1"/>
    <col min="7682" max="7682" width="13.5703125" style="51" customWidth="1"/>
    <col min="7683" max="7683" width="14.5703125" style="51" customWidth="1"/>
    <col min="7684" max="7684" width="14.42578125" style="51" customWidth="1"/>
    <col min="7685" max="7685" width="14.7109375" style="51" customWidth="1"/>
    <col min="7686" max="7686" width="9.140625" style="51" customWidth="1"/>
    <col min="7687" max="7687" width="9.42578125" style="51" customWidth="1"/>
    <col min="7688" max="7933" width="9.140625" style="51"/>
    <col min="7934" max="7934" width="42" style="51" customWidth="1"/>
    <col min="7935" max="7935" width="12.7109375" style="51" customWidth="1"/>
    <col min="7936" max="7936" width="14.5703125" style="51" customWidth="1"/>
    <col min="7937" max="7937" width="14.42578125" style="51" customWidth="1"/>
    <col min="7938" max="7938" width="13.5703125" style="51" customWidth="1"/>
    <col min="7939" max="7939" width="14.5703125" style="51" customWidth="1"/>
    <col min="7940" max="7940" width="14.42578125" style="51" customWidth="1"/>
    <col min="7941" max="7941" width="14.7109375" style="51" customWidth="1"/>
    <col min="7942" max="7942" width="9.140625" style="51" customWidth="1"/>
    <col min="7943" max="7943" width="9.42578125" style="51" customWidth="1"/>
    <col min="7944" max="8189" width="9.140625" style="51"/>
    <col min="8190" max="8190" width="42" style="51" customWidth="1"/>
    <col min="8191" max="8191" width="12.7109375" style="51" customWidth="1"/>
    <col min="8192" max="8192" width="14.5703125" style="51" customWidth="1"/>
    <col min="8193" max="8193" width="14.42578125" style="51" customWidth="1"/>
    <col min="8194" max="8194" width="13.5703125" style="51" customWidth="1"/>
    <col min="8195" max="8195" width="14.5703125" style="51" customWidth="1"/>
    <col min="8196" max="8196" width="14.42578125" style="51" customWidth="1"/>
    <col min="8197" max="8197" width="14.7109375" style="51" customWidth="1"/>
    <col min="8198" max="8198" width="9.140625" style="51" customWidth="1"/>
    <col min="8199" max="8199" width="9.42578125" style="51" customWidth="1"/>
    <col min="8200" max="8445" width="9.140625" style="51"/>
    <col min="8446" max="8446" width="42" style="51" customWidth="1"/>
    <col min="8447" max="8447" width="12.7109375" style="51" customWidth="1"/>
    <col min="8448" max="8448" width="14.5703125" style="51" customWidth="1"/>
    <col min="8449" max="8449" width="14.42578125" style="51" customWidth="1"/>
    <col min="8450" max="8450" width="13.5703125" style="51" customWidth="1"/>
    <col min="8451" max="8451" width="14.5703125" style="51" customWidth="1"/>
    <col min="8452" max="8452" width="14.42578125" style="51" customWidth="1"/>
    <col min="8453" max="8453" width="14.7109375" style="51" customWidth="1"/>
    <col min="8454" max="8454" width="9.140625" style="51" customWidth="1"/>
    <col min="8455" max="8455" width="9.42578125" style="51" customWidth="1"/>
    <col min="8456" max="8701" width="9.140625" style="51"/>
    <col min="8702" max="8702" width="42" style="51" customWidth="1"/>
    <col min="8703" max="8703" width="12.7109375" style="51" customWidth="1"/>
    <col min="8704" max="8704" width="14.5703125" style="51" customWidth="1"/>
    <col min="8705" max="8705" width="14.42578125" style="51" customWidth="1"/>
    <col min="8706" max="8706" width="13.5703125" style="51" customWidth="1"/>
    <col min="8707" max="8707" width="14.5703125" style="51" customWidth="1"/>
    <col min="8708" max="8708" width="14.42578125" style="51" customWidth="1"/>
    <col min="8709" max="8709" width="14.7109375" style="51" customWidth="1"/>
    <col min="8710" max="8710" width="9.140625" style="51" customWidth="1"/>
    <col min="8711" max="8711" width="9.42578125" style="51" customWidth="1"/>
    <col min="8712" max="8957" width="9.140625" style="51"/>
    <col min="8958" max="8958" width="42" style="51" customWidth="1"/>
    <col min="8959" max="8959" width="12.7109375" style="51" customWidth="1"/>
    <col min="8960" max="8960" width="14.5703125" style="51" customWidth="1"/>
    <col min="8961" max="8961" width="14.42578125" style="51" customWidth="1"/>
    <col min="8962" max="8962" width="13.5703125" style="51" customWidth="1"/>
    <col min="8963" max="8963" width="14.5703125" style="51" customWidth="1"/>
    <col min="8964" max="8964" width="14.42578125" style="51" customWidth="1"/>
    <col min="8965" max="8965" width="14.7109375" style="51" customWidth="1"/>
    <col min="8966" max="8966" width="9.140625" style="51" customWidth="1"/>
    <col min="8967" max="8967" width="9.42578125" style="51" customWidth="1"/>
    <col min="8968" max="9213" width="9.140625" style="51"/>
    <col min="9214" max="9214" width="42" style="51" customWidth="1"/>
    <col min="9215" max="9215" width="12.7109375" style="51" customWidth="1"/>
    <col min="9216" max="9216" width="14.5703125" style="51" customWidth="1"/>
    <col min="9217" max="9217" width="14.42578125" style="51" customWidth="1"/>
    <col min="9218" max="9218" width="13.5703125" style="51" customWidth="1"/>
    <col min="9219" max="9219" width="14.5703125" style="51" customWidth="1"/>
    <col min="9220" max="9220" width="14.42578125" style="51" customWidth="1"/>
    <col min="9221" max="9221" width="14.7109375" style="51" customWidth="1"/>
    <col min="9222" max="9222" width="9.140625" style="51" customWidth="1"/>
    <col min="9223" max="9223" width="9.42578125" style="51" customWidth="1"/>
    <col min="9224" max="9469" width="9.140625" style="51"/>
    <col min="9470" max="9470" width="42" style="51" customWidth="1"/>
    <col min="9471" max="9471" width="12.7109375" style="51" customWidth="1"/>
    <col min="9472" max="9472" width="14.5703125" style="51" customWidth="1"/>
    <col min="9473" max="9473" width="14.42578125" style="51" customWidth="1"/>
    <col min="9474" max="9474" width="13.5703125" style="51" customWidth="1"/>
    <col min="9475" max="9475" width="14.5703125" style="51" customWidth="1"/>
    <col min="9476" max="9476" width="14.42578125" style="51" customWidth="1"/>
    <col min="9477" max="9477" width="14.7109375" style="51" customWidth="1"/>
    <col min="9478" max="9478" width="9.140625" style="51" customWidth="1"/>
    <col min="9479" max="9479" width="9.42578125" style="51" customWidth="1"/>
    <col min="9480" max="9725" width="9.140625" style="51"/>
    <col min="9726" max="9726" width="42" style="51" customWidth="1"/>
    <col min="9727" max="9727" width="12.7109375" style="51" customWidth="1"/>
    <col min="9728" max="9728" width="14.5703125" style="51" customWidth="1"/>
    <col min="9729" max="9729" width="14.42578125" style="51" customWidth="1"/>
    <col min="9730" max="9730" width="13.5703125" style="51" customWidth="1"/>
    <col min="9731" max="9731" width="14.5703125" style="51" customWidth="1"/>
    <col min="9732" max="9732" width="14.42578125" style="51" customWidth="1"/>
    <col min="9733" max="9733" width="14.7109375" style="51" customWidth="1"/>
    <col min="9734" max="9734" width="9.140625" style="51" customWidth="1"/>
    <col min="9735" max="9735" width="9.42578125" style="51" customWidth="1"/>
    <col min="9736" max="9981" width="9.140625" style="51"/>
    <col min="9982" max="9982" width="42" style="51" customWidth="1"/>
    <col min="9983" max="9983" width="12.7109375" style="51" customWidth="1"/>
    <col min="9984" max="9984" width="14.5703125" style="51" customWidth="1"/>
    <col min="9985" max="9985" width="14.42578125" style="51" customWidth="1"/>
    <col min="9986" max="9986" width="13.5703125" style="51" customWidth="1"/>
    <col min="9987" max="9987" width="14.5703125" style="51" customWidth="1"/>
    <col min="9988" max="9988" width="14.42578125" style="51" customWidth="1"/>
    <col min="9989" max="9989" width="14.7109375" style="51" customWidth="1"/>
    <col min="9990" max="9990" width="9.140625" style="51" customWidth="1"/>
    <col min="9991" max="9991" width="9.42578125" style="51" customWidth="1"/>
    <col min="9992" max="10237" width="9.140625" style="51"/>
    <col min="10238" max="10238" width="42" style="51" customWidth="1"/>
    <col min="10239" max="10239" width="12.7109375" style="51" customWidth="1"/>
    <col min="10240" max="10240" width="14.5703125" style="51" customWidth="1"/>
    <col min="10241" max="10241" width="14.42578125" style="51" customWidth="1"/>
    <col min="10242" max="10242" width="13.5703125" style="51" customWidth="1"/>
    <col min="10243" max="10243" width="14.5703125" style="51" customWidth="1"/>
    <col min="10244" max="10244" width="14.42578125" style="51" customWidth="1"/>
    <col min="10245" max="10245" width="14.7109375" style="51" customWidth="1"/>
    <col min="10246" max="10246" width="9.140625" style="51" customWidth="1"/>
    <col min="10247" max="10247" width="9.42578125" style="51" customWidth="1"/>
    <col min="10248" max="10493" width="9.140625" style="51"/>
    <col min="10494" max="10494" width="42" style="51" customWidth="1"/>
    <col min="10495" max="10495" width="12.7109375" style="51" customWidth="1"/>
    <col min="10496" max="10496" width="14.5703125" style="51" customWidth="1"/>
    <col min="10497" max="10497" width="14.42578125" style="51" customWidth="1"/>
    <col min="10498" max="10498" width="13.5703125" style="51" customWidth="1"/>
    <col min="10499" max="10499" width="14.5703125" style="51" customWidth="1"/>
    <col min="10500" max="10500" width="14.42578125" style="51" customWidth="1"/>
    <col min="10501" max="10501" width="14.7109375" style="51" customWidth="1"/>
    <col min="10502" max="10502" width="9.140625" style="51" customWidth="1"/>
    <col min="10503" max="10503" width="9.42578125" style="51" customWidth="1"/>
    <col min="10504" max="10749" width="9.140625" style="51"/>
    <col min="10750" max="10750" width="42" style="51" customWidth="1"/>
    <col min="10751" max="10751" width="12.7109375" style="51" customWidth="1"/>
    <col min="10752" max="10752" width="14.5703125" style="51" customWidth="1"/>
    <col min="10753" max="10753" width="14.42578125" style="51" customWidth="1"/>
    <col min="10754" max="10754" width="13.5703125" style="51" customWidth="1"/>
    <col min="10755" max="10755" width="14.5703125" style="51" customWidth="1"/>
    <col min="10756" max="10756" width="14.42578125" style="51" customWidth="1"/>
    <col min="10757" max="10757" width="14.7109375" style="51" customWidth="1"/>
    <col min="10758" max="10758" width="9.140625" style="51" customWidth="1"/>
    <col min="10759" max="10759" width="9.42578125" style="51" customWidth="1"/>
    <col min="10760" max="11005" width="9.140625" style="51"/>
    <col min="11006" max="11006" width="42" style="51" customWidth="1"/>
    <col min="11007" max="11007" width="12.7109375" style="51" customWidth="1"/>
    <col min="11008" max="11008" width="14.5703125" style="51" customWidth="1"/>
    <col min="11009" max="11009" width="14.42578125" style="51" customWidth="1"/>
    <col min="11010" max="11010" width="13.5703125" style="51" customWidth="1"/>
    <col min="11011" max="11011" width="14.5703125" style="51" customWidth="1"/>
    <col min="11012" max="11012" width="14.42578125" style="51" customWidth="1"/>
    <col min="11013" max="11013" width="14.7109375" style="51" customWidth="1"/>
    <col min="11014" max="11014" width="9.140625" style="51" customWidth="1"/>
    <col min="11015" max="11015" width="9.42578125" style="51" customWidth="1"/>
    <col min="11016" max="11261" width="9.140625" style="51"/>
    <col min="11262" max="11262" width="42" style="51" customWidth="1"/>
    <col min="11263" max="11263" width="12.7109375" style="51" customWidth="1"/>
    <col min="11264" max="11264" width="14.5703125" style="51" customWidth="1"/>
    <col min="11265" max="11265" width="14.42578125" style="51" customWidth="1"/>
    <col min="11266" max="11266" width="13.5703125" style="51" customWidth="1"/>
    <col min="11267" max="11267" width="14.5703125" style="51" customWidth="1"/>
    <col min="11268" max="11268" width="14.42578125" style="51" customWidth="1"/>
    <col min="11269" max="11269" width="14.7109375" style="51" customWidth="1"/>
    <col min="11270" max="11270" width="9.140625" style="51" customWidth="1"/>
    <col min="11271" max="11271" width="9.42578125" style="51" customWidth="1"/>
    <col min="11272" max="11517" width="9.140625" style="51"/>
    <col min="11518" max="11518" width="42" style="51" customWidth="1"/>
    <col min="11519" max="11519" width="12.7109375" style="51" customWidth="1"/>
    <col min="11520" max="11520" width="14.5703125" style="51" customWidth="1"/>
    <col min="11521" max="11521" width="14.42578125" style="51" customWidth="1"/>
    <col min="11522" max="11522" width="13.5703125" style="51" customWidth="1"/>
    <col min="11523" max="11523" width="14.5703125" style="51" customWidth="1"/>
    <col min="11524" max="11524" width="14.42578125" style="51" customWidth="1"/>
    <col min="11525" max="11525" width="14.7109375" style="51" customWidth="1"/>
    <col min="11526" max="11526" width="9.140625" style="51" customWidth="1"/>
    <col min="11527" max="11527" width="9.42578125" style="51" customWidth="1"/>
    <col min="11528" max="11773" width="9.140625" style="51"/>
    <col min="11774" max="11774" width="42" style="51" customWidth="1"/>
    <col min="11775" max="11775" width="12.7109375" style="51" customWidth="1"/>
    <col min="11776" max="11776" width="14.5703125" style="51" customWidth="1"/>
    <col min="11777" max="11777" width="14.42578125" style="51" customWidth="1"/>
    <col min="11778" max="11778" width="13.5703125" style="51" customWidth="1"/>
    <col min="11779" max="11779" width="14.5703125" style="51" customWidth="1"/>
    <col min="11780" max="11780" width="14.42578125" style="51" customWidth="1"/>
    <col min="11781" max="11781" width="14.7109375" style="51" customWidth="1"/>
    <col min="11782" max="11782" width="9.140625" style="51" customWidth="1"/>
    <col min="11783" max="11783" width="9.42578125" style="51" customWidth="1"/>
    <col min="11784" max="12029" width="9.140625" style="51"/>
    <col min="12030" max="12030" width="42" style="51" customWidth="1"/>
    <col min="12031" max="12031" width="12.7109375" style="51" customWidth="1"/>
    <col min="12032" max="12032" width="14.5703125" style="51" customWidth="1"/>
    <col min="12033" max="12033" width="14.42578125" style="51" customWidth="1"/>
    <col min="12034" max="12034" width="13.5703125" style="51" customWidth="1"/>
    <col min="12035" max="12035" width="14.5703125" style="51" customWidth="1"/>
    <col min="12036" max="12036" width="14.42578125" style="51" customWidth="1"/>
    <col min="12037" max="12037" width="14.7109375" style="51" customWidth="1"/>
    <col min="12038" max="12038" width="9.140625" style="51" customWidth="1"/>
    <col min="12039" max="12039" width="9.42578125" style="51" customWidth="1"/>
    <col min="12040" max="12285" width="9.140625" style="51"/>
    <col min="12286" max="12286" width="42" style="51" customWidth="1"/>
    <col min="12287" max="12287" width="12.7109375" style="51" customWidth="1"/>
    <col min="12288" max="12288" width="14.5703125" style="51" customWidth="1"/>
    <col min="12289" max="12289" width="14.42578125" style="51" customWidth="1"/>
    <col min="12290" max="12290" width="13.5703125" style="51" customWidth="1"/>
    <col min="12291" max="12291" width="14.5703125" style="51" customWidth="1"/>
    <col min="12292" max="12292" width="14.42578125" style="51" customWidth="1"/>
    <col min="12293" max="12293" width="14.7109375" style="51" customWidth="1"/>
    <col min="12294" max="12294" width="9.140625" style="51" customWidth="1"/>
    <col min="12295" max="12295" width="9.42578125" style="51" customWidth="1"/>
    <col min="12296" max="12541" width="9.140625" style="51"/>
    <col min="12542" max="12542" width="42" style="51" customWidth="1"/>
    <col min="12543" max="12543" width="12.7109375" style="51" customWidth="1"/>
    <col min="12544" max="12544" width="14.5703125" style="51" customWidth="1"/>
    <col min="12545" max="12545" width="14.42578125" style="51" customWidth="1"/>
    <col min="12546" max="12546" width="13.5703125" style="51" customWidth="1"/>
    <col min="12547" max="12547" width="14.5703125" style="51" customWidth="1"/>
    <col min="12548" max="12548" width="14.42578125" style="51" customWidth="1"/>
    <col min="12549" max="12549" width="14.7109375" style="51" customWidth="1"/>
    <col min="12550" max="12550" width="9.140625" style="51" customWidth="1"/>
    <col min="12551" max="12551" width="9.42578125" style="51" customWidth="1"/>
    <col min="12552" max="12797" width="9.140625" style="51"/>
    <col min="12798" max="12798" width="42" style="51" customWidth="1"/>
    <col min="12799" max="12799" width="12.7109375" style="51" customWidth="1"/>
    <col min="12800" max="12800" width="14.5703125" style="51" customWidth="1"/>
    <col min="12801" max="12801" width="14.42578125" style="51" customWidth="1"/>
    <col min="12802" max="12802" width="13.5703125" style="51" customWidth="1"/>
    <col min="12803" max="12803" width="14.5703125" style="51" customWidth="1"/>
    <col min="12804" max="12804" width="14.42578125" style="51" customWidth="1"/>
    <col min="12805" max="12805" width="14.7109375" style="51" customWidth="1"/>
    <col min="12806" max="12806" width="9.140625" style="51" customWidth="1"/>
    <col min="12807" max="12807" width="9.42578125" style="51" customWidth="1"/>
    <col min="12808" max="13053" width="9.140625" style="51"/>
    <col min="13054" max="13054" width="42" style="51" customWidth="1"/>
    <col min="13055" max="13055" width="12.7109375" style="51" customWidth="1"/>
    <col min="13056" max="13056" width="14.5703125" style="51" customWidth="1"/>
    <col min="13057" max="13057" width="14.42578125" style="51" customWidth="1"/>
    <col min="13058" max="13058" width="13.5703125" style="51" customWidth="1"/>
    <col min="13059" max="13059" width="14.5703125" style="51" customWidth="1"/>
    <col min="13060" max="13060" width="14.42578125" style="51" customWidth="1"/>
    <col min="13061" max="13061" width="14.7109375" style="51" customWidth="1"/>
    <col min="13062" max="13062" width="9.140625" style="51" customWidth="1"/>
    <col min="13063" max="13063" width="9.42578125" style="51" customWidth="1"/>
    <col min="13064" max="13309" width="9.140625" style="51"/>
    <col min="13310" max="13310" width="42" style="51" customWidth="1"/>
    <col min="13311" max="13311" width="12.7109375" style="51" customWidth="1"/>
    <col min="13312" max="13312" width="14.5703125" style="51" customWidth="1"/>
    <col min="13313" max="13313" width="14.42578125" style="51" customWidth="1"/>
    <col min="13314" max="13314" width="13.5703125" style="51" customWidth="1"/>
    <col min="13315" max="13315" width="14.5703125" style="51" customWidth="1"/>
    <col min="13316" max="13316" width="14.42578125" style="51" customWidth="1"/>
    <col min="13317" max="13317" width="14.7109375" style="51" customWidth="1"/>
    <col min="13318" max="13318" width="9.140625" style="51" customWidth="1"/>
    <col min="13319" max="13319" width="9.42578125" style="51" customWidth="1"/>
    <col min="13320" max="13565" width="9.140625" style="51"/>
    <col min="13566" max="13566" width="42" style="51" customWidth="1"/>
    <col min="13567" max="13567" width="12.7109375" style="51" customWidth="1"/>
    <col min="13568" max="13568" width="14.5703125" style="51" customWidth="1"/>
    <col min="13569" max="13569" width="14.42578125" style="51" customWidth="1"/>
    <col min="13570" max="13570" width="13.5703125" style="51" customWidth="1"/>
    <col min="13571" max="13571" width="14.5703125" style="51" customWidth="1"/>
    <col min="13572" max="13572" width="14.42578125" style="51" customWidth="1"/>
    <col min="13573" max="13573" width="14.7109375" style="51" customWidth="1"/>
    <col min="13574" max="13574" width="9.140625" style="51" customWidth="1"/>
    <col min="13575" max="13575" width="9.42578125" style="51" customWidth="1"/>
    <col min="13576" max="13821" width="9.140625" style="51"/>
    <col min="13822" max="13822" width="42" style="51" customWidth="1"/>
    <col min="13823" max="13823" width="12.7109375" style="51" customWidth="1"/>
    <col min="13824" max="13824" width="14.5703125" style="51" customWidth="1"/>
    <col min="13825" max="13825" width="14.42578125" style="51" customWidth="1"/>
    <col min="13826" max="13826" width="13.5703125" style="51" customWidth="1"/>
    <col min="13827" max="13827" width="14.5703125" style="51" customWidth="1"/>
    <col min="13828" max="13828" width="14.42578125" style="51" customWidth="1"/>
    <col min="13829" max="13829" width="14.7109375" style="51" customWidth="1"/>
    <col min="13830" max="13830" width="9.140625" style="51" customWidth="1"/>
    <col min="13831" max="13831" width="9.42578125" style="51" customWidth="1"/>
    <col min="13832" max="14077" width="9.140625" style="51"/>
    <col min="14078" max="14078" width="42" style="51" customWidth="1"/>
    <col min="14079" max="14079" width="12.7109375" style="51" customWidth="1"/>
    <col min="14080" max="14080" width="14.5703125" style="51" customWidth="1"/>
    <col min="14081" max="14081" width="14.42578125" style="51" customWidth="1"/>
    <col min="14082" max="14082" width="13.5703125" style="51" customWidth="1"/>
    <col min="14083" max="14083" width="14.5703125" style="51" customWidth="1"/>
    <col min="14084" max="14084" width="14.42578125" style="51" customWidth="1"/>
    <col min="14085" max="14085" width="14.7109375" style="51" customWidth="1"/>
    <col min="14086" max="14086" width="9.140625" style="51" customWidth="1"/>
    <col min="14087" max="14087" width="9.42578125" style="51" customWidth="1"/>
    <col min="14088" max="14333" width="9.140625" style="51"/>
    <col min="14334" max="14334" width="42" style="51" customWidth="1"/>
    <col min="14335" max="14335" width="12.7109375" style="51" customWidth="1"/>
    <col min="14336" max="14336" width="14.5703125" style="51" customWidth="1"/>
    <col min="14337" max="14337" width="14.42578125" style="51" customWidth="1"/>
    <col min="14338" max="14338" width="13.5703125" style="51" customWidth="1"/>
    <col min="14339" max="14339" width="14.5703125" style="51" customWidth="1"/>
    <col min="14340" max="14340" width="14.42578125" style="51" customWidth="1"/>
    <col min="14341" max="14341" width="14.7109375" style="51" customWidth="1"/>
    <col min="14342" max="14342" width="9.140625" style="51" customWidth="1"/>
    <col min="14343" max="14343" width="9.42578125" style="51" customWidth="1"/>
    <col min="14344" max="14589" width="9.140625" style="51"/>
    <col min="14590" max="14590" width="42" style="51" customWidth="1"/>
    <col min="14591" max="14591" width="12.7109375" style="51" customWidth="1"/>
    <col min="14592" max="14592" width="14.5703125" style="51" customWidth="1"/>
    <col min="14593" max="14593" width="14.42578125" style="51" customWidth="1"/>
    <col min="14594" max="14594" width="13.5703125" style="51" customWidth="1"/>
    <col min="14595" max="14595" width="14.5703125" style="51" customWidth="1"/>
    <col min="14596" max="14596" width="14.42578125" style="51" customWidth="1"/>
    <col min="14597" max="14597" width="14.7109375" style="51" customWidth="1"/>
    <col min="14598" max="14598" width="9.140625" style="51" customWidth="1"/>
    <col min="14599" max="14599" width="9.42578125" style="51" customWidth="1"/>
    <col min="14600" max="14845" width="9.140625" style="51"/>
    <col min="14846" max="14846" width="42" style="51" customWidth="1"/>
    <col min="14847" max="14847" width="12.7109375" style="51" customWidth="1"/>
    <col min="14848" max="14848" width="14.5703125" style="51" customWidth="1"/>
    <col min="14849" max="14849" width="14.42578125" style="51" customWidth="1"/>
    <col min="14850" max="14850" width="13.5703125" style="51" customWidth="1"/>
    <col min="14851" max="14851" width="14.5703125" style="51" customWidth="1"/>
    <col min="14852" max="14852" width="14.42578125" style="51" customWidth="1"/>
    <col min="14853" max="14853" width="14.7109375" style="51" customWidth="1"/>
    <col min="14854" max="14854" width="9.140625" style="51" customWidth="1"/>
    <col min="14855" max="14855" width="9.42578125" style="51" customWidth="1"/>
    <col min="14856" max="15101" width="9.140625" style="51"/>
    <col min="15102" max="15102" width="42" style="51" customWidth="1"/>
    <col min="15103" max="15103" width="12.7109375" style="51" customWidth="1"/>
    <col min="15104" max="15104" width="14.5703125" style="51" customWidth="1"/>
    <col min="15105" max="15105" width="14.42578125" style="51" customWidth="1"/>
    <col min="15106" max="15106" width="13.5703125" style="51" customWidth="1"/>
    <col min="15107" max="15107" width="14.5703125" style="51" customWidth="1"/>
    <col min="15108" max="15108" width="14.42578125" style="51" customWidth="1"/>
    <col min="15109" max="15109" width="14.7109375" style="51" customWidth="1"/>
    <col min="15110" max="15110" width="9.140625" style="51" customWidth="1"/>
    <col min="15111" max="15111" width="9.42578125" style="51" customWidth="1"/>
    <col min="15112" max="15357" width="9.140625" style="51"/>
    <col min="15358" max="15358" width="42" style="51" customWidth="1"/>
    <col min="15359" max="15359" width="12.7109375" style="51" customWidth="1"/>
    <col min="15360" max="15360" width="14.5703125" style="51" customWidth="1"/>
    <col min="15361" max="15361" width="14.42578125" style="51" customWidth="1"/>
    <col min="15362" max="15362" width="13.5703125" style="51" customWidth="1"/>
    <col min="15363" max="15363" width="14.5703125" style="51" customWidth="1"/>
    <col min="15364" max="15364" width="14.42578125" style="51" customWidth="1"/>
    <col min="15365" max="15365" width="14.7109375" style="51" customWidth="1"/>
    <col min="15366" max="15366" width="9.140625" style="51" customWidth="1"/>
    <col min="15367" max="15367" width="9.42578125" style="51" customWidth="1"/>
    <col min="15368" max="15613" width="9.140625" style="51"/>
    <col min="15614" max="15614" width="42" style="51" customWidth="1"/>
    <col min="15615" max="15615" width="12.7109375" style="51" customWidth="1"/>
    <col min="15616" max="15616" width="14.5703125" style="51" customWidth="1"/>
    <col min="15617" max="15617" width="14.42578125" style="51" customWidth="1"/>
    <col min="15618" max="15618" width="13.5703125" style="51" customWidth="1"/>
    <col min="15619" max="15619" width="14.5703125" style="51" customWidth="1"/>
    <col min="15620" max="15620" width="14.42578125" style="51" customWidth="1"/>
    <col min="15621" max="15621" width="14.7109375" style="51" customWidth="1"/>
    <col min="15622" max="15622" width="9.140625" style="51" customWidth="1"/>
    <col min="15623" max="15623" width="9.42578125" style="51" customWidth="1"/>
    <col min="15624" max="15869" width="9.140625" style="51"/>
    <col min="15870" max="15870" width="42" style="51" customWidth="1"/>
    <col min="15871" max="15871" width="12.7109375" style="51" customWidth="1"/>
    <col min="15872" max="15872" width="14.5703125" style="51" customWidth="1"/>
    <col min="15873" max="15873" width="14.42578125" style="51" customWidth="1"/>
    <col min="15874" max="15874" width="13.5703125" style="51" customWidth="1"/>
    <col min="15875" max="15875" width="14.5703125" style="51" customWidth="1"/>
    <col min="15876" max="15876" width="14.42578125" style="51" customWidth="1"/>
    <col min="15877" max="15877" width="14.7109375" style="51" customWidth="1"/>
    <col min="15878" max="15878" width="9.140625" style="51" customWidth="1"/>
    <col min="15879" max="15879" width="9.42578125" style="51" customWidth="1"/>
    <col min="15880" max="16125" width="9.140625" style="51"/>
    <col min="16126" max="16126" width="42" style="51" customWidth="1"/>
    <col min="16127" max="16127" width="12.7109375" style="51" customWidth="1"/>
    <col min="16128" max="16128" width="14.5703125" style="51" customWidth="1"/>
    <col min="16129" max="16129" width="14.42578125" style="51" customWidth="1"/>
    <col min="16130" max="16130" width="13.5703125" style="51" customWidth="1"/>
    <col min="16131" max="16131" width="14.5703125" style="51" customWidth="1"/>
    <col min="16132" max="16132" width="14.42578125" style="51" customWidth="1"/>
    <col min="16133" max="16133" width="14.7109375" style="51" customWidth="1"/>
    <col min="16134" max="16134" width="9.140625" style="51" customWidth="1"/>
    <col min="16135" max="16135" width="9.42578125" style="51" customWidth="1"/>
    <col min="16136" max="16384" width="9.140625" style="51"/>
  </cols>
  <sheetData>
    <row r="1" spans="1:16" ht="16.5" x14ac:dyDescent="0.25">
      <c r="A1" s="230" t="s">
        <v>839</v>
      </c>
      <c r="B1" s="224"/>
      <c r="C1" s="224"/>
      <c r="D1" s="224"/>
      <c r="E1" s="224"/>
      <c r="F1" s="224"/>
      <c r="G1" s="224"/>
      <c r="H1" s="224"/>
      <c r="I1" s="224"/>
    </row>
    <row r="2" spans="1:16" ht="6" customHeight="1" x14ac:dyDescent="0.25">
      <c r="A2" s="224"/>
      <c r="B2" s="234"/>
      <c r="C2" s="234"/>
      <c r="D2" s="234"/>
      <c r="E2" s="224"/>
      <c r="F2" s="224"/>
      <c r="G2" s="224"/>
      <c r="H2" s="224"/>
      <c r="I2" s="224"/>
    </row>
    <row r="3" spans="1:16" s="287" customFormat="1" ht="30.75" customHeight="1" x14ac:dyDescent="0.25">
      <c r="A3" s="284"/>
      <c r="B3" s="809" t="s">
        <v>260</v>
      </c>
      <c r="C3" s="809"/>
      <c r="D3" s="285" t="s">
        <v>270</v>
      </c>
      <c r="E3" s="809" t="s">
        <v>261</v>
      </c>
      <c r="F3" s="809"/>
      <c r="G3" s="285" t="s">
        <v>271</v>
      </c>
      <c r="H3" s="285" t="s">
        <v>272</v>
      </c>
      <c r="I3" s="286"/>
    </row>
    <row r="4" spans="1:16" s="287" customFormat="1" ht="33.75" customHeight="1" x14ac:dyDescent="0.25">
      <c r="A4" s="288"/>
      <c r="B4" s="289" t="s">
        <v>263</v>
      </c>
      <c r="C4" s="289" t="s">
        <v>264</v>
      </c>
      <c r="D4" s="290" t="s">
        <v>11</v>
      </c>
      <c r="E4" s="289" t="s">
        <v>265</v>
      </c>
      <c r="F4" s="289" t="s">
        <v>6</v>
      </c>
      <c r="G4" s="290" t="s">
        <v>11</v>
      </c>
      <c r="H4" s="290" t="s">
        <v>273</v>
      </c>
      <c r="I4" s="286"/>
    </row>
    <row r="5" spans="1:16" ht="15.75" x14ac:dyDescent="0.25">
      <c r="B5" s="291"/>
      <c r="C5" s="291"/>
      <c r="D5" s="291"/>
      <c r="E5" s="291"/>
      <c r="F5" s="291"/>
      <c r="G5" s="291"/>
      <c r="H5" s="292" t="s">
        <v>12</v>
      </c>
      <c r="I5" s="293"/>
    </row>
    <row r="6" spans="1:16" ht="15.75" x14ac:dyDescent="0.25">
      <c r="A6" s="236" t="s">
        <v>274</v>
      </c>
      <c r="B6" s="291"/>
      <c r="C6" s="291"/>
      <c r="D6" s="291"/>
      <c r="E6" s="291"/>
      <c r="F6" s="291"/>
      <c r="G6" s="291"/>
      <c r="H6" s="292"/>
      <c r="I6" s="293"/>
      <c r="J6" s="294"/>
      <c r="K6" s="300"/>
    </row>
    <row r="7" spans="1:16" ht="17.25" customHeight="1" x14ac:dyDescent="0.2">
      <c r="A7" s="296" t="s">
        <v>275</v>
      </c>
      <c r="B7" s="785">
        <v>649.4566007751157</v>
      </c>
      <c r="C7" s="785">
        <v>1797.0425682025298</v>
      </c>
      <c r="D7" s="785">
        <v>2446.4991689776452</v>
      </c>
      <c r="E7" s="785">
        <v>103.58239922488499</v>
      </c>
      <c r="F7" s="785">
        <v>351.50843179747301</v>
      </c>
      <c r="G7" s="297">
        <v>455.09083102235797</v>
      </c>
      <c r="H7" s="298">
        <f>D7+G7</f>
        <v>2901.5900000000033</v>
      </c>
      <c r="J7" s="299"/>
      <c r="K7" s="300"/>
      <c r="L7" s="300"/>
      <c r="M7" s="300"/>
      <c r="N7" s="300"/>
      <c r="O7" s="300"/>
      <c r="P7" s="300"/>
    </row>
    <row r="8" spans="1:16" ht="17.25" customHeight="1" x14ac:dyDescent="0.2">
      <c r="A8" s="296" t="s">
        <v>276</v>
      </c>
      <c r="B8" s="785">
        <v>4973.654802830858</v>
      </c>
      <c r="C8" s="785">
        <v>21839.842695155327</v>
      </c>
      <c r="D8" s="785">
        <v>26813.497497986184</v>
      </c>
      <c r="E8" s="785">
        <v>467.687197169147</v>
      </c>
      <c r="F8" s="785">
        <v>1802.3043048446307</v>
      </c>
      <c r="G8" s="297">
        <v>2269.9915020137778</v>
      </c>
      <c r="H8" s="298">
        <f t="shared" ref="H8:H42" si="0">D8+G8</f>
        <v>29083.488999999961</v>
      </c>
      <c r="J8" s="299"/>
      <c r="K8" s="300"/>
      <c r="L8" s="300"/>
      <c r="M8" s="300"/>
      <c r="N8" s="300"/>
      <c r="O8" s="300"/>
      <c r="P8" s="300"/>
    </row>
    <row r="9" spans="1:16" ht="17.25" customHeight="1" x14ac:dyDescent="0.2">
      <c r="A9" s="296" t="s">
        <v>277</v>
      </c>
      <c r="B9" s="785">
        <v>1938.2274434794952</v>
      </c>
      <c r="C9" s="785">
        <v>3208.773377669926</v>
      </c>
      <c r="D9" s="785">
        <v>5147.0008211494214</v>
      </c>
      <c r="E9" s="785">
        <v>1253.9325565205022</v>
      </c>
      <c r="F9" s="785">
        <v>1127.0196223300777</v>
      </c>
      <c r="G9" s="297">
        <v>2380.9521788505804</v>
      </c>
      <c r="H9" s="298">
        <f t="shared" si="0"/>
        <v>7527.9530000000013</v>
      </c>
      <c r="J9" s="299"/>
      <c r="K9" s="300"/>
      <c r="L9" s="300"/>
      <c r="M9" s="300"/>
      <c r="N9" s="300"/>
      <c r="O9" s="300"/>
      <c r="P9" s="300"/>
    </row>
    <row r="10" spans="1:16" ht="17.25" customHeight="1" x14ac:dyDescent="0.2">
      <c r="A10" s="296" t="s">
        <v>278</v>
      </c>
      <c r="B10" s="785">
        <v>785.98281464678882</v>
      </c>
      <c r="C10" s="785">
        <v>341.25242503379042</v>
      </c>
      <c r="D10" s="785">
        <v>1127.2352396805791</v>
      </c>
      <c r="E10" s="785">
        <v>224.06018535321093</v>
      </c>
      <c r="F10" s="785">
        <v>657.59857496620884</v>
      </c>
      <c r="G10" s="297">
        <v>881.6587603194198</v>
      </c>
      <c r="H10" s="298">
        <f t="shared" si="0"/>
        <v>2008.8939999999989</v>
      </c>
      <c r="J10" s="299"/>
      <c r="K10" s="300"/>
      <c r="L10" s="300"/>
      <c r="M10" s="300"/>
      <c r="N10" s="300"/>
      <c r="O10" s="300"/>
      <c r="P10" s="300"/>
    </row>
    <row r="11" spans="1:16" ht="17.25" customHeight="1" x14ac:dyDescent="0.2">
      <c r="A11" s="296" t="s">
        <v>279</v>
      </c>
      <c r="B11" s="785">
        <v>8347.3216617322578</v>
      </c>
      <c r="C11" s="785">
        <v>27186.91106606157</v>
      </c>
      <c r="D11" s="785">
        <v>35534.232727793824</v>
      </c>
      <c r="E11" s="297">
        <v>2049.2623382677452</v>
      </c>
      <c r="F11" s="297">
        <v>3938.4309339383904</v>
      </c>
      <c r="G11" s="297">
        <v>5987.6932722061347</v>
      </c>
      <c r="H11" s="298">
        <f>D11+G11</f>
        <v>41521.925999999956</v>
      </c>
      <c r="J11" s="301"/>
      <c r="K11" s="300"/>
      <c r="L11" s="300"/>
      <c r="M11" s="300"/>
      <c r="N11" s="300"/>
      <c r="O11" s="300"/>
      <c r="P11" s="300"/>
    </row>
    <row r="12" spans="1:16" ht="17.25" customHeight="1" x14ac:dyDescent="0.2">
      <c r="A12" s="296"/>
      <c r="B12" s="785"/>
      <c r="C12" s="785"/>
      <c r="D12" s="785"/>
      <c r="E12" s="297"/>
      <c r="F12" s="297"/>
      <c r="G12" s="297"/>
      <c r="H12" s="298"/>
      <c r="J12" s="301"/>
      <c r="K12" s="300"/>
      <c r="L12" s="300"/>
      <c r="M12" s="300"/>
      <c r="N12" s="300"/>
      <c r="O12" s="300"/>
      <c r="P12" s="300"/>
    </row>
    <row r="13" spans="1:16" ht="17.25" customHeight="1" x14ac:dyDescent="0.25">
      <c r="A13" s="302" t="s">
        <v>280</v>
      </c>
      <c r="B13" s="785"/>
      <c r="C13" s="785"/>
      <c r="D13" s="785"/>
      <c r="E13" s="297"/>
      <c r="F13" s="297"/>
      <c r="G13" s="297"/>
      <c r="H13" s="298"/>
      <c r="J13" s="295"/>
      <c r="K13" s="300"/>
      <c r="L13" s="300"/>
      <c r="M13" s="300"/>
      <c r="N13" s="300"/>
      <c r="O13" s="300"/>
      <c r="P13" s="300"/>
    </row>
    <row r="14" spans="1:16" ht="17.25" customHeight="1" x14ac:dyDescent="0.2">
      <c r="A14" s="296" t="s">
        <v>281</v>
      </c>
      <c r="B14" s="785">
        <v>31.973081896551761</v>
      </c>
      <c r="C14" s="785">
        <v>364.46814538480476</v>
      </c>
      <c r="D14" s="785">
        <v>396.44122728135648</v>
      </c>
      <c r="E14" s="785">
        <v>5.2189181034482797</v>
      </c>
      <c r="F14" s="785">
        <v>95.097854615195203</v>
      </c>
      <c r="G14" s="297">
        <v>100.31677271864348</v>
      </c>
      <c r="H14" s="298">
        <f t="shared" si="0"/>
        <v>496.75799999999992</v>
      </c>
      <c r="J14" s="299"/>
      <c r="K14" s="300"/>
      <c r="L14" s="300"/>
      <c r="M14" s="300"/>
      <c r="N14" s="300"/>
      <c r="O14" s="300"/>
      <c r="P14" s="300"/>
    </row>
    <row r="15" spans="1:16" ht="17.25" customHeight="1" x14ac:dyDescent="0.2">
      <c r="A15" s="296" t="s">
        <v>282</v>
      </c>
      <c r="B15" s="785">
        <v>5.4409999999999998</v>
      </c>
      <c r="C15" s="785">
        <v>0</v>
      </c>
      <c r="D15" s="785">
        <v>5.4409999999999998</v>
      </c>
      <c r="E15" s="785">
        <v>0</v>
      </c>
      <c r="F15" s="785">
        <v>0</v>
      </c>
      <c r="G15" s="297">
        <v>0</v>
      </c>
      <c r="H15" s="298">
        <f t="shared" si="0"/>
        <v>5.4409999999999998</v>
      </c>
      <c r="J15" s="299"/>
      <c r="K15" s="300"/>
      <c r="L15" s="300"/>
      <c r="M15" s="300"/>
      <c r="N15" s="300"/>
      <c r="O15" s="300"/>
      <c r="P15" s="300"/>
    </row>
    <row r="16" spans="1:16" ht="32.25" customHeight="1" x14ac:dyDescent="0.2">
      <c r="A16" s="296" t="s">
        <v>283</v>
      </c>
      <c r="B16" s="785">
        <v>716.8914627591555</v>
      </c>
      <c r="C16" s="785">
        <v>30.7002016931777</v>
      </c>
      <c r="D16" s="785">
        <v>747.59166445233313</v>
      </c>
      <c r="E16" s="785">
        <v>177.37653724084595</v>
      </c>
      <c r="F16" s="785">
        <v>54.2677983068223</v>
      </c>
      <c r="G16" s="297">
        <v>231.64433554766822</v>
      </c>
      <c r="H16" s="298">
        <f t="shared" si="0"/>
        <v>979.23600000000135</v>
      </c>
      <c r="J16" s="299"/>
      <c r="K16" s="300"/>
      <c r="L16" s="300"/>
      <c r="M16" s="300"/>
      <c r="N16" s="300"/>
      <c r="O16" s="300"/>
      <c r="P16" s="300"/>
    </row>
    <row r="17" spans="1:16" ht="17.25" customHeight="1" x14ac:dyDescent="0.2">
      <c r="A17" s="296" t="s">
        <v>284</v>
      </c>
      <c r="B17" s="785">
        <v>1321.9631783026139</v>
      </c>
      <c r="C17" s="785">
        <v>3860.3243941234723</v>
      </c>
      <c r="D17" s="785">
        <v>5182.2875724260857</v>
      </c>
      <c r="E17" s="785">
        <v>783.35282169738696</v>
      </c>
      <c r="F17" s="785">
        <v>2978.8636058765292</v>
      </c>
      <c r="G17" s="297">
        <v>3762.2164275739165</v>
      </c>
      <c r="H17" s="298">
        <f t="shared" si="0"/>
        <v>8944.5040000000026</v>
      </c>
      <c r="J17" s="299"/>
      <c r="K17" s="300"/>
      <c r="L17" s="300"/>
      <c r="M17" s="300"/>
      <c r="N17" s="300"/>
      <c r="O17" s="300"/>
      <c r="P17" s="300"/>
    </row>
    <row r="18" spans="1:16" x14ac:dyDescent="0.2">
      <c r="A18" s="51" t="s">
        <v>285</v>
      </c>
      <c r="B18" s="297">
        <v>2076.2687229583212</v>
      </c>
      <c r="C18" s="785">
        <v>4255.492741201454</v>
      </c>
      <c r="D18" s="785">
        <v>6331.7614641597756</v>
      </c>
      <c r="E18" s="297">
        <v>965.94827704168131</v>
      </c>
      <c r="F18" s="297">
        <v>3128.2292587985467</v>
      </c>
      <c r="G18" s="297">
        <v>4094.1775358402274</v>
      </c>
      <c r="H18" s="298">
        <f>D18+G18</f>
        <v>10425.939000000002</v>
      </c>
      <c r="J18" s="301"/>
      <c r="K18" s="300"/>
      <c r="L18" s="300"/>
      <c r="M18" s="300"/>
      <c r="N18" s="300"/>
      <c r="O18" s="300"/>
      <c r="P18" s="300"/>
    </row>
    <row r="19" spans="1:16" x14ac:dyDescent="0.2">
      <c r="A19" s="296"/>
      <c r="B19" s="297"/>
      <c r="C19" s="785"/>
      <c r="D19" s="785"/>
      <c r="E19" s="297"/>
      <c r="F19" s="297"/>
      <c r="G19" s="297"/>
      <c r="H19" s="298"/>
      <c r="J19" s="301"/>
      <c r="K19" s="300"/>
      <c r="L19" s="300"/>
      <c r="M19" s="300"/>
      <c r="N19" s="300"/>
      <c r="O19" s="300"/>
      <c r="P19" s="300"/>
    </row>
    <row r="20" spans="1:16" ht="15.75" x14ac:dyDescent="0.25">
      <c r="A20" s="236" t="s">
        <v>286</v>
      </c>
      <c r="B20" s="297"/>
      <c r="C20" s="785"/>
      <c r="D20" s="785"/>
      <c r="E20" s="297"/>
      <c r="F20" s="297"/>
      <c r="G20" s="297"/>
      <c r="H20" s="298"/>
      <c r="J20" s="295"/>
      <c r="K20" s="300"/>
      <c r="L20" s="300"/>
      <c r="M20" s="300"/>
      <c r="N20" s="300"/>
      <c r="O20" s="300"/>
      <c r="P20" s="300"/>
    </row>
    <row r="21" spans="1:16" ht="17.25" customHeight="1" x14ac:dyDescent="0.2">
      <c r="A21" s="296" t="s">
        <v>287</v>
      </c>
      <c r="B21" s="785">
        <v>304.86245006397564</v>
      </c>
      <c r="C21" s="785">
        <v>377.16601429294269</v>
      </c>
      <c r="D21" s="785">
        <v>682.02846435691833</v>
      </c>
      <c r="E21" s="785">
        <v>39.971549936024005</v>
      </c>
      <c r="F21" s="785">
        <v>18.159985707057032</v>
      </c>
      <c r="G21" s="297">
        <v>58.131535643081037</v>
      </c>
      <c r="H21" s="298">
        <f t="shared" si="0"/>
        <v>740.1599999999994</v>
      </c>
      <c r="J21" s="299"/>
      <c r="K21" s="300"/>
      <c r="L21" s="300"/>
      <c r="M21" s="300"/>
      <c r="N21" s="300"/>
      <c r="O21" s="300"/>
      <c r="P21" s="300"/>
    </row>
    <row r="22" spans="1:16" ht="17.25" customHeight="1" x14ac:dyDescent="0.2">
      <c r="A22" s="296" t="s">
        <v>288</v>
      </c>
      <c r="B22" s="785">
        <v>418.86120824037215</v>
      </c>
      <c r="C22" s="785">
        <v>956.622446055757</v>
      </c>
      <c r="D22" s="785">
        <v>1375.4836542961291</v>
      </c>
      <c r="E22" s="785">
        <v>48.807791759627833</v>
      </c>
      <c r="F22" s="785">
        <v>161.9225539442439</v>
      </c>
      <c r="G22" s="297">
        <v>210.73034570387176</v>
      </c>
      <c r="H22" s="298">
        <f t="shared" si="0"/>
        <v>1586.2140000000009</v>
      </c>
      <c r="J22" s="299"/>
      <c r="K22" s="300"/>
      <c r="L22" s="300"/>
      <c r="M22" s="300"/>
      <c r="N22" s="300"/>
      <c r="O22" s="300"/>
      <c r="P22" s="300"/>
    </row>
    <row r="23" spans="1:16" ht="17.25" customHeight="1" x14ac:dyDescent="0.2">
      <c r="A23" s="296" t="s">
        <v>289</v>
      </c>
      <c r="B23" s="785">
        <v>77.048823512121757</v>
      </c>
      <c r="C23" s="785">
        <v>136.5930671693589</v>
      </c>
      <c r="D23" s="785">
        <v>213.64189068148065</v>
      </c>
      <c r="E23" s="785">
        <v>1.566176487878264</v>
      </c>
      <c r="F23" s="785">
        <v>0.27393283064108997</v>
      </c>
      <c r="G23" s="297">
        <v>1.840109318519354</v>
      </c>
      <c r="H23" s="298">
        <f t="shared" si="0"/>
        <v>215.482</v>
      </c>
      <c r="J23" s="301"/>
      <c r="K23" s="300"/>
      <c r="L23" s="300"/>
      <c r="M23" s="300"/>
      <c r="N23" s="300"/>
      <c r="O23" s="300"/>
      <c r="P23" s="300"/>
    </row>
    <row r="24" spans="1:16" ht="17.25" customHeight="1" x14ac:dyDescent="0.2">
      <c r="A24" s="296" t="s">
        <v>290</v>
      </c>
      <c r="B24" s="785">
        <v>229.0211420009559</v>
      </c>
      <c r="C24" s="785">
        <v>261.95745376403369</v>
      </c>
      <c r="D24" s="785">
        <v>490.97859576498956</v>
      </c>
      <c r="E24" s="785">
        <v>4.98885799904411</v>
      </c>
      <c r="F24" s="785">
        <v>8.3645462359666567</v>
      </c>
      <c r="G24" s="297">
        <v>13.353404235010768</v>
      </c>
      <c r="H24" s="298">
        <f t="shared" si="0"/>
        <v>504.33200000000033</v>
      </c>
      <c r="J24" s="301"/>
      <c r="K24" s="300"/>
      <c r="L24" s="300"/>
      <c r="M24" s="300"/>
      <c r="N24" s="300"/>
      <c r="O24" s="300"/>
      <c r="P24" s="300"/>
    </row>
    <row r="25" spans="1:16" ht="17.25" customHeight="1" x14ac:dyDescent="0.2">
      <c r="A25" s="51" t="s">
        <v>291</v>
      </c>
      <c r="B25" s="785">
        <v>1029.7936238174257</v>
      </c>
      <c r="C25" s="785">
        <v>1732.3389812820924</v>
      </c>
      <c r="D25" s="785">
        <v>2762.1326050995181</v>
      </c>
      <c r="E25" s="785">
        <v>95.334376182574204</v>
      </c>
      <c r="F25" s="785">
        <v>188.72101871790869</v>
      </c>
      <c r="G25" s="297">
        <v>284.0553949004829</v>
      </c>
      <c r="H25" s="298">
        <f>D25+G25</f>
        <v>3046.188000000001</v>
      </c>
      <c r="J25" s="295"/>
      <c r="K25" s="300"/>
      <c r="L25" s="300"/>
      <c r="M25" s="300"/>
      <c r="N25" s="300"/>
      <c r="O25" s="300"/>
      <c r="P25" s="300"/>
    </row>
    <row r="26" spans="1:16" ht="14.25" customHeight="1" x14ac:dyDescent="0.2">
      <c r="A26" s="296"/>
      <c r="B26" s="297"/>
      <c r="C26" s="785"/>
      <c r="D26" s="785"/>
      <c r="E26" s="785"/>
      <c r="F26" s="297"/>
      <c r="G26" s="297"/>
      <c r="H26" s="298"/>
      <c r="J26" s="299"/>
      <c r="K26" s="300"/>
      <c r="L26" s="300"/>
      <c r="M26" s="300"/>
      <c r="N26" s="300"/>
      <c r="O26" s="300"/>
      <c r="P26" s="300"/>
    </row>
    <row r="27" spans="1:16" ht="18" customHeight="1" x14ac:dyDescent="0.25">
      <c r="A27" s="236" t="s">
        <v>292</v>
      </c>
      <c r="B27" s="297"/>
      <c r="C27" s="785"/>
      <c r="D27" s="785"/>
      <c r="E27" s="785"/>
      <c r="F27" s="297"/>
      <c r="G27" s="297"/>
      <c r="H27" s="298"/>
      <c r="J27" s="299"/>
      <c r="K27" s="300"/>
      <c r="L27" s="300"/>
      <c r="M27" s="300"/>
      <c r="N27" s="300"/>
      <c r="O27" s="300"/>
      <c r="P27" s="300"/>
    </row>
    <row r="28" spans="1:16" ht="32.25" customHeight="1" x14ac:dyDescent="0.2">
      <c r="A28" s="296" t="s">
        <v>293</v>
      </c>
      <c r="B28" s="785">
        <v>0</v>
      </c>
      <c r="C28" s="785">
        <v>0</v>
      </c>
      <c r="D28" s="785">
        <v>0</v>
      </c>
      <c r="E28" s="785">
        <v>1498.4179999999999</v>
      </c>
      <c r="F28" s="785">
        <v>1692.963</v>
      </c>
      <c r="G28" s="297">
        <v>3191.3809999999999</v>
      </c>
      <c r="H28" s="298">
        <f t="shared" si="0"/>
        <v>3191.3809999999999</v>
      </c>
      <c r="J28" s="299"/>
      <c r="K28" s="300"/>
      <c r="L28" s="300"/>
      <c r="M28" s="300"/>
      <c r="N28" s="300"/>
      <c r="O28" s="300"/>
      <c r="P28" s="300"/>
    </row>
    <row r="29" spans="1:16" ht="17.25" customHeight="1" x14ac:dyDescent="0.2">
      <c r="A29" s="296" t="s">
        <v>294</v>
      </c>
      <c r="B29" s="785">
        <v>0.02</v>
      </c>
      <c r="C29" s="303">
        <v>0.24099999999999999</v>
      </c>
      <c r="D29" s="785">
        <v>0.26100000000000001</v>
      </c>
      <c r="E29" s="303">
        <v>3.718</v>
      </c>
      <c r="F29" s="785">
        <v>4.9570000000000007</v>
      </c>
      <c r="G29" s="297">
        <v>8.6750000000000007</v>
      </c>
      <c r="H29" s="298">
        <f t="shared" si="0"/>
        <v>8.9359999999999999</v>
      </c>
      <c r="J29" s="301"/>
      <c r="K29" s="300"/>
      <c r="L29" s="300"/>
      <c r="M29" s="300"/>
      <c r="N29" s="300"/>
      <c r="O29" s="300"/>
      <c r="P29" s="300"/>
    </row>
    <row r="30" spans="1:16" ht="17.25" customHeight="1" x14ac:dyDescent="0.2">
      <c r="A30" s="296" t="s">
        <v>295</v>
      </c>
      <c r="B30" s="785">
        <v>0.02</v>
      </c>
      <c r="C30" s="785">
        <v>0.24099999999999999</v>
      </c>
      <c r="D30" s="785">
        <v>0.26100000000000001</v>
      </c>
      <c r="E30" s="303">
        <v>1502.136</v>
      </c>
      <c r="F30" s="303">
        <v>1697.9199999999998</v>
      </c>
      <c r="G30" s="297">
        <v>3200.0559999999996</v>
      </c>
      <c r="H30" s="298">
        <f>D30+G30</f>
        <v>3200.3169999999996</v>
      </c>
      <c r="J30" s="301"/>
      <c r="K30" s="300"/>
      <c r="L30" s="300"/>
      <c r="M30" s="300"/>
      <c r="N30" s="300"/>
      <c r="O30" s="300"/>
      <c r="P30" s="300"/>
    </row>
    <row r="31" spans="1:16" ht="17.25" customHeight="1" x14ac:dyDescent="0.2">
      <c r="A31" s="296"/>
      <c r="B31" s="785"/>
      <c r="C31" s="785"/>
      <c r="D31" s="785"/>
      <c r="E31" s="303"/>
      <c r="F31" s="303"/>
      <c r="G31" s="297"/>
      <c r="H31" s="298"/>
      <c r="J31" s="295"/>
      <c r="K31" s="300"/>
      <c r="L31" s="300"/>
      <c r="M31" s="300"/>
      <c r="N31" s="300"/>
      <c r="O31" s="300"/>
      <c r="P31" s="300"/>
    </row>
    <row r="32" spans="1:16" ht="17.25" customHeight="1" x14ac:dyDescent="0.25">
      <c r="A32" s="236" t="s">
        <v>296</v>
      </c>
      <c r="B32" s="785"/>
      <c r="C32" s="785"/>
      <c r="D32" s="785"/>
      <c r="E32" s="303"/>
      <c r="F32" s="297"/>
      <c r="G32" s="297"/>
      <c r="H32" s="298"/>
      <c r="J32" s="299"/>
      <c r="K32" s="300"/>
      <c r="L32" s="300"/>
      <c r="M32" s="300"/>
      <c r="N32" s="300"/>
      <c r="O32" s="300"/>
      <c r="P32" s="300"/>
    </row>
    <row r="33" spans="1:16" ht="33.75" customHeight="1" x14ac:dyDescent="0.2">
      <c r="A33" s="296" t="s">
        <v>297</v>
      </c>
      <c r="B33" s="303">
        <v>11.587999999999999</v>
      </c>
      <c r="C33" s="303">
        <v>9.9260000000000002</v>
      </c>
      <c r="D33" s="785">
        <v>21.513999999999999</v>
      </c>
      <c r="E33" s="303">
        <v>1381.1550000000002</v>
      </c>
      <c r="F33" s="303">
        <v>1336.0819999999999</v>
      </c>
      <c r="G33" s="297">
        <v>2717.2369999999996</v>
      </c>
      <c r="H33" s="298">
        <f t="shared" si="0"/>
        <v>2738.7509999999997</v>
      </c>
      <c r="J33" s="299"/>
      <c r="K33" s="300"/>
      <c r="L33" s="300"/>
      <c r="M33" s="300"/>
      <c r="N33" s="300"/>
      <c r="O33" s="300"/>
      <c r="P33" s="300"/>
    </row>
    <row r="34" spans="1:16" ht="50.25" customHeight="1" x14ac:dyDescent="0.2">
      <c r="A34" s="296" t="s">
        <v>298</v>
      </c>
      <c r="B34" s="785">
        <v>0.24</v>
      </c>
      <c r="C34" s="785">
        <v>0.13300000000000001</v>
      </c>
      <c r="D34" s="785">
        <v>0.373</v>
      </c>
      <c r="E34" s="303">
        <v>0.13</v>
      </c>
      <c r="F34" s="303">
        <v>1.3080000000000001</v>
      </c>
      <c r="G34" s="297">
        <v>1.4379999999999999</v>
      </c>
      <c r="H34" s="298">
        <f t="shared" si="0"/>
        <v>1.8109999999999999</v>
      </c>
      <c r="J34" s="299"/>
      <c r="K34" s="300"/>
      <c r="L34" s="300"/>
      <c r="M34" s="300"/>
      <c r="N34" s="300"/>
      <c r="O34" s="300"/>
      <c r="P34" s="300"/>
    </row>
    <row r="35" spans="1:16" ht="51" customHeight="1" x14ac:dyDescent="0.2">
      <c r="A35" s="296" t="s">
        <v>299</v>
      </c>
      <c r="B35" s="785">
        <v>3.7919999999999998</v>
      </c>
      <c r="C35" s="785">
        <v>13.282</v>
      </c>
      <c r="D35" s="785">
        <v>17.073999999999998</v>
      </c>
      <c r="E35" s="303">
        <v>16.891000000000002</v>
      </c>
      <c r="F35" s="303">
        <v>13.958</v>
      </c>
      <c r="G35" s="297">
        <v>30.849000000000004</v>
      </c>
      <c r="H35" s="298">
        <f t="shared" si="0"/>
        <v>47.923000000000002</v>
      </c>
      <c r="J35" s="299"/>
      <c r="K35" s="300"/>
      <c r="L35" s="300"/>
      <c r="M35" s="300"/>
      <c r="N35" s="300"/>
      <c r="O35" s="300"/>
      <c r="P35" s="300"/>
    </row>
    <row r="36" spans="1:16" ht="18" customHeight="1" x14ac:dyDescent="0.2">
      <c r="A36" s="296" t="s">
        <v>300</v>
      </c>
      <c r="B36" s="785">
        <v>0</v>
      </c>
      <c r="C36" s="785">
        <v>0</v>
      </c>
      <c r="D36" s="785">
        <v>0</v>
      </c>
      <c r="E36" s="303">
        <v>0</v>
      </c>
      <c r="F36" s="303">
        <v>0</v>
      </c>
      <c r="G36" s="297">
        <v>0</v>
      </c>
      <c r="H36" s="304">
        <f t="shared" si="0"/>
        <v>0</v>
      </c>
      <c r="J36" s="301"/>
      <c r="K36" s="300"/>
      <c r="L36" s="300"/>
      <c r="M36" s="300"/>
      <c r="N36" s="300"/>
      <c r="O36" s="300"/>
      <c r="P36" s="300"/>
    </row>
    <row r="37" spans="1:16" ht="18" customHeight="1" x14ac:dyDescent="0.2">
      <c r="A37" s="51" t="s">
        <v>301</v>
      </c>
      <c r="B37" s="785">
        <v>15.62</v>
      </c>
      <c r="C37" s="785">
        <v>23.341000000000001</v>
      </c>
      <c r="D37" s="785">
        <v>38.960999999999999</v>
      </c>
      <c r="E37" s="303">
        <v>1398.1759999999999</v>
      </c>
      <c r="F37" s="303">
        <v>1351.348</v>
      </c>
      <c r="G37" s="297">
        <v>2749.5240000000003</v>
      </c>
      <c r="H37" s="298">
        <f>D37+G37</f>
        <v>2788.4850000000001</v>
      </c>
      <c r="J37" s="301"/>
      <c r="K37" s="300"/>
      <c r="L37" s="300"/>
      <c r="M37" s="300"/>
      <c r="N37" s="300"/>
      <c r="O37" s="300"/>
      <c r="P37" s="300"/>
    </row>
    <row r="38" spans="1:16" ht="15" customHeight="1" x14ac:dyDescent="0.2">
      <c r="A38" s="296"/>
      <c r="B38" s="785"/>
      <c r="C38" s="785"/>
      <c r="D38" s="785"/>
      <c r="E38" s="303"/>
      <c r="F38" s="297"/>
      <c r="G38" s="297"/>
      <c r="H38" s="298"/>
      <c r="J38" s="295"/>
      <c r="K38" s="300"/>
      <c r="L38" s="300"/>
      <c r="M38" s="300"/>
      <c r="N38" s="300"/>
      <c r="O38" s="300"/>
      <c r="P38" s="300"/>
    </row>
    <row r="39" spans="1:16" ht="17.25" customHeight="1" x14ac:dyDescent="0.25">
      <c r="A39" s="302" t="s">
        <v>302</v>
      </c>
      <c r="B39" s="785"/>
      <c r="C39" s="785"/>
      <c r="D39" s="785"/>
      <c r="E39" s="303"/>
      <c r="F39" s="297"/>
      <c r="G39" s="297"/>
      <c r="H39" s="298"/>
      <c r="J39" s="299"/>
      <c r="K39" s="300"/>
      <c r="L39" s="300"/>
      <c r="M39" s="300"/>
      <c r="N39" s="300"/>
      <c r="O39" s="300"/>
      <c r="P39" s="300"/>
    </row>
    <row r="40" spans="1:16" ht="17.25" customHeight="1" x14ac:dyDescent="0.2">
      <c r="A40" s="296" t="s">
        <v>303</v>
      </c>
      <c r="B40" s="303">
        <v>206.65800000000007</v>
      </c>
      <c r="C40" s="303">
        <v>42.594000000000001</v>
      </c>
      <c r="D40" s="785">
        <v>249.25200000000009</v>
      </c>
      <c r="E40" s="303">
        <v>2.1190000000000002</v>
      </c>
      <c r="F40" s="303">
        <v>0</v>
      </c>
      <c r="G40" s="297">
        <v>2.1190000000000002</v>
      </c>
      <c r="H40" s="298">
        <f t="shared" si="0"/>
        <v>251.37100000000009</v>
      </c>
      <c r="J40" s="305"/>
      <c r="K40" s="300"/>
      <c r="L40" s="300"/>
      <c r="M40" s="300"/>
      <c r="N40" s="300"/>
      <c r="P40" s="300"/>
    </row>
    <row r="41" spans="1:16" ht="17.25" customHeight="1" x14ac:dyDescent="0.2">
      <c r="A41" s="296" t="s">
        <v>304</v>
      </c>
      <c r="B41" s="303">
        <v>150.51324989237705</v>
      </c>
      <c r="C41" s="303">
        <v>42.566563818978338</v>
      </c>
      <c r="D41" s="785">
        <v>193.07981371135537</v>
      </c>
      <c r="E41" s="303">
        <v>7.3627501076229311</v>
      </c>
      <c r="F41" s="303">
        <v>37.314436181021655</v>
      </c>
      <c r="G41" s="297">
        <v>44.677186288644585</v>
      </c>
      <c r="H41" s="298">
        <f t="shared" si="0"/>
        <v>237.75699999999995</v>
      </c>
      <c r="J41" s="299"/>
      <c r="K41" s="300"/>
      <c r="L41" s="300"/>
      <c r="M41" s="300"/>
      <c r="N41" s="300"/>
      <c r="O41" s="300"/>
      <c r="P41" s="300"/>
    </row>
    <row r="42" spans="1:16" x14ac:dyDescent="0.2">
      <c r="A42" s="296" t="s">
        <v>305</v>
      </c>
      <c r="B42" s="303">
        <v>106.08517330750828</v>
      </c>
      <c r="C42" s="303">
        <v>151.06134177340147</v>
      </c>
      <c r="D42" s="785">
        <v>257.14651508090975</v>
      </c>
      <c r="E42" s="303">
        <v>618.22782669249068</v>
      </c>
      <c r="F42" s="303">
        <v>813.06265822659702</v>
      </c>
      <c r="G42" s="297">
        <v>1431.2904849190875</v>
      </c>
      <c r="H42" s="298">
        <f t="shared" si="0"/>
        <v>1688.4369999999972</v>
      </c>
      <c r="J42" s="299"/>
      <c r="K42" s="300"/>
      <c r="L42" s="300"/>
      <c r="M42" s="300"/>
      <c r="N42" s="300"/>
      <c r="O42" s="300"/>
      <c r="P42" s="300"/>
    </row>
    <row r="43" spans="1:16" x14ac:dyDescent="0.2">
      <c r="A43" s="51" t="s">
        <v>306</v>
      </c>
      <c r="B43" s="297">
        <v>463.25642319988543</v>
      </c>
      <c r="C43" s="303">
        <v>236.22190559237981</v>
      </c>
      <c r="D43" s="785">
        <v>699.4783287922653</v>
      </c>
      <c r="E43" s="297">
        <v>627.7095768001135</v>
      </c>
      <c r="F43" s="297">
        <v>850.37709440761864</v>
      </c>
      <c r="G43" s="297">
        <v>1478.086671207732</v>
      </c>
      <c r="H43" s="298">
        <f>D43+G43</f>
        <v>2177.5649999999973</v>
      </c>
      <c r="J43" s="299"/>
      <c r="K43" s="300"/>
      <c r="L43" s="300"/>
      <c r="M43" s="300"/>
      <c r="N43" s="300"/>
      <c r="O43" s="300"/>
      <c r="P43" s="300"/>
    </row>
    <row r="44" spans="1:16" ht="13.5" customHeight="1" x14ac:dyDescent="0.2">
      <c r="B44" s="297"/>
      <c r="C44" s="303"/>
      <c r="D44" s="306"/>
      <c r="E44" s="297"/>
      <c r="F44" s="297"/>
      <c r="G44" s="306"/>
      <c r="H44" s="298"/>
      <c r="J44" s="299"/>
      <c r="K44" s="300"/>
      <c r="L44" s="300"/>
      <c r="M44" s="300"/>
      <c r="N44" s="300"/>
      <c r="O44" s="300"/>
      <c r="P44" s="300"/>
    </row>
    <row r="45" spans="1:16" ht="16.5" customHeight="1" x14ac:dyDescent="0.25">
      <c r="A45" s="307" t="s">
        <v>307</v>
      </c>
      <c r="B45" s="308">
        <f t="shared" ref="B45:G45" si="1">B11+B18+B25+B30+B37+B43</f>
        <v>11932.280431707892</v>
      </c>
      <c r="C45" s="308">
        <f t="shared" si="1"/>
        <v>33434.546694137498</v>
      </c>
      <c r="D45" s="308">
        <f t="shared" si="1"/>
        <v>45366.827125845382</v>
      </c>
      <c r="E45" s="308">
        <f t="shared" si="1"/>
        <v>6638.5665682921144</v>
      </c>
      <c r="F45" s="308">
        <f t="shared" si="1"/>
        <v>11155.026305862464</v>
      </c>
      <c r="G45" s="308">
        <f t="shared" si="1"/>
        <v>17793.592874154579</v>
      </c>
      <c r="H45" s="309">
        <f>H43+H37+H30+H25+H18+H11</f>
        <v>63160.419999999955</v>
      </c>
      <c r="I45" s="177"/>
      <c r="J45" s="301"/>
      <c r="K45" s="300"/>
      <c r="L45" s="300"/>
      <c r="M45" s="300"/>
      <c r="N45" s="300"/>
      <c r="O45" s="300"/>
      <c r="P45" s="300"/>
    </row>
    <row r="46" spans="1:16" ht="16.5" customHeight="1" x14ac:dyDescent="0.2">
      <c r="A46" s="139" t="s">
        <v>157</v>
      </c>
      <c r="B46" s="177"/>
      <c r="C46" s="177"/>
      <c r="D46" s="177"/>
      <c r="E46" s="177"/>
      <c r="F46" s="177"/>
      <c r="G46" s="177"/>
      <c r="H46" s="177"/>
      <c r="I46" s="177"/>
      <c r="J46" s="301"/>
      <c r="K46" s="300"/>
      <c r="L46" s="300"/>
      <c r="M46" s="300"/>
      <c r="N46" s="300"/>
      <c r="O46" s="300"/>
      <c r="P46" s="300"/>
    </row>
    <row r="47" spans="1:16" ht="66" customHeight="1" x14ac:dyDescent="0.2">
      <c r="D47" s="212"/>
      <c r="G47" s="212"/>
      <c r="H47" s="212"/>
      <c r="J47" s="295"/>
      <c r="K47" s="300"/>
      <c r="L47" s="300"/>
      <c r="M47" s="300"/>
      <c r="N47" s="300"/>
      <c r="O47" s="300"/>
      <c r="P47" s="300"/>
    </row>
    <row r="48" spans="1:16" ht="15" customHeight="1" x14ac:dyDescent="0.2">
      <c r="J48" s="299"/>
      <c r="K48" s="300"/>
      <c r="L48" s="300"/>
      <c r="M48" s="300"/>
      <c r="N48" s="300"/>
      <c r="O48" s="300"/>
      <c r="P48" s="300"/>
    </row>
    <row r="49" spans="1:19" ht="15" customHeight="1" x14ac:dyDescent="0.2">
      <c r="J49" s="305"/>
      <c r="K49" s="300"/>
      <c r="L49" s="300"/>
      <c r="M49" s="300"/>
      <c r="N49" s="300"/>
      <c r="O49" s="300"/>
      <c r="P49" s="300"/>
    </row>
    <row r="50" spans="1:19" ht="15" customHeight="1" x14ac:dyDescent="0.2">
      <c r="J50" s="305"/>
      <c r="K50" s="300"/>
      <c r="L50" s="300"/>
      <c r="M50" s="300"/>
      <c r="N50" s="300"/>
      <c r="O50" s="300"/>
      <c r="P50" s="300"/>
    </row>
    <row r="51" spans="1:19" ht="15" customHeight="1" x14ac:dyDescent="0.2">
      <c r="A51" s="310" t="s">
        <v>308</v>
      </c>
      <c r="J51" s="299"/>
      <c r="K51" s="300"/>
      <c r="L51" s="300"/>
      <c r="M51" s="300"/>
      <c r="N51" s="300"/>
      <c r="O51" s="300"/>
      <c r="P51" s="300"/>
    </row>
    <row r="52" spans="1:19" ht="15" customHeight="1" x14ac:dyDescent="0.2">
      <c r="J52" s="311"/>
      <c r="K52" s="300"/>
      <c r="L52" s="300"/>
      <c r="M52" s="300"/>
      <c r="N52" s="300"/>
      <c r="O52" s="300"/>
      <c r="P52" s="300"/>
    </row>
    <row r="53" spans="1:19" x14ac:dyDescent="0.2">
      <c r="J53" s="312"/>
      <c r="L53" s="300"/>
      <c r="M53" s="300"/>
      <c r="N53" s="300"/>
      <c r="O53" s="300"/>
      <c r="P53" s="300"/>
      <c r="S53" s="775"/>
    </row>
  </sheetData>
  <mergeCells count="2">
    <mergeCell ref="B3:C3"/>
    <mergeCell ref="E3:F3"/>
  </mergeCells>
  <pageMargins left="0.75" right="0.75" top="1" bottom="1" header="0.5" footer="0.5"/>
  <pageSetup paperSize="9" scale="62" orientation="portrait" horizontalDpi="4294967292" verticalDpi="300" r:id="rId1"/>
  <headerFooter alignWithMargins="0">
    <oddHeader>&amp;R&amp;"Arial,Bold"&amp;16WATER TRANSPORT</oddHead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A29582197</value>
    </field>
    <field name="Objective-Title">
      <value order="0">chapter09 - water transport</value>
    </field>
    <field name="Objective-Description">
      <value order="0"/>
    </field>
    <field name="Objective-CreationStamp">
      <value order="0">2020-08-20T15:34:08Z</value>
    </field>
    <field name="Objective-IsApproved">
      <value order="0">false</value>
    </field>
    <field name="Objective-IsPublished">
      <value order="0">true</value>
    </field>
    <field name="Objective-DatePublished">
      <value order="0">2021-02-15T08:15:44Z</value>
    </field>
    <field name="Objective-ModificationStamp">
      <value order="0">2021-02-15T08:15:44Z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2020: Research and analysis: Transport: 2019-2024</value>
    </field>
    <field name="Objective-Parent">
      <value order="0">Transport Scotland: Scottish Transport Statistics: 2020: Research and analysis: Transport: 2019-2024</value>
    </field>
    <field name="Objective-State">
      <value order="0">Published</value>
    </field>
    <field name="Objective-VersionId">
      <value order="0">vA46723812</value>
    </field>
    <field name="Objective-Version">
      <value order="0">20.0</value>
    </field>
    <field name="Objective-VersionNumber">
      <value order="0">20</value>
    </field>
    <field name="Objective-VersionComment">
      <value order="0"/>
    </field>
    <field name="Objective-FileNumber">
      <value order="0">PUBRES/4190</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13</vt:i4>
      </vt:variant>
    </vt:vector>
  </HeadingPairs>
  <TitlesOfParts>
    <vt:vector size="34" baseType="lpstr">
      <vt:lpstr>comments</vt:lpstr>
      <vt:lpstr>Contents</vt:lpstr>
      <vt:lpstr>T9.1 (a)</vt:lpstr>
      <vt:lpstr>T9.1 (b)-9.2</vt:lpstr>
      <vt:lpstr>T9.3</vt:lpstr>
      <vt:lpstr>T9.4</vt:lpstr>
      <vt:lpstr>T9.5</vt:lpstr>
      <vt:lpstr>T9.6</vt:lpstr>
      <vt:lpstr>T9.7</vt:lpstr>
      <vt:lpstr>T9.8</vt:lpstr>
      <vt:lpstr>T9.8 (continued)</vt:lpstr>
      <vt:lpstr>T9.9-9.11</vt:lpstr>
      <vt:lpstr>T9.12</vt:lpstr>
      <vt:lpstr>T9.13</vt:lpstr>
      <vt:lpstr>T9.14</vt:lpstr>
      <vt:lpstr>T9.15</vt:lpstr>
      <vt:lpstr>T9.15 (cont)</vt:lpstr>
      <vt:lpstr>T9.16</vt:lpstr>
      <vt:lpstr>T9.16 (cont)</vt:lpstr>
      <vt:lpstr>T9.17-18</vt:lpstr>
      <vt:lpstr>fig9.6&amp;9.7</vt:lpstr>
      <vt:lpstr>'fig9.6&amp;9.7'!Print_Area</vt:lpstr>
      <vt:lpstr>T9.14!Print_Area</vt:lpstr>
      <vt:lpstr>T9.15!Print_Area</vt:lpstr>
      <vt:lpstr>'T9.15 (cont)'!Print_Area</vt:lpstr>
      <vt:lpstr>T9.16!Print_Area</vt:lpstr>
      <vt:lpstr>'T9.16 (cont)'!Print_Area</vt:lpstr>
      <vt:lpstr>'T9.17-18'!Print_Area</vt:lpstr>
      <vt:lpstr>T9.3!Print_Area</vt:lpstr>
      <vt:lpstr>T9.4!Print_Area</vt:lpstr>
      <vt:lpstr>T9.5!Print_Area</vt:lpstr>
      <vt:lpstr>T9.6!Print_Area</vt:lpstr>
      <vt:lpstr>T9.7!Print_Area</vt:lpstr>
      <vt:lpstr>'T9.8 (continued)'!Print_Area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Goodman</dc:creator>
  <cp:lastModifiedBy>u016789</cp:lastModifiedBy>
  <cp:lastPrinted>2020-03-19T15:30:45Z</cp:lastPrinted>
  <dcterms:created xsi:type="dcterms:W3CDTF">2016-10-03T10:46:22Z</dcterms:created>
  <dcterms:modified xsi:type="dcterms:W3CDTF">2021-02-15T08:13:44Z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A29582197</vt:lpwstr>
  </property>
  <property fmtid="{D5CDD505-2E9C-101B-9397-08002B2CF9AE}" pid="4" name="Objective-Title">
    <vt:lpwstr>chapter09 - water transport</vt:lpwstr>
  </property>
  <property fmtid="{D5CDD505-2E9C-101B-9397-08002B2CF9AE}" pid="5" name="Objective-Comment">
    <vt:lpwstr/>
  </property>
  <property fmtid="{D5CDD505-2E9C-101B-9397-08002B2CF9AE}" pid="6" name="Objective-CreationStamp">
    <vt:filetime>2020-08-20T15:47:47Z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2021-02-15T08:15:44Z</vt:filetime>
  </property>
  <property fmtid="{D5CDD505-2E9C-101B-9397-08002B2CF9AE}" pid="10" name="Objective-ModificationStamp">
    <vt:filetime>2021-02-15T08:15:44Z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Scotland: Scottish Transport Statistics: 2020: Research and analysis: Transport: 2019-2024:</vt:lpwstr>
  </property>
  <property fmtid="{D5CDD505-2E9C-101B-9397-08002B2CF9AE}" pid="13" name="Objective-Parent">
    <vt:lpwstr>Transport Scotland: Scottish Transport Statistics: 2020: Research and analysis: Transport: 2019-2024</vt:lpwstr>
  </property>
  <property fmtid="{D5CDD505-2E9C-101B-9397-08002B2CF9AE}" pid="14" name="Objective-State">
    <vt:lpwstr>Published</vt:lpwstr>
  </property>
  <property fmtid="{D5CDD505-2E9C-101B-9397-08002B2CF9AE}" pid="15" name="Objective-Version">
    <vt:lpwstr>20.0</vt:lpwstr>
  </property>
  <property fmtid="{D5CDD505-2E9C-101B-9397-08002B2CF9AE}" pid="16" name="Objective-VersionNumber">
    <vt:r8>20</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vA46723812</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ies>
</file>