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016789\Objective\Objects\"/>
    </mc:Choice>
  </mc:AlternateContent>
  <bookViews>
    <workbookView xWindow="-660" yWindow="75" windowWidth="17400" windowHeight="7605" firstSheet="1" activeTab="1"/>
  </bookViews>
  <sheets>
    <sheet name="pop" sheetId="24" state="hidden" r:id="rId1"/>
    <sheet name="Contents" sheetId="36" r:id="rId2"/>
    <sheet name="S1 Numbers" sheetId="37" r:id="rId3"/>
    <sheet name="S2 Index" sheetId="38" r:id="rId4"/>
    <sheet name="S3 SHS" sheetId="28" r:id="rId5"/>
    <sheet name="S4 Cross Border" sheetId="25" r:id="rId6"/>
    <sheet name="SGB1" sheetId="29" r:id="rId7"/>
    <sheet name="SGB2 index" sheetId="6" r:id="rId8"/>
    <sheet name="SGB3 rel. to pop." sheetId="7" r:id="rId9"/>
    <sheet name="H1 passenger" sheetId="8" r:id="rId10"/>
    <sheet name="H2 a freight tonnes" sheetId="9" r:id="rId11"/>
    <sheet name="H2 b freight tonne km" sheetId="10" r:id="rId12"/>
    <sheet name="H3 traffic" sheetId="11" r:id="rId13"/>
    <sheet name="H4 other" sheetId="12" r:id="rId14"/>
    <sheet name="Figs1,2" sheetId="19" r:id="rId15"/>
    <sheet name="Figs 3,4" sheetId="20" r:id="rId16"/>
    <sheet name="Figs 5,6" sheetId="21" r:id="rId17"/>
    <sheet name="Figs 7, 8, 9" sheetId="22" r:id="rId18"/>
    <sheet name="Figs 10,11" sheetId="23" r:id="rId19"/>
    <sheet name="cross border - additional table" sheetId="26" r:id="rId20"/>
  </sheets>
  <externalReferences>
    <externalReference r:id="rId21"/>
  </externalReferences>
  <definedNames>
    <definedName name="compnum" localSheetId="4">#REF!</definedName>
    <definedName name="compnum" localSheetId="5">'[1]Table SGB1 comp num'!#REF!</definedName>
    <definedName name="compnum">#REF!</definedName>
    <definedName name="Dynamic">OFFSET(OFFSET(#REF!,0,3-COUNT(#REF!),1,1),0,0,1,COUNT(#REF!))</definedName>
    <definedName name="Dynamic2">OFFSET(OFFSET(#REF!,0,3-COUNT(#REF!),1,1),0,0,1,COUNT(#REF!))</definedName>
    <definedName name="Dynamic3">OFFSET(OFFSET(#REF!,0,3-COUNT(#REF!),1,1),0,0,1,COUNT(#REF!))</definedName>
    <definedName name="DynamicDate">#REF!</definedName>
    <definedName name="KEYA" localSheetId="4">#REF!</definedName>
    <definedName name="KEYA">#REF!</definedName>
    <definedName name="One">#REF!</definedName>
    <definedName name="_xlnm.Print_Area" localSheetId="19">'cross border - additional table'!$A$1:$Y$94</definedName>
    <definedName name="_xlnm.Print_Area" localSheetId="18">'Figs 10,11'!$A$1:$S$65</definedName>
    <definedName name="_xlnm.Print_Area" localSheetId="15" xml:space="preserve">                     'Figs 3,4'!$A$1:$Q$85</definedName>
    <definedName name="_xlnm.Print_Area" localSheetId="16" xml:space="preserve">     'Figs 5,6'!$A$1:$S$105</definedName>
    <definedName name="_xlnm.Print_Area" localSheetId="17">'Figs 7, 8, 9'!$A$1:$G$57</definedName>
    <definedName name="_xlnm.Print_Area" localSheetId="14">'Figs1,2'!$A$1:$Q$91</definedName>
    <definedName name="_xlnm.Print_Area" localSheetId="9">'H1 passenger'!$A$1:$O$85</definedName>
    <definedName name="_xlnm.Print_Area" localSheetId="10">'H2 a freight tonnes'!$A$1:$R$89</definedName>
    <definedName name="_xlnm.Print_Area" localSheetId="11">'H2 b freight tonne km'!$A$1:$G$87</definedName>
    <definedName name="_xlnm.Print_Area" localSheetId="12">'H3 traffic'!$A$1:$M$72</definedName>
    <definedName name="_xlnm.Print_Area" localSheetId="13">'H4 other'!$A$1:$I$78</definedName>
    <definedName name="_xlnm.Print_Area" localSheetId="2">'S1 Numbers'!$A$1:$U$85</definedName>
    <definedName name="_xlnm.Print_Area" localSheetId="3">'S2 Index'!$A$1:$M$78</definedName>
    <definedName name="_xlnm.Print_Area" localSheetId="4">'S3 SHS'!$A$1:$Y$117</definedName>
    <definedName name="_xlnm.Print_Area" localSheetId="5">'S4 Cross Border'!$A$1:$T$78</definedName>
    <definedName name="_xlnm.Print_Area" localSheetId="6">'SGB1'!$A$1:$AG$80</definedName>
    <definedName name="_xlnm.Print_Area" localSheetId="7">'SGB2 index'!$A$1:$N$69</definedName>
    <definedName name="_xlnm.Print_Area" localSheetId="8">'SGB3 rel. to pop.'!$A$2:$U$66</definedName>
    <definedName name="Select">IF(#REF!=1,#REF!,IF(#REF!=2,#REF!,IF(#REF!=3,'S3 SHS'!$B$4:$B$107,IF(#REF!=4,'S4 Cross Border'!$A$3:$A$66,IF(#REF!=5,'SGB1'!$A$3:$A$64,IF(#REF!=6,'SGB2 index'!$A$4:$A$57,'SGB3 rel. to pop.'!$A$4:$A$54))))))</definedName>
    <definedName name="Select2">IF(#REF!=1,#REF!,IF(#REF!=2,#REF!,IF(#REF!=3,'S3 SHS'!$B$4:$T$4,IF(#REF!=4,'S4 Cross Border'!$A$3:$O$3,IF(#REF!=5,'SGB1'!$A$3:$AB$3,IF(#REF!=6,'SGB2 index'!$A$4:$I$4,'SGB3 rel. to pop.'!$A$4:$P$4))))))</definedName>
    <definedName name="Three">#REF!</definedName>
    <definedName name="Topic">IF(#REF!=1,#REF!,IF(#REF!=3,#REF!,IF(#REF!=2,#REF!,IF(#REF!=4,#REF!,#REF!))))</definedName>
    <definedName name="Topic2">IF(#REF!=1,#REF!,IF(#REF!=3,#REF!,IF(#REF!=2,#REF!,IF(#REF!=4,#REF!,#REF!))))</definedName>
    <definedName name="Topic3">IF(#REF!=1,#REF!,IF(#REF!=3,#REF!,IF(#REF!=2,#REF!,IF(#REF!=4,#REF!,#REF!))))</definedName>
    <definedName name="Two">#REF!</definedName>
    <definedName name="Variable">VLOOKUP(#REF!,#REF!,2)</definedName>
  </definedNames>
  <calcPr calcId="162913"/>
</workbook>
</file>

<file path=xl/calcChain.xml><?xml version="1.0" encoding="utf-8"?>
<calcChain xmlns="http://schemas.openxmlformats.org/spreadsheetml/2006/main">
  <c r="M59" i="38" l="1"/>
  <c r="L59" i="38"/>
  <c r="K59" i="38"/>
  <c r="J59" i="38"/>
  <c r="I59" i="38"/>
  <c r="H59" i="38"/>
  <c r="G59" i="38"/>
  <c r="F59" i="38"/>
  <c r="E59" i="38"/>
  <c r="D59" i="38"/>
  <c r="C59" i="38"/>
  <c r="M58" i="38"/>
  <c r="L58" i="38"/>
  <c r="K58" i="38"/>
  <c r="J58" i="38"/>
  <c r="I58" i="38"/>
  <c r="H58" i="38"/>
  <c r="G58" i="38"/>
  <c r="F58" i="38"/>
  <c r="E58" i="38"/>
  <c r="D58" i="38"/>
  <c r="C58" i="38"/>
  <c r="M56" i="38"/>
  <c r="L56" i="38"/>
  <c r="K56" i="38"/>
  <c r="J56" i="38"/>
  <c r="I56" i="38"/>
  <c r="H56" i="38"/>
  <c r="G56" i="38"/>
  <c r="F56" i="38"/>
  <c r="E56" i="38"/>
  <c r="D56" i="38"/>
  <c r="C56" i="38"/>
  <c r="M55" i="38"/>
  <c r="L55" i="38"/>
  <c r="K55" i="38"/>
  <c r="J55" i="38"/>
  <c r="I55" i="38"/>
  <c r="H55" i="38"/>
  <c r="G55" i="38"/>
  <c r="F55" i="38"/>
  <c r="E55" i="38"/>
  <c r="D55" i="38"/>
  <c r="C55" i="38"/>
  <c r="M52" i="38"/>
  <c r="L52" i="38"/>
  <c r="K52" i="38"/>
  <c r="J52" i="38"/>
  <c r="I52" i="38"/>
  <c r="H52" i="38"/>
  <c r="G52" i="38"/>
  <c r="F52" i="38"/>
  <c r="E52" i="38"/>
  <c r="D52" i="38"/>
  <c r="C52" i="38"/>
  <c r="M50" i="38"/>
  <c r="L50" i="38"/>
  <c r="K50" i="38"/>
  <c r="J50" i="38"/>
  <c r="I50" i="38"/>
  <c r="H50" i="38"/>
  <c r="G50" i="38"/>
  <c r="F50" i="38"/>
  <c r="E50" i="38"/>
  <c r="D50" i="38"/>
  <c r="C50" i="38"/>
  <c r="M49" i="38"/>
  <c r="L49" i="38"/>
  <c r="K49" i="38"/>
  <c r="J49" i="38"/>
  <c r="I49" i="38"/>
  <c r="H49" i="38"/>
  <c r="G49" i="38"/>
  <c r="F49" i="38"/>
  <c r="E49" i="38"/>
  <c r="D49" i="38"/>
  <c r="C49" i="38"/>
  <c r="M46" i="38"/>
  <c r="L46" i="38"/>
  <c r="K46" i="38"/>
  <c r="J46" i="38"/>
  <c r="I46" i="38"/>
  <c r="H46" i="38"/>
  <c r="G46" i="38"/>
  <c r="F46" i="38"/>
  <c r="E46" i="38"/>
  <c r="D46" i="38"/>
  <c r="C46" i="38"/>
  <c r="M45" i="38"/>
  <c r="L45" i="38"/>
  <c r="K45" i="38"/>
  <c r="J45" i="38"/>
  <c r="I45" i="38"/>
  <c r="H45" i="38"/>
  <c r="G45" i="38"/>
  <c r="F45" i="38"/>
  <c r="E45" i="38"/>
  <c r="D45" i="38"/>
  <c r="C45" i="38"/>
  <c r="M42" i="38"/>
  <c r="L42" i="38"/>
  <c r="K42" i="38"/>
  <c r="J42" i="38"/>
  <c r="I42" i="38"/>
  <c r="H42" i="38"/>
  <c r="G42" i="38"/>
  <c r="F42" i="38"/>
  <c r="E42" i="38"/>
  <c r="D42" i="38"/>
  <c r="C42" i="38"/>
  <c r="M39" i="38"/>
  <c r="L39" i="38"/>
  <c r="K39" i="38"/>
  <c r="J39" i="38"/>
  <c r="I39" i="38"/>
  <c r="H39" i="38"/>
  <c r="G39" i="38"/>
  <c r="F39" i="38"/>
  <c r="E39" i="38"/>
  <c r="D39" i="38"/>
  <c r="C39" i="38"/>
  <c r="M38" i="38"/>
  <c r="L38" i="38"/>
  <c r="K38" i="38"/>
  <c r="J38" i="38"/>
  <c r="I38" i="38"/>
  <c r="H38" i="38"/>
  <c r="G38" i="38"/>
  <c r="F38" i="38"/>
  <c r="E38" i="38"/>
  <c r="D38" i="38"/>
  <c r="C38" i="38"/>
  <c r="M37" i="38"/>
  <c r="L37" i="38"/>
  <c r="K37" i="38"/>
  <c r="J37" i="38"/>
  <c r="I37" i="38"/>
  <c r="H37" i="38"/>
  <c r="G37" i="38"/>
  <c r="F37" i="38"/>
  <c r="E37" i="38"/>
  <c r="D37" i="38"/>
  <c r="C37" i="38"/>
  <c r="M34" i="38"/>
  <c r="L34" i="38"/>
  <c r="K34" i="38"/>
  <c r="J34" i="38"/>
  <c r="I34" i="38"/>
  <c r="H34" i="38"/>
  <c r="G34" i="38"/>
  <c r="F34" i="38"/>
  <c r="E34" i="38"/>
  <c r="D34" i="38"/>
  <c r="C34" i="38"/>
  <c r="M33" i="38"/>
  <c r="L33" i="38"/>
  <c r="K33" i="38"/>
  <c r="J33" i="38"/>
  <c r="I33" i="38"/>
  <c r="H33" i="38"/>
  <c r="G33" i="38"/>
  <c r="F33" i="38"/>
  <c r="E33" i="38"/>
  <c r="D33" i="38"/>
  <c r="C33" i="38"/>
  <c r="M32" i="38"/>
  <c r="L32" i="38"/>
  <c r="K32" i="38"/>
  <c r="J32" i="38"/>
  <c r="I32" i="38"/>
  <c r="H32" i="38"/>
  <c r="G32" i="38"/>
  <c r="F32" i="38"/>
  <c r="E32" i="38"/>
  <c r="D32" i="38"/>
  <c r="C32" i="38"/>
  <c r="M29" i="38"/>
  <c r="L29" i="38"/>
  <c r="K29" i="38"/>
  <c r="J29" i="38"/>
  <c r="I29" i="38"/>
  <c r="H29" i="38"/>
  <c r="G29" i="38"/>
  <c r="F29" i="38"/>
  <c r="E29" i="38"/>
  <c r="D29" i="38"/>
  <c r="C29" i="38"/>
  <c r="M28" i="38"/>
  <c r="L28" i="38"/>
  <c r="K28" i="38"/>
  <c r="J28" i="38"/>
  <c r="I28" i="38"/>
  <c r="H28" i="38"/>
  <c r="G28" i="38"/>
  <c r="F28" i="38"/>
  <c r="E28" i="38"/>
  <c r="D28" i="38"/>
  <c r="C28" i="38"/>
  <c r="M27" i="38"/>
  <c r="L27" i="38"/>
  <c r="K27" i="38"/>
  <c r="J27" i="38"/>
  <c r="I27" i="38"/>
  <c r="H27" i="38"/>
  <c r="G27" i="38"/>
  <c r="F27" i="38"/>
  <c r="E27" i="38"/>
  <c r="D27" i="38"/>
  <c r="C27" i="38"/>
  <c r="M26" i="38"/>
  <c r="L26" i="38"/>
  <c r="K26" i="38"/>
  <c r="J26" i="38"/>
  <c r="I26" i="38"/>
  <c r="H26" i="38"/>
  <c r="G26" i="38"/>
  <c r="F26" i="38"/>
  <c r="E26" i="38"/>
  <c r="D26" i="38"/>
  <c r="C26" i="38"/>
  <c r="M23" i="38"/>
  <c r="L23" i="38"/>
  <c r="K23" i="38"/>
  <c r="J23" i="38"/>
  <c r="I23" i="38"/>
  <c r="H23" i="38"/>
  <c r="G23" i="38"/>
  <c r="F23" i="38"/>
  <c r="E23" i="38"/>
  <c r="D23" i="38"/>
  <c r="C23" i="38"/>
  <c r="M22" i="38"/>
  <c r="L22" i="38"/>
  <c r="K22" i="38"/>
  <c r="J22" i="38"/>
  <c r="I22" i="38"/>
  <c r="H22" i="38"/>
  <c r="G22" i="38"/>
  <c r="F22" i="38"/>
  <c r="E22" i="38"/>
  <c r="D22" i="38"/>
  <c r="C22" i="38"/>
  <c r="M21" i="38"/>
  <c r="L21" i="38"/>
  <c r="K21" i="38"/>
  <c r="J21" i="38"/>
  <c r="I21" i="38"/>
  <c r="H21" i="38"/>
  <c r="G21" i="38"/>
  <c r="F21" i="38"/>
  <c r="E21" i="38"/>
  <c r="D21" i="38"/>
  <c r="C21" i="38"/>
  <c r="M20" i="38"/>
  <c r="L20" i="38"/>
  <c r="K20" i="38"/>
  <c r="J20" i="38"/>
  <c r="I20" i="38"/>
  <c r="H20" i="38"/>
  <c r="G20" i="38"/>
  <c r="F20" i="38"/>
  <c r="E20" i="38"/>
  <c r="D20" i="38"/>
  <c r="C20" i="38"/>
  <c r="M19" i="38"/>
  <c r="L19" i="38"/>
  <c r="K19" i="38"/>
  <c r="J19" i="38"/>
  <c r="I19" i="38"/>
  <c r="H19" i="38"/>
  <c r="G19" i="38"/>
  <c r="F19" i="38"/>
  <c r="E19" i="38"/>
  <c r="D19" i="38"/>
  <c r="C19" i="38"/>
  <c r="K18" i="38"/>
  <c r="J18" i="38"/>
  <c r="I18" i="38"/>
  <c r="H18" i="38"/>
  <c r="G18" i="38"/>
  <c r="F18" i="38"/>
  <c r="E18" i="38"/>
  <c r="D18" i="38"/>
  <c r="C18" i="38"/>
  <c r="M17" i="38"/>
  <c r="L17" i="38"/>
  <c r="K17" i="38"/>
  <c r="J17" i="38"/>
  <c r="I17" i="38"/>
  <c r="H17" i="38"/>
  <c r="G17" i="38"/>
  <c r="F17" i="38"/>
  <c r="E17" i="38"/>
  <c r="D17" i="38"/>
  <c r="C17" i="38"/>
  <c r="M14" i="38"/>
  <c r="L14" i="38"/>
  <c r="K14" i="38"/>
  <c r="J14" i="38"/>
  <c r="I14" i="38"/>
  <c r="H14" i="38"/>
  <c r="G14" i="38"/>
  <c r="F14" i="38"/>
  <c r="E14" i="38"/>
  <c r="D14" i="38"/>
  <c r="C14" i="38"/>
  <c r="M12" i="38"/>
  <c r="L12" i="38"/>
  <c r="K12" i="38"/>
  <c r="J12" i="38"/>
  <c r="I12" i="38"/>
  <c r="H12" i="38"/>
  <c r="G12" i="38"/>
  <c r="F12" i="38"/>
  <c r="E12" i="38"/>
  <c r="D12" i="38"/>
  <c r="C12" i="38"/>
  <c r="M11" i="38"/>
  <c r="L11" i="38"/>
  <c r="K11" i="38"/>
  <c r="J11" i="38"/>
  <c r="I11" i="38"/>
  <c r="H11" i="38"/>
  <c r="G11" i="38"/>
  <c r="F11" i="38"/>
  <c r="E11" i="38"/>
  <c r="D11" i="38"/>
  <c r="C11" i="38"/>
  <c r="M8" i="38"/>
  <c r="L8" i="38"/>
  <c r="K8" i="38"/>
  <c r="J8" i="38"/>
  <c r="I8" i="38"/>
  <c r="H8" i="38"/>
  <c r="G8" i="38"/>
  <c r="F8" i="38"/>
  <c r="E8" i="38"/>
  <c r="D8" i="38"/>
  <c r="C8" i="38"/>
  <c r="M7" i="38"/>
  <c r="L7" i="38"/>
  <c r="K7" i="38"/>
  <c r="J7" i="38"/>
  <c r="I7" i="38"/>
  <c r="H7" i="38"/>
  <c r="G7" i="38"/>
  <c r="F7" i="38"/>
  <c r="E7" i="38"/>
  <c r="D7" i="38"/>
  <c r="C7" i="38"/>
  <c r="M6" i="38"/>
  <c r="L6" i="38"/>
  <c r="K6" i="38"/>
  <c r="J6" i="38"/>
  <c r="I6" i="38"/>
  <c r="H6" i="38"/>
  <c r="G6" i="38"/>
  <c r="F6" i="38"/>
  <c r="E6" i="38"/>
  <c r="D6" i="38"/>
  <c r="C6" i="38"/>
  <c r="M23" i="37"/>
  <c r="L23" i="37"/>
  <c r="K23" i="37"/>
  <c r="J23" i="37"/>
  <c r="I23" i="37"/>
  <c r="H23" i="37"/>
  <c r="G23" i="37"/>
  <c r="F23" i="37"/>
  <c r="E23" i="37"/>
  <c r="D23" i="37"/>
  <c r="C23" i="37"/>
  <c r="P152" i="21" l="1"/>
  <c r="P151" i="21"/>
  <c r="M114" i="23" l="1"/>
  <c r="M113" i="23"/>
  <c r="AG49" i="29" l="1"/>
  <c r="U46" i="7" s="1"/>
  <c r="AF49" i="29"/>
  <c r="T46" i="7" s="1"/>
  <c r="T8" i="25" l="1"/>
  <c r="Y31" i="26" l="1"/>
  <c r="I60" i="11" l="1"/>
  <c r="J60" i="11"/>
  <c r="K60" i="11"/>
  <c r="C114" i="23" l="1"/>
  <c r="G151" i="21"/>
  <c r="G152" i="21"/>
  <c r="N152" i="21"/>
  <c r="N151" i="21"/>
  <c r="E152" i="21"/>
  <c r="H152" i="21"/>
  <c r="I152" i="21"/>
  <c r="L152" i="21"/>
  <c r="Q152" i="21"/>
  <c r="U152" i="21"/>
  <c r="M131" i="20"/>
  <c r="I131" i="20"/>
  <c r="F131" i="20"/>
  <c r="D131" i="20"/>
  <c r="C131" i="20"/>
  <c r="L131" i="20" s="1"/>
  <c r="A137" i="19"/>
  <c r="E137" i="19"/>
  <c r="C137" i="19"/>
  <c r="G68" i="12"/>
  <c r="H68" i="12"/>
  <c r="I68" i="12"/>
  <c r="I69" i="11"/>
  <c r="J69" i="11"/>
  <c r="K69" i="11"/>
  <c r="M72" i="9"/>
  <c r="N70" i="8"/>
  <c r="L70" i="8"/>
  <c r="K70" i="8"/>
  <c r="U44" i="7"/>
  <c r="U47" i="7"/>
  <c r="U39" i="7"/>
  <c r="S73" i="22" s="1"/>
  <c r="S82" i="22" s="1"/>
  <c r="T35" i="7"/>
  <c r="R71" i="22" s="1"/>
  <c r="R80" i="22" s="1"/>
  <c r="U31" i="7"/>
  <c r="S69" i="22" s="1"/>
  <c r="U27" i="7"/>
  <c r="U17" i="7"/>
  <c r="U20" i="7"/>
  <c r="U23" i="7"/>
  <c r="U12" i="7"/>
  <c r="U8" i="7"/>
  <c r="S63" i="22" s="1"/>
  <c r="E54" i="6"/>
  <c r="F54" i="6"/>
  <c r="G54" i="6"/>
  <c r="H54" i="6"/>
  <c r="I54" i="6"/>
  <c r="J54" i="6"/>
  <c r="K54" i="6"/>
  <c r="L54" i="6"/>
  <c r="D57" i="6"/>
  <c r="E57" i="6"/>
  <c r="F57" i="6"/>
  <c r="G57" i="6"/>
  <c r="D54" i="6"/>
  <c r="D39" i="6"/>
  <c r="E39" i="6"/>
  <c r="F39" i="6"/>
  <c r="G39" i="6"/>
  <c r="H39" i="6"/>
  <c r="I39" i="6"/>
  <c r="J39" i="6"/>
  <c r="K39" i="6"/>
  <c r="L39" i="6"/>
  <c r="D43" i="6"/>
  <c r="E43" i="6"/>
  <c r="F43" i="6"/>
  <c r="G43" i="6"/>
  <c r="H43" i="6"/>
  <c r="I43" i="6"/>
  <c r="J43" i="6"/>
  <c r="K43" i="6"/>
  <c r="L43" i="6"/>
  <c r="M43" i="6"/>
  <c r="D48" i="6"/>
  <c r="E48" i="6"/>
  <c r="F48" i="6"/>
  <c r="G48" i="6"/>
  <c r="H48" i="6"/>
  <c r="I48" i="6"/>
  <c r="J48" i="6"/>
  <c r="K48" i="6"/>
  <c r="L48" i="6"/>
  <c r="M48" i="6"/>
  <c r="D51" i="6"/>
  <c r="E51" i="6"/>
  <c r="F51" i="6"/>
  <c r="G51" i="6"/>
  <c r="H51" i="6"/>
  <c r="I51" i="6"/>
  <c r="J51" i="6"/>
  <c r="K51" i="6"/>
  <c r="L51" i="6"/>
  <c r="M51" i="6"/>
  <c r="D8" i="6"/>
  <c r="E8" i="6"/>
  <c r="F8" i="6"/>
  <c r="G8" i="6"/>
  <c r="H8" i="6"/>
  <c r="I8" i="6"/>
  <c r="J8" i="6"/>
  <c r="K8" i="6"/>
  <c r="L8" i="6"/>
  <c r="M8" i="6"/>
  <c r="D16" i="6"/>
  <c r="E16" i="6"/>
  <c r="F16" i="6"/>
  <c r="G16" i="6"/>
  <c r="H16" i="6"/>
  <c r="I16" i="6"/>
  <c r="J16" i="6"/>
  <c r="K16" i="6"/>
  <c r="L16" i="6"/>
  <c r="M16" i="6"/>
  <c r="D21" i="6"/>
  <c r="E21" i="6"/>
  <c r="F21" i="6"/>
  <c r="G21" i="6"/>
  <c r="H21" i="6"/>
  <c r="I21" i="6"/>
  <c r="J21" i="6"/>
  <c r="K21" i="6"/>
  <c r="L21" i="6"/>
  <c r="M21" i="6"/>
  <c r="D24" i="6"/>
  <c r="E24" i="6"/>
  <c r="F24" i="6"/>
  <c r="G24" i="6"/>
  <c r="H24" i="6"/>
  <c r="I24" i="6"/>
  <c r="J24" i="6"/>
  <c r="K24" i="6"/>
  <c r="L24" i="6"/>
  <c r="M24" i="6"/>
  <c r="D27" i="6"/>
  <c r="E27" i="6"/>
  <c r="F27" i="6"/>
  <c r="G27" i="6"/>
  <c r="H27" i="6"/>
  <c r="I27" i="6"/>
  <c r="J27" i="6"/>
  <c r="K27" i="6"/>
  <c r="L27" i="6"/>
  <c r="M27" i="6"/>
  <c r="D31" i="6"/>
  <c r="E31" i="6"/>
  <c r="F31" i="6"/>
  <c r="G31" i="6"/>
  <c r="H31" i="6"/>
  <c r="I31" i="6"/>
  <c r="J31" i="6"/>
  <c r="K31" i="6"/>
  <c r="L31" i="6"/>
  <c r="M31" i="6"/>
  <c r="D35" i="6"/>
  <c r="E35" i="6"/>
  <c r="F35" i="6"/>
  <c r="G35" i="6"/>
  <c r="H35" i="6"/>
  <c r="I35" i="6"/>
  <c r="J35" i="6"/>
  <c r="K35" i="6"/>
  <c r="L35" i="6"/>
  <c r="M35" i="6"/>
  <c r="N51" i="6"/>
  <c r="N48" i="6"/>
  <c r="N43" i="6"/>
  <c r="M39" i="6"/>
  <c r="N35" i="6"/>
  <c r="N31" i="6"/>
  <c r="N27" i="6"/>
  <c r="N24" i="6"/>
  <c r="N21" i="6"/>
  <c r="N16" i="6"/>
  <c r="N8" i="6"/>
  <c r="AG52" i="29"/>
  <c r="AG53" i="29"/>
  <c r="U50" i="7" s="1"/>
  <c r="AG46" i="29"/>
  <c r="AG41" i="29"/>
  <c r="U38" i="7" s="1"/>
  <c r="S72" i="22" s="1"/>
  <c r="S81" i="22" s="1"/>
  <c r="AF37" i="29"/>
  <c r="AG33" i="29"/>
  <c r="U30" i="7" s="1"/>
  <c r="S68" i="22" s="1"/>
  <c r="AG29" i="29"/>
  <c r="U26" i="7" s="1"/>
  <c r="AG25" i="29"/>
  <c r="AG22" i="29"/>
  <c r="U19" i="7" s="1"/>
  <c r="AG19" i="29"/>
  <c r="AG14" i="29"/>
  <c r="U11" i="7" s="1"/>
  <c r="AG6" i="29"/>
  <c r="U7" i="7" s="1"/>
  <c r="S62" i="22" s="1"/>
  <c r="Y89" i="26"/>
  <c r="Y90" i="26"/>
  <c r="Y93" i="26"/>
  <c r="Y94" i="26"/>
  <c r="Y78" i="26"/>
  <c r="Y79" i="26"/>
  <c r="Y80" i="26"/>
  <c r="Y81" i="26"/>
  <c r="Y57" i="26"/>
  <c r="Y60" i="26"/>
  <c r="Y61" i="26"/>
  <c r="Y52" i="26"/>
  <c r="Y42" i="26"/>
  <c r="Y45" i="26"/>
  <c r="Y46" i="26"/>
  <c r="Y37" i="26"/>
  <c r="Y29" i="26"/>
  <c r="Y20" i="26"/>
  <c r="Y22" i="26" s="1"/>
  <c r="X10" i="26"/>
  <c r="T9" i="25"/>
  <c r="T10" i="25"/>
  <c r="T15" i="25"/>
  <c r="T27" i="25"/>
  <c r="T28" i="25"/>
  <c r="T33" i="25"/>
  <c r="T39" i="25" s="1"/>
  <c r="T34" i="25"/>
  <c r="T35" i="25"/>
  <c r="T41" i="25" s="1"/>
  <c r="T45" i="25"/>
  <c r="T57" i="25" s="1"/>
  <c r="T46" i="25"/>
  <c r="T47" i="25"/>
  <c r="T51" i="25"/>
  <c r="T52" i="25"/>
  <c r="T58" i="25" s="1"/>
  <c r="T53" i="25"/>
  <c r="T59" i="25" s="1"/>
  <c r="T65" i="25" l="1"/>
  <c r="T63" i="25"/>
  <c r="T21" i="25"/>
  <c r="T14" i="25"/>
  <c r="T16" i="25" s="1"/>
  <c r="T11" i="25"/>
  <c r="U43" i="7"/>
  <c r="U22" i="7"/>
  <c r="U16" i="7"/>
  <c r="T34" i="7"/>
  <c r="R70" i="22" s="1"/>
  <c r="R79" i="22" s="1"/>
  <c r="T36" i="25"/>
  <c r="T40" i="25"/>
  <c r="T54" i="25"/>
  <c r="T64" i="25"/>
  <c r="T48" i="25"/>
  <c r="T30" i="25"/>
  <c r="T20" i="25"/>
  <c r="T19" i="25"/>
  <c r="T42" i="25" l="1"/>
  <c r="T22" i="25"/>
  <c r="T60" i="25"/>
  <c r="T66" i="25" s="1"/>
  <c r="AF53" i="29"/>
  <c r="V37" i="29" l="1"/>
  <c r="V41" i="29"/>
  <c r="C113" i="23" l="1"/>
  <c r="G57" i="12" l="1"/>
  <c r="H57" i="12"/>
  <c r="I57" i="12"/>
  <c r="W10" i="26" l="1"/>
  <c r="R8" i="25"/>
  <c r="X52" i="26"/>
  <c r="X57" i="26"/>
  <c r="X60" i="26"/>
  <c r="X61" i="26"/>
  <c r="X31" i="26"/>
  <c r="T50" i="7" l="1"/>
  <c r="T47" i="7"/>
  <c r="T44" i="7"/>
  <c r="T39" i="7"/>
  <c r="T31" i="7"/>
  <c r="T27" i="7"/>
  <c r="T23" i="7"/>
  <c r="T20" i="7"/>
  <c r="T17" i="7"/>
  <c r="T12" i="7"/>
  <c r="T8" i="7"/>
  <c r="AE37" i="29"/>
  <c r="X93" i="26" l="1"/>
  <c r="X94" i="26"/>
  <c r="X78" i="26"/>
  <c r="X79" i="26"/>
  <c r="X80" i="26"/>
  <c r="X81" i="26"/>
  <c r="X89" i="26"/>
  <c r="X90" i="26"/>
  <c r="X45" i="26"/>
  <c r="X46" i="26"/>
  <c r="X42" i="26"/>
  <c r="X37" i="26"/>
  <c r="X29" i="26"/>
  <c r="X20" i="26"/>
  <c r="X22" i="26" s="1"/>
  <c r="S34" i="7"/>
  <c r="Q70" i="22" s="1"/>
  <c r="Q79" i="22" s="1"/>
  <c r="S35" i="7"/>
  <c r="Q71" i="22" s="1"/>
  <c r="Q80" i="22" s="1"/>
  <c r="G150" i="21"/>
  <c r="E151" i="21"/>
  <c r="H151" i="21"/>
  <c r="I151" i="21"/>
  <c r="L151" i="21"/>
  <c r="Q151" i="21"/>
  <c r="U151" i="21"/>
  <c r="C130" i="20"/>
  <c r="D130" i="20"/>
  <c r="F130" i="20"/>
  <c r="I130" i="20"/>
  <c r="L130" i="20"/>
  <c r="M130" i="20"/>
  <c r="A136" i="19"/>
  <c r="C136" i="19"/>
  <c r="E136" i="19"/>
  <c r="G67" i="12"/>
  <c r="H67" i="12"/>
  <c r="I67" i="12"/>
  <c r="K68" i="11"/>
  <c r="J68" i="11"/>
  <c r="I68" i="11"/>
  <c r="M71" i="9"/>
  <c r="N69" i="8"/>
  <c r="L69" i="8"/>
  <c r="K69" i="8"/>
  <c r="R63" i="22"/>
  <c r="R69" i="22"/>
  <c r="R73" i="22"/>
  <c r="R82" i="22" s="1"/>
  <c r="AF52" i="29"/>
  <c r="AF46" i="29"/>
  <c r="AF41" i="29"/>
  <c r="AF33" i="29"/>
  <c r="AF29" i="29"/>
  <c r="AF25" i="29"/>
  <c r="AF22" i="29"/>
  <c r="AF19" i="29"/>
  <c r="AF14" i="29"/>
  <c r="AF6" i="29"/>
  <c r="S8" i="25"/>
  <c r="S19" i="25" s="1"/>
  <c r="S9" i="25"/>
  <c r="S10" i="25"/>
  <c r="S21" i="25" s="1"/>
  <c r="S15" i="25"/>
  <c r="S27" i="25"/>
  <c r="S28" i="25"/>
  <c r="S33" i="25"/>
  <c r="S34" i="25"/>
  <c r="S35" i="25"/>
  <c r="S41" i="25"/>
  <c r="S45" i="25"/>
  <c r="S46" i="25"/>
  <c r="S58" i="25" s="1"/>
  <c r="S47" i="25"/>
  <c r="S51" i="25"/>
  <c r="S52" i="25"/>
  <c r="S53" i="25"/>
  <c r="T26" i="7" l="1"/>
  <c r="T30" i="7"/>
  <c r="R68" i="22" s="1"/>
  <c r="T19" i="7"/>
  <c r="T7" i="7"/>
  <c r="R62" i="22" s="1"/>
  <c r="T43" i="7"/>
  <c r="S30" i="25"/>
  <c r="S42" i="25" s="1"/>
  <c r="S40" i="25"/>
  <c r="S64" i="25" s="1"/>
  <c r="S36" i="25"/>
  <c r="S59" i="25"/>
  <c r="S54" i="25"/>
  <c r="S48" i="25"/>
  <c r="S65" i="25"/>
  <c r="S11" i="25"/>
  <c r="S57" i="25"/>
  <c r="T11" i="7"/>
  <c r="T38" i="7"/>
  <c r="R72" i="22" s="1"/>
  <c r="R81" i="22" s="1"/>
  <c r="T16" i="7"/>
  <c r="T22" i="7"/>
  <c r="S14" i="25"/>
  <c r="S39" i="25"/>
  <c r="S60" i="25" l="1"/>
  <c r="S66" i="25" s="1"/>
  <c r="S63" i="25"/>
  <c r="S16" i="25"/>
  <c r="S20" i="25"/>
  <c r="S22" i="25" s="1"/>
  <c r="N150" i="21"/>
  <c r="W29" i="26" l="1"/>
  <c r="G149" i="21" l="1"/>
  <c r="R35" i="7" l="1"/>
  <c r="C112" i="23" l="1"/>
  <c r="W45" i="26" l="1"/>
  <c r="W46" i="26"/>
  <c r="W42" i="26"/>
  <c r="W37" i="26"/>
  <c r="R23" i="7" l="1"/>
  <c r="S23" i="7"/>
  <c r="R20" i="7"/>
  <c r="S20" i="7"/>
  <c r="R17" i="7"/>
  <c r="S17" i="7"/>
  <c r="W20" i="26" l="1"/>
  <c r="W22" i="26" s="1"/>
  <c r="AE46" i="29"/>
  <c r="AE41" i="29"/>
  <c r="AE33" i="29"/>
  <c r="AE29" i="29"/>
  <c r="AE25" i="29"/>
  <c r="AE22" i="29"/>
  <c r="AE19" i="29"/>
  <c r="AE14" i="29"/>
  <c r="AE6" i="29"/>
  <c r="P71" i="22" l="1"/>
  <c r="P80" i="22" s="1"/>
  <c r="U150" i="21"/>
  <c r="Q150" i="21"/>
  <c r="P150" i="21"/>
  <c r="P149" i="21"/>
  <c r="N149" i="21"/>
  <c r="L150" i="21"/>
  <c r="I150" i="21"/>
  <c r="H150" i="21"/>
  <c r="E150" i="21"/>
  <c r="C129" i="20" l="1"/>
  <c r="D129" i="20"/>
  <c r="F129" i="20"/>
  <c r="I129" i="20"/>
  <c r="L129" i="20"/>
  <c r="M129" i="20"/>
  <c r="E135" i="19"/>
  <c r="C135" i="19"/>
  <c r="A135" i="19"/>
  <c r="I66" i="12"/>
  <c r="H66" i="12"/>
  <c r="G66" i="12"/>
  <c r="K67" i="11"/>
  <c r="I67" i="11"/>
  <c r="M70" i="9"/>
  <c r="N68" i="8"/>
  <c r="L68" i="8"/>
  <c r="K68" i="8"/>
  <c r="S7" i="7"/>
  <c r="Q62" i="22" s="1"/>
  <c r="S8" i="7"/>
  <c r="Q63" i="22" s="1"/>
  <c r="S11" i="7"/>
  <c r="S12" i="7"/>
  <c r="S16" i="7"/>
  <c r="S19" i="7"/>
  <c r="S22" i="7"/>
  <c r="S26" i="7"/>
  <c r="S27" i="7"/>
  <c r="S30" i="7"/>
  <c r="Q68" i="22" s="1"/>
  <c r="S31" i="7"/>
  <c r="Q69" i="22" s="1"/>
  <c r="S38" i="7"/>
  <c r="Q72" i="22" s="1"/>
  <c r="Q81" i="22" s="1"/>
  <c r="S39" i="7"/>
  <c r="Q73" i="22" s="1"/>
  <c r="Q82" i="22" s="1"/>
  <c r="S43" i="7"/>
  <c r="S44" i="7"/>
  <c r="S47" i="7"/>
  <c r="S50" i="7"/>
  <c r="AE52" i="29"/>
  <c r="AD52" i="29"/>
  <c r="AD46" i="29"/>
  <c r="AD41" i="29"/>
  <c r="AD37" i="29"/>
  <c r="AD33" i="29"/>
  <c r="AD29" i="29"/>
  <c r="AD25" i="29"/>
  <c r="AD22" i="29"/>
  <c r="AD19" i="29"/>
  <c r="AD14" i="29"/>
  <c r="AD6" i="29"/>
  <c r="V31" i="26"/>
  <c r="W31" i="26"/>
  <c r="W94" i="26"/>
  <c r="V89" i="26"/>
  <c r="W89" i="26"/>
  <c r="V90" i="26"/>
  <c r="W90" i="26"/>
  <c r="V93" i="26"/>
  <c r="W93" i="26"/>
  <c r="W78" i="26"/>
  <c r="W79" i="26"/>
  <c r="W80" i="26"/>
  <c r="W81" i="26"/>
  <c r="W60" i="26"/>
  <c r="W61" i="26"/>
  <c r="W57" i="26"/>
  <c r="W52" i="26"/>
  <c r="R28" i="25"/>
  <c r="R40" i="25" s="1"/>
  <c r="V10" i="26"/>
  <c r="Q8" i="25" s="1"/>
  <c r="R9" i="25"/>
  <c r="R10" i="25"/>
  <c r="R14" i="25"/>
  <c r="R15" i="25"/>
  <c r="R19" i="25"/>
  <c r="R27" i="25"/>
  <c r="R30" i="25" s="1"/>
  <c r="R33" i="25"/>
  <c r="R34" i="25"/>
  <c r="R35" i="25"/>
  <c r="R41" i="25" s="1"/>
  <c r="R45" i="25"/>
  <c r="R46" i="25"/>
  <c r="R47" i="25"/>
  <c r="R59" i="25" s="1"/>
  <c r="R51" i="25"/>
  <c r="R52" i="25"/>
  <c r="R53" i="25"/>
  <c r="R34" i="7" l="1"/>
  <c r="P70" i="22" s="1"/>
  <c r="P79" i="22" s="1"/>
  <c r="R21" i="25"/>
  <c r="R11" i="25"/>
  <c r="R57" i="25"/>
  <c r="R39" i="25"/>
  <c r="R65" i="25"/>
  <c r="R16" i="25"/>
  <c r="R58" i="25"/>
  <c r="R54" i="25"/>
  <c r="R36" i="25"/>
  <c r="R42" i="25" s="1"/>
  <c r="R64" i="25"/>
  <c r="R48" i="25"/>
  <c r="R20" i="25"/>
  <c r="R22" i="25" s="1"/>
  <c r="V78" i="26"/>
  <c r="V79" i="26"/>
  <c r="V80" i="26"/>
  <c r="V81" i="26"/>
  <c r="V60" i="26"/>
  <c r="V61" i="26"/>
  <c r="V57" i="26"/>
  <c r="V52" i="26"/>
  <c r="R63" i="25" l="1"/>
  <c r="R60" i="25"/>
  <c r="R66" i="25" s="1"/>
  <c r="V94" i="26"/>
  <c r="V29" i="26"/>
  <c r="Q10" i="25" l="1"/>
  <c r="M128" i="20" l="1"/>
  <c r="V20" i="26" l="1"/>
  <c r="V22" i="26" s="1"/>
  <c r="V45" i="26"/>
  <c r="V46" i="26"/>
  <c r="V42" i="26"/>
  <c r="V37" i="26"/>
  <c r="T33" i="29" l="1"/>
  <c r="U33" i="29"/>
  <c r="V33" i="29"/>
  <c r="W33" i="29"/>
  <c r="X33" i="29"/>
  <c r="Y33" i="29"/>
  <c r="Z33" i="29"/>
  <c r="AA33" i="29"/>
  <c r="H34" i="6" s="1"/>
  <c r="AB33" i="29"/>
  <c r="AC33" i="29"/>
  <c r="S33" i="29"/>
  <c r="R33" i="29"/>
  <c r="P33" i="29"/>
  <c r="D34" i="6" l="1"/>
  <c r="N34" i="6"/>
  <c r="M34" i="6"/>
  <c r="L34" i="6"/>
  <c r="K34" i="6"/>
  <c r="G34" i="6"/>
  <c r="J34" i="6"/>
  <c r="F34" i="6"/>
  <c r="I34" i="6"/>
  <c r="E34" i="6"/>
  <c r="R44" i="7"/>
  <c r="R39" i="7"/>
  <c r="AC37" i="29" l="1"/>
  <c r="O111" i="23" l="1"/>
  <c r="K111" i="23"/>
  <c r="J111" i="23"/>
  <c r="E111" i="23"/>
  <c r="C111" i="23"/>
  <c r="U149" i="21"/>
  <c r="Q149" i="21"/>
  <c r="L149" i="21"/>
  <c r="I149" i="21"/>
  <c r="H149" i="21"/>
  <c r="G148" i="21"/>
  <c r="E149" i="21"/>
  <c r="I128" i="20"/>
  <c r="F128" i="20"/>
  <c r="D128" i="20"/>
  <c r="C128" i="20"/>
  <c r="L128" i="20" s="1"/>
  <c r="E134" i="19"/>
  <c r="C134" i="19"/>
  <c r="A134" i="19"/>
  <c r="G65" i="12"/>
  <c r="H65" i="12"/>
  <c r="I65" i="12"/>
  <c r="I66" i="11"/>
  <c r="K66" i="11"/>
  <c r="M69" i="9"/>
  <c r="N67" i="8"/>
  <c r="K67" i="8"/>
  <c r="L67" i="8"/>
  <c r="Q34" i="7"/>
  <c r="O70" i="22" s="1"/>
  <c r="O79" i="22" s="1"/>
  <c r="R47" i="7"/>
  <c r="R50" i="7"/>
  <c r="R43" i="7"/>
  <c r="R38" i="7"/>
  <c r="P72" i="22" s="1"/>
  <c r="P81" i="22" s="1"/>
  <c r="P73" i="22"/>
  <c r="P82" i="22" s="1"/>
  <c r="Q35" i="7"/>
  <c r="O71" i="22" s="1"/>
  <c r="O80" i="22" s="1"/>
  <c r="R30" i="7"/>
  <c r="P68" i="22" s="1"/>
  <c r="R31" i="7"/>
  <c r="P69" i="22" s="1"/>
  <c r="R26" i="7"/>
  <c r="R27" i="7"/>
  <c r="R16" i="7"/>
  <c r="R19" i="7"/>
  <c r="R22" i="7"/>
  <c r="R11" i="7"/>
  <c r="R12" i="7"/>
  <c r="R7" i="7"/>
  <c r="P62" i="22" s="1"/>
  <c r="R8" i="7"/>
  <c r="P63" i="22" s="1"/>
  <c r="Q9" i="25"/>
  <c r="Q11" i="25" s="1"/>
  <c r="Q14" i="25"/>
  <c r="Q15" i="25"/>
  <c r="Q21" i="25" s="1"/>
  <c r="Q19" i="25"/>
  <c r="Q27" i="25"/>
  <c r="Q28" i="25"/>
  <c r="Q33" i="25"/>
  <c r="Q34" i="25"/>
  <c r="Q35" i="25"/>
  <c r="Q41" i="25" s="1"/>
  <c r="Q45" i="25"/>
  <c r="Q46" i="25"/>
  <c r="Q58" i="25" s="1"/>
  <c r="Q47" i="25"/>
  <c r="Q51" i="25"/>
  <c r="Q52" i="25"/>
  <c r="Q53" i="25"/>
  <c r="Q40" i="25" l="1"/>
  <c r="Q36" i="25"/>
  <c r="Q64" i="25"/>
  <c r="Q30" i="25"/>
  <c r="Q54" i="25"/>
  <c r="Q59" i="25"/>
  <c r="Q65" i="25" s="1"/>
  <c r="Q48" i="25"/>
  <c r="Q16" i="25"/>
  <c r="Q57" i="25"/>
  <c r="Q39" i="25"/>
  <c r="Q20" i="25"/>
  <c r="Q22" i="25" s="1"/>
  <c r="K110" i="23"/>
  <c r="E110" i="23"/>
  <c r="O110" i="23"/>
  <c r="Q42" i="25" l="1"/>
  <c r="Q60" i="25"/>
  <c r="Q63" i="25"/>
  <c r="Q68" i="9"/>
  <c r="Q66" i="25" l="1"/>
  <c r="R37" i="29"/>
  <c r="R41" i="29"/>
  <c r="I55" i="11" l="1"/>
  <c r="K55" i="11"/>
  <c r="C110" i="23" l="1"/>
  <c r="J110" i="23"/>
  <c r="P148" i="21"/>
  <c r="P147" i="21"/>
  <c r="N147" i="21" l="1"/>
  <c r="G147" i="21"/>
  <c r="E148" i="21"/>
  <c r="H148" i="21"/>
  <c r="I148" i="21"/>
  <c r="L148" i="21"/>
  <c r="N148" i="21"/>
  <c r="Q148" i="21"/>
  <c r="U148" i="21"/>
  <c r="E146" i="21"/>
  <c r="G146" i="21"/>
  <c r="H146" i="21"/>
  <c r="I146" i="21"/>
  <c r="L146" i="21"/>
  <c r="N146" i="21"/>
  <c r="P146" i="21"/>
  <c r="Q146" i="21"/>
  <c r="U146" i="21"/>
  <c r="E147" i="21"/>
  <c r="H147" i="21"/>
  <c r="I147" i="21"/>
  <c r="L147" i="21"/>
  <c r="Q147" i="21"/>
  <c r="U147" i="21"/>
  <c r="M127" i="20"/>
  <c r="I127" i="20"/>
  <c r="F127" i="20"/>
  <c r="D127" i="20"/>
  <c r="C127" i="20"/>
  <c r="L127" i="20" s="1"/>
  <c r="A133" i="19"/>
  <c r="C133" i="19"/>
  <c r="E133" i="19"/>
  <c r="I64" i="12"/>
  <c r="H64" i="12"/>
  <c r="G64" i="12"/>
  <c r="K65" i="11"/>
  <c r="I65" i="11"/>
  <c r="M68" i="9"/>
  <c r="N66" i="8"/>
  <c r="L66" i="8"/>
  <c r="K66" i="8"/>
  <c r="P35" i="7"/>
  <c r="Q8" i="7"/>
  <c r="O63" i="22" s="1"/>
  <c r="Q12" i="7"/>
  <c r="Q17" i="7"/>
  <c r="Q20" i="7"/>
  <c r="Q23" i="7"/>
  <c r="Q27" i="7"/>
  <c r="Q30" i="7"/>
  <c r="O68" i="22" s="1"/>
  <c r="Q31" i="7"/>
  <c r="O69" i="22" s="1"/>
  <c r="Q39" i="7"/>
  <c r="O73" i="22" s="1"/>
  <c r="O82" i="22" s="1"/>
  <c r="Q44" i="7"/>
  <c r="Q47" i="7"/>
  <c r="Q50" i="7"/>
  <c r="AC52" i="29"/>
  <c r="AC46" i="29"/>
  <c r="AC41" i="29"/>
  <c r="AB37" i="29"/>
  <c r="AC29" i="29"/>
  <c r="AC25" i="29"/>
  <c r="AC22" i="29"/>
  <c r="AC19" i="29"/>
  <c r="AC14" i="29"/>
  <c r="AC6" i="29"/>
  <c r="P9" i="25"/>
  <c r="P10" i="25"/>
  <c r="P15" i="25"/>
  <c r="P21" i="25" s="1"/>
  <c r="P19" i="25"/>
  <c r="P27" i="25"/>
  <c r="P30" i="25" s="1"/>
  <c r="P28" i="25"/>
  <c r="P33" i="25"/>
  <c r="P34" i="25"/>
  <c r="P35" i="25"/>
  <c r="P41" i="25" s="1"/>
  <c r="P40" i="25"/>
  <c r="P45" i="25"/>
  <c r="P46" i="25"/>
  <c r="P47" i="25"/>
  <c r="P51" i="25"/>
  <c r="P52" i="25"/>
  <c r="P58" i="25" s="1"/>
  <c r="P64" i="25" s="1"/>
  <c r="P53" i="25"/>
  <c r="U52" i="26"/>
  <c r="U57" i="26"/>
  <c r="U60" i="26"/>
  <c r="U61" i="26"/>
  <c r="T10" i="26"/>
  <c r="O8" i="25" s="1"/>
  <c r="U10" i="26"/>
  <c r="P8" i="25" s="1"/>
  <c r="U20" i="26"/>
  <c r="U22" i="26" s="1"/>
  <c r="U29" i="26"/>
  <c r="U37" i="26"/>
  <c r="U42" i="26"/>
  <c r="U45" i="26"/>
  <c r="U46" i="26"/>
  <c r="U90" i="26"/>
  <c r="U94" i="26"/>
  <c r="U78" i="26"/>
  <c r="U79" i="26"/>
  <c r="U80" i="26"/>
  <c r="U81" i="26"/>
  <c r="U89" i="26"/>
  <c r="U31" i="26"/>
  <c r="P39" i="25" l="1"/>
  <c r="P14" i="25"/>
  <c r="Q38" i="7"/>
  <c r="O72" i="22" s="1"/>
  <c r="O81" i="22" s="1"/>
  <c r="Q43" i="7"/>
  <c r="Q26" i="7"/>
  <c r="Q49" i="7"/>
  <c r="P34" i="7"/>
  <c r="U93" i="26"/>
  <c r="P54" i="25"/>
  <c r="P59" i="25"/>
  <c r="P65" i="25" s="1"/>
  <c r="P48" i="25"/>
  <c r="P11" i="25"/>
  <c r="Q11" i="7"/>
  <c r="P36" i="25"/>
  <c r="P42" i="25" s="1"/>
  <c r="P57" i="25"/>
  <c r="P63" i="25" s="1"/>
  <c r="P16" i="25"/>
  <c r="Q22" i="7"/>
  <c r="Q19" i="7"/>
  <c r="Q16" i="7"/>
  <c r="Q7" i="7"/>
  <c r="O62" i="22" s="1"/>
  <c r="P20" i="25"/>
  <c r="P22" i="25" s="1"/>
  <c r="O47" i="7"/>
  <c r="P47" i="7"/>
  <c r="P60" i="25" l="1"/>
  <c r="P66" i="25" s="1"/>
  <c r="T61" i="26"/>
  <c r="T60" i="26"/>
  <c r="T57" i="26"/>
  <c r="T52" i="26"/>
  <c r="J64" i="9" l="1"/>
  <c r="J65" i="9"/>
  <c r="AB52" i="29"/>
  <c r="Q67" i="9"/>
  <c r="O67" i="9"/>
  <c r="M67" i="9" l="1"/>
  <c r="T45" i="26"/>
  <c r="T46" i="26"/>
  <c r="T42" i="26"/>
  <c r="T37" i="26"/>
  <c r="AB46" i="29"/>
  <c r="D44" i="7" l="1"/>
  <c r="E44" i="7"/>
  <c r="F44" i="7"/>
  <c r="G44" i="7"/>
  <c r="H44" i="7"/>
  <c r="I44" i="7"/>
  <c r="J44" i="7"/>
  <c r="K44" i="7"/>
  <c r="L44" i="7"/>
  <c r="M44" i="7"/>
  <c r="N44" i="7"/>
  <c r="O44" i="7"/>
  <c r="P44" i="7"/>
  <c r="AB14" i="29" l="1"/>
  <c r="AB6" i="29" l="1"/>
  <c r="F126" i="20"/>
  <c r="D126" i="20"/>
  <c r="AB25" i="29" l="1"/>
  <c r="AB22" i="29"/>
  <c r="AB19" i="29"/>
  <c r="P16" i="7" l="1"/>
  <c r="N8" i="25"/>
  <c r="S10" i="26"/>
  <c r="Y46" i="29" l="1"/>
  <c r="Z46" i="29"/>
  <c r="AA46" i="29"/>
  <c r="Q42" i="26"/>
  <c r="R42" i="26"/>
  <c r="S42" i="26"/>
  <c r="Q45" i="26"/>
  <c r="R45" i="26"/>
  <c r="S45" i="26"/>
  <c r="Q46" i="26"/>
  <c r="R46" i="26"/>
  <c r="S46" i="26"/>
  <c r="Q37" i="26"/>
  <c r="R37" i="26"/>
  <c r="S37" i="26"/>
  <c r="O109" i="23" l="1"/>
  <c r="K109" i="23"/>
  <c r="J109" i="23"/>
  <c r="E109" i="23"/>
  <c r="C109" i="23"/>
  <c r="N70" i="22"/>
  <c r="N79" i="22" s="1"/>
  <c r="N71" i="22"/>
  <c r="N80" i="22" s="1"/>
  <c r="AB29" i="29"/>
  <c r="AB41" i="29"/>
  <c r="I126" i="20" l="1"/>
  <c r="M126" i="20"/>
  <c r="C126" i="20"/>
  <c r="L126" i="20" s="1"/>
  <c r="E132" i="19"/>
  <c r="C132" i="19"/>
  <c r="A132" i="19"/>
  <c r="G63" i="12" l="1"/>
  <c r="H63" i="12"/>
  <c r="I63" i="12"/>
  <c r="I64" i="11"/>
  <c r="K64" i="11"/>
  <c r="M64" i="9"/>
  <c r="M65" i="9"/>
  <c r="M66" i="9"/>
  <c r="N65" i="8"/>
  <c r="M64" i="8"/>
  <c r="K65" i="8"/>
  <c r="L65" i="8"/>
  <c r="P49" i="7"/>
  <c r="P50" i="7"/>
  <c r="P43" i="7"/>
  <c r="P38" i="7"/>
  <c r="N72" i="22" s="1"/>
  <c r="N81" i="22" s="1"/>
  <c r="P39" i="7"/>
  <c r="N73" i="22" s="1"/>
  <c r="N82" i="22" s="1"/>
  <c r="O35" i="7"/>
  <c r="P30" i="7"/>
  <c r="N68" i="22" s="1"/>
  <c r="P31" i="7"/>
  <c r="N69" i="22" s="1"/>
  <c r="P26" i="7"/>
  <c r="P27" i="7"/>
  <c r="P17" i="7"/>
  <c r="P19" i="7"/>
  <c r="P20" i="7"/>
  <c r="P22" i="7"/>
  <c r="P23" i="7"/>
  <c r="P11" i="7"/>
  <c r="P12" i="7"/>
  <c r="P7" i="7"/>
  <c r="N62" i="22" s="1"/>
  <c r="P8" i="7"/>
  <c r="N63" i="22" s="1"/>
  <c r="T94" i="26"/>
  <c r="T78" i="26"/>
  <c r="T79" i="26"/>
  <c r="T80" i="26"/>
  <c r="T81" i="26"/>
  <c r="T72" i="26"/>
  <c r="O29" i="25" s="1"/>
  <c r="S60" i="26"/>
  <c r="S61" i="26"/>
  <c r="S57" i="26"/>
  <c r="S52" i="26"/>
  <c r="T31" i="26"/>
  <c r="T29" i="26"/>
  <c r="T20" i="26"/>
  <c r="T22" i="26" s="1"/>
  <c r="O9" i="25"/>
  <c r="O10" i="25"/>
  <c r="O15" i="25"/>
  <c r="O19" i="25"/>
  <c r="O27" i="25"/>
  <c r="O28" i="25"/>
  <c r="O33" i="25"/>
  <c r="O34" i="25"/>
  <c r="O45" i="25"/>
  <c r="O46" i="25"/>
  <c r="O47" i="25"/>
  <c r="O51" i="25"/>
  <c r="O52" i="25"/>
  <c r="O53" i="25"/>
  <c r="O58" i="25" l="1"/>
  <c r="O40" i="25"/>
  <c r="O64" i="25" s="1"/>
  <c r="T82" i="26"/>
  <c r="O35" i="25" s="1"/>
  <c r="O41" i="25" s="1"/>
  <c r="T89" i="26"/>
  <c r="O39" i="25"/>
  <c r="O57" i="25"/>
  <c r="O59" i="25"/>
  <c r="O54" i="25"/>
  <c r="O21" i="25"/>
  <c r="O11" i="25"/>
  <c r="O48" i="25"/>
  <c r="O14" i="25"/>
  <c r="O16" i="25" s="1"/>
  <c r="O30" i="25"/>
  <c r="O63" i="25" l="1"/>
  <c r="T93" i="26"/>
  <c r="T90" i="26"/>
  <c r="O36" i="25"/>
  <c r="O42" i="25" s="1"/>
  <c r="O60" i="25"/>
  <c r="O65" i="25"/>
  <c r="O20" i="25"/>
  <c r="O22" i="25" s="1"/>
  <c r="O66" i="25" l="1"/>
  <c r="L64" i="8"/>
  <c r="D47" i="7"/>
  <c r="D50" i="7"/>
  <c r="D53" i="7"/>
  <c r="D35" i="7"/>
  <c r="B71" i="22" s="1"/>
  <c r="B80" i="22" s="1"/>
  <c r="D39" i="7"/>
  <c r="B73" i="22" s="1"/>
  <c r="B82" i="22" s="1"/>
  <c r="D31" i="7"/>
  <c r="B69" i="22" s="1"/>
  <c r="D8" i="7"/>
  <c r="B63" i="22" s="1"/>
  <c r="D12" i="7"/>
  <c r="D17" i="7"/>
  <c r="D20" i="7"/>
  <c r="D23" i="7"/>
  <c r="D27" i="7"/>
  <c r="E53" i="7"/>
  <c r="F53" i="7"/>
  <c r="G53" i="7"/>
  <c r="H53" i="7"/>
  <c r="I53" i="7"/>
  <c r="J53" i="7"/>
  <c r="K53" i="7"/>
  <c r="L53" i="7"/>
  <c r="M53" i="7"/>
  <c r="N53" i="7"/>
  <c r="E50" i="7"/>
  <c r="F50" i="7"/>
  <c r="G50" i="7"/>
  <c r="H50" i="7"/>
  <c r="I50" i="7"/>
  <c r="J50" i="7"/>
  <c r="K50" i="7"/>
  <c r="L50" i="7"/>
  <c r="M50" i="7"/>
  <c r="N50" i="7"/>
  <c r="O50" i="7"/>
  <c r="E47" i="7"/>
  <c r="F47" i="7"/>
  <c r="G47" i="7"/>
  <c r="H47" i="7"/>
  <c r="I47" i="7"/>
  <c r="J47" i="7"/>
  <c r="K47" i="7"/>
  <c r="L47" i="7"/>
  <c r="M47" i="7"/>
  <c r="N47" i="7"/>
  <c r="F39" i="7"/>
  <c r="D73" i="22" s="1"/>
  <c r="D82" i="22" s="1"/>
  <c r="G39" i="7"/>
  <c r="E73" i="22" s="1"/>
  <c r="E82" i="22" s="1"/>
  <c r="H39" i="7"/>
  <c r="F73" i="22" s="1"/>
  <c r="F82" i="22" s="1"/>
  <c r="I39" i="7"/>
  <c r="G73" i="22" s="1"/>
  <c r="G82" i="22" s="1"/>
  <c r="J39" i="7"/>
  <c r="H73" i="22" s="1"/>
  <c r="H82" i="22" s="1"/>
  <c r="K39" i="7"/>
  <c r="I73" i="22" s="1"/>
  <c r="I82" i="22" s="1"/>
  <c r="L39" i="7"/>
  <c r="J73" i="22" s="1"/>
  <c r="J82" i="22" s="1"/>
  <c r="M39" i="7"/>
  <c r="N39" i="7"/>
  <c r="L73" i="22" s="1"/>
  <c r="L82" i="22" s="1"/>
  <c r="O39" i="7"/>
  <c r="M73" i="22" s="1"/>
  <c r="M82" i="22" s="1"/>
  <c r="E39" i="7"/>
  <c r="C73" i="22" s="1"/>
  <c r="C82" i="22" s="1"/>
  <c r="E35" i="7"/>
  <c r="C71" i="22" s="1"/>
  <c r="C80" i="22" s="1"/>
  <c r="F35" i="7"/>
  <c r="D71" i="22" s="1"/>
  <c r="D80" i="22" s="1"/>
  <c r="G35" i="7"/>
  <c r="E71" i="22" s="1"/>
  <c r="E80" i="22" s="1"/>
  <c r="H35" i="7"/>
  <c r="F71" i="22" s="1"/>
  <c r="F80" i="22" s="1"/>
  <c r="I35" i="7"/>
  <c r="G71" i="22" s="1"/>
  <c r="G80" i="22" s="1"/>
  <c r="J35" i="7"/>
  <c r="H71" i="22" s="1"/>
  <c r="H80" i="22" s="1"/>
  <c r="K35" i="7"/>
  <c r="I71" i="22" s="1"/>
  <c r="I80" i="22" s="1"/>
  <c r="L35" i="7"/>
  <c r="J71" i="22" s="1"/>
  <c r="J80" i="22" s="1"/>
  <c r="M35" i="7"/>
  <c r="K71" i="22" s="1"/>
  <c r="K80" i="22" s="1"/>
  <c r="N35" i="7"/>
  <c r="L71" i="22" s="1"/>
  <c r="L80" i="22" s="1"/>
  <c r="E31" i="7"/>
  <c r="C69" i="22" s="1"/>
  <c r="F31" i="7"/>
  <c r="D69" i="22" s="1"/>
  <c r="G31" i="7"/>
  <c r="E69" i="22" s="1"/>
  <c r="H31" i="7"/>
  <c r="F69" i="22" s="1"/>
  <c r="I31" i="7"/>
  <c r="G69" i="22" s="1"/>
  <c r="J31" i="7"/>
  <c r="H69" i="22" s="1"/>
  <c r="K31" i="7"/>
  <c r="I69" i="22" s="1"/>
  <c r="L31" i="7"/>
  <c r="J69" i="22" s="1"/>
  <c r="M31" i="7"/>
  <c r="K69" i="22" s="1"/>
  <c r="N31" i="7"/>
  <c r="L69" i="22" s="1"/>
  <c r="O31" i="7"/>
  <c r="M69" i="22" s="1"/>
  <c r="E27" i="7"/>
  <c r="F27" i="7"/>
  <c r="G27" i="7"/>
  <c r="H27" i="7"/>
  <c r="I27" i="7"/>
  <c r="J27" i="7"/>
  <c r="K27" i="7"/>
  <c r="L27" i="7"/>
  <c r="M27" i="7"/>
  <c r="N27" i="7"/>
  <c r="O27" i="7"/>
  <c r="E23" i="7"/>
  <c r="F23" i="7"/>
  <c r="G23" i="7"/>
  <c r="H23" i="7"/>
  <c r="I23" i="7"/>
  <c r="J23" i="7"/>
  <c r="K23" i="7"/>
  <c r="L23" i="7"/>
  <c r="M23" i="7"/>
  <c r="N23" i="7"/>
  <c r="O23" i="7"/>
  <c r="E20" i="7"/>
  <c r="F20" i="7"/>
  <c r="G20" i="7"/>
  <c r="H20" i="7"/>
  <c r="I20" i="7"/>
  <c r="J20" i="7"/>
  <c r="K20" i="7"/>
  <c r="L20" i="7"/>
  <c r="M20" i="7"/>
  <c r="N20" i="7"/>
  <c r="O20" i="7"/>
  <c r="E17" i="7"/>
  <c r="F17" i="7"/>
  <c r="G17" i="7"/>
  <c r="H17" i="7"/>
  <c r="I17" i="7"/>
  <c r="J17" i="7"/>
  <c r="K17" i="7"/>
  <c r="L17" i="7"/>
  <c r="M17" i="7"/>
  <c r="N17" i="7"/>
  <c r="O17" i="7"/>
  <c r="E12" i="7"/>
  <c r="F12" i="7"/>
  <c r="G12" i="7"/>
  <c r="H12" i="7"/>
  <c r="I12" i="7"/>
  <c r="J12" i="7"/>
  <c r="K12" i="7"/>
  <c r="L12" i="7"/>
  <c r="M12" i="7"/>
  <c r="N12" i="7"/>
  <c r="O12" i="7"/>
  <c r="F8" i="7"/>
  <c r="D63" i="22" s="1"/>
  <c r="G8" i="7"/>
  <c r="E63" i="22" s="1"/>
  <c r="H8" i="7"/>
  <c r="F63" i="22" s="1"/>
  <c r="I8" i="7"/>
  <c r="G63" i="22" s="1"/>
  <c r="J8" i="7"/>
  <c r="H63" i="22" s="1"/>
  <c r="K8" i="7"/>
  <c r="I63" i="22" s="1"/>
  <c r="L8" i="7"/>
  <c r="J63" i="22" s="1"/>
  <c r="M8" i="7"/>
  <c r="K63" i="22" s="1"/>
  <c r="N8" i="7"/>
  <c r="L63" i="22" s="1"/>
  <c r="O8" i="7"/>
  <c r="M63" i="22" s="1"/>
  <c r="E8" i="7"/>
  <c r="C63" i="22" s="1"/>
  <c r="S94" i="26"/>
  <c r="S78" i="26"/>
  <c r="S79" i="26"/>
  <c r="S82" i="26"/>
  <c r="N35" i="25" s="1"/>
  <c r="S80" i="26"/>
  <c r="S81" i="26"/>
  <c r="S72" i="26"/>
  <c r="S89" i="26" s="1"/>
  <c r="AA49" i="29"/>
  <c r="O30" i="7"/>
  <c r="M68" i="22" s="1"/>
  <c r="Z55" i="29"/>
  <c r="Y55" i="29"/>
  <c r="X55" i="29"/>
  <c r="W55" i="29"/>
  <c r="D56" i="6" s="1"/>
  <c r="V55" i="29"/>
  <c r="U55" i="29"/>
  <c r="T55" i="29"/>
  <c r="S55" i="29"/>
  <c r="R55" i="29"/>
  <c r="Q55" i="29"/>
  <c r="P55" i="29"/>
  <c r="D52" i="7" s="1"/>
  <c r="AA52" i="29"/>
  <c r="Z52" i="29"/>
  <c r="Y52" i="29"/>
  <c r="X52" i="29"/>
  <c r="W52" i="29"/>
  <c r="V52" i="29"/>
  <c r="U52" i="29"/>
  <c r="T52" i="29"/>
  <c r="S52" i="29"/>
  <c r="R52" i="29"/>
  <c r="F49" i="7" s="1"/>
  <c r="Q52" i="29"/>
  <c r="P52" i="29"/>
  <c r="D49" i="7" s="1"/>
  <c r="Z49" i="29"/>
  <c r="Y49" i="29"/>
  <c r="X49" i="29"/>
  <c r="W49" i="29"/>
  <c r="V49" i="29"/>
  <c r="U49" i="29"/>
  <c r="T49" i="29"/>
  <c r="S49" i="29"/>
  <c r="R49" i="29"/>
  <c r="Q49" i="29"/>
  <c r="P49" i="29"/>
  <c r="X46" i="29"/>
  <c r="W46" i="29"/>
  <c r="V46" i="29"/>
  <c r="U46" i="29"/>
  <c r="T46" i="29"/>
  <c r="H43" i="7" s="1"/>
  <c r="S46" i="29"/>
  <c r="R46" i="29"/>
  <c r="Q46" i="29"/>
  <c r="P46" i="29"/>
  <c r="AA41" i="29"/>
  <c r="Z41" i="29"/>
  <c r="Y41" i="29"/>
  <c r="X41" i="29"/>
  <c r="W41" i="29"/>
  <c r="U41" i="29"/>
  <c r="T41" i="29"/>
  <c r="S41" i="29"/>
  <c r="Q41" i="29"/>
  <c r="P41" i="29"/>
  <c r="D38" i="7" s="1"/>
  <c r="B72" i="22" s="1"/>
  <c r="B81" i="22" s="1"/>
  <c r="AA37" i="29"/>
  <c r="Z37" i="29"/>
  <c r="G38" i="6" s="1"/>
  <c r="Y37" i="29"/>
  <c r="F38" i="6" s="1"/>
  <c r="X37" i="29"/>
  <c r="W37" i="29"/>
  <c r="U37" i="29"/>
  <c r="T37" i="29"/>
  <c r="S37" i="29"/>
  <c r="Q37" i="29"/>
  <c r="P37" i="29"/>
  <c r="D34" i="7" s="1"/>
  <c r="B70" i="22" s="1"/>
  <c r="B79" i="22" s="1"/>
  <c r="M30" i="7"/>
  <c r="K68" i="22" s="1"/>
  <c r="L30" i="7"/>
  <c r="J68" i="22" s="1"/>
  <c r="K30" i="7"/>
  <c r="I68" i="22" s="1"/>
  <c r="J30" i="7"/>
  <c r="H68" i="22" s="1"/>
  <c r="I30" i="7"/>
  <c r="G68" i="22" s="1"/>
  <c r="H30" i="7"/>
  <c r="F68" i="22" s="1"/>
  <c r="G30" i="7"/>
  <c r="E68" i="22" s="1"/>
  <c r="Q33" i="29"/>
  <c r="E30" i="7" s="1"/>
  <c r="C68" i="22" s="1"/>
  <c r="AA29" i="29"/>
  <c r="Z29" i="29"/>
  <c r="Y29" i="29"/>
  <c r="X29" i="29"/>
  <c r="W29" i="29"/>
  <c r="V29" i="29"/>
  <c r="U29" i="29"/>
  <c r="T29" i="29"/>
  <c r="S29" i="29"/>
  <c r="G26" i="7" s="1"/>
  <c r="R29" i="29"/>
  <c r="Q29" i="29"/>
  <c r="P29" i="29"/>
  <c r="D26" i="7" s="1"/>
  <c r="AA25" i="29"/>
  <c r="Z25" i="29"/>
  <c r="Y25" i="29"/>
  <c r="X25" i="29"/>
  <c r="W25" i="29"/>
  <c r="V25" i="29"/>
  <c r="U25" i="29"/>
  <c r="T25" i="29"/>
  <c r="S25" i="29"/>
  <c r="G22" i="7" s="1"/>
  <c r="R25" i="29"/>
  <c r="Q25" i="29"/>
  <c r="P25" i="29"/>
  <c r="AA22" i="29"/>
  <c r="Z22" i="29"/>
  <c r="Y22" i="29"/>
  <c r="X22" i="29"/>
  <c r="W22" i="29"/>
  <c r="V22" i="29"/>
  <c r="U22" i="29"/>
  <c r="T22" i="29"/>
  <c r="S22" i="29"/>
  <c r="G19" i="7" s="1"/>
  <c r="R22" i="29"/>
  <c r="Q22" i="29"/>
  <c r="P22" i="29"/>
  <c r="D19" i="7" s="1"/>
  <c r="AA19" i="29"/>
  <c r="Z19" i="29"/>
  <c r="Y19" i="29"/>
  <c r="X19" i="29"/>
  <c r="W19" i="29"/>
  <c r="V19" i="29"/>
  <c r="U19" i="29"/>
  <c r="T19" i="29"/>
  <c r="S19" i="29"/>
  <c r="R19" i="29"/>
  <c r="Q19" i="29"/>
  <c r="P19" i="29"/>
  <c r="D16" i="7" s="1"/>
  <c r="AA14" i="29"/>
  <c r="H15" i="6" s="1"/>
  <c r="Z14" i="29"/>
  <c r="Y14" i="29"/>
  <c r="X14" i="29"/>
  <c r="W14" i="29"/>
  <c r="V14" i="29"/>
  <c r="U14" i="29"/>
  <c r="T14" i="29"/>
  <c r="S14" i="29"/>
  <c r="R14" i="29"/>
  <c r="Q14" i="29"/>
  <c r="E11" i="7" s="1"/>
  <c r="P14" i="29"/>
  <c r="AA6" i="29"/>
  <c r="Z6" i="29"/>
  <c r="Y6" i="29"/>
  <c r="X6" i="29"/>
  <c r="W6" i="29"/>
  <c r="V6" i="29"/>
  <c r="U6" i="29"/>
  <c r="T6" i="29"/>
  <c r="S6" i="29"/>
  <c r="R6" i="29"/>
  <c r="Q6" i="29"/>
  <c r="E7" i="7" s="1"/>
  <c r="C62" i="22" s="1"/>
  <c r="P6" i="29"/>
  <c r="D7" i="7" s="1"/>
  <c r="B62" i="22" s="1"/>
  <c r="C107" i="23"/>
  <c r="C108" i="23"/>
  <c r="U125" i="21"/>
  <c r="U126" i="21"/>
  <c r="U127" i="21"/>
  <c r="U128" i="21"/>
  <c r="U129" i="21"/>
  <c r="U130" i="21"/>
  <c r="U131" i="21"/>
  <c r="U132" i="21"/>
  <c r="U133" i="21"/>
  <c r="U134" i="21"/>
  <c r="U135" i="21"/>
  <c r="U136" i="21"/>
  <c r="U137" i="21"/>
  <c r="U138" i="21"/>
  <c r="U139" i="21"/>
  <c r="U140" i="21"/>
  <c r="U141" i="21"/>
  <c r="U142" i="21"/>
  <c r="U143" i="21"/>
  <c r="U144" i="21"/>
  <c r="U145" i="21"/>
  <c r="Q66" i="9"/>
  <c r="O66" i="9"/>
  <c r="N65" i="9"/>
  <c r="R52" i="26"/>
  <c r="R57" i="26"/>
  <c r="R60" i="26"/>
  <c r="R61" i="26"/>
  <c r="M28" i="25"/>
  <c r="N145" i="21"/>
  <c r="G145" i="21"/>
  <c r="P145" i="21"/>
  <c r="P144" i="21"/>
  <c r="P143" i="21"/>
  <c r="P142" i="21"/>
  <c r="P141" i="21"/>
  <c r="P140" i="21"/>
  <c r="P139" i="21"/>
  <c r="P138" i="21"/>
  <c r="P137" i="21"/>
  <c r="P136" i="21"/>
  <c r="N29" i="25"/>
  <c r="N27" i="25"/>
  <c r="N28" i="25"/>
  <c r="M63" i="8"/>
  <c r="L15" i="25"/>
  <c r="Q31" i="26"/>
  <c r="R31" i="26"/>
  <c r="S31" i="26"/>
  <c r="S29" i="26"/>
  <c r="S20" i="26"/>
  <c r="S22" i="26" s="1"/>
  <c r="R10" i="26"/>
  <c r="M8" i="25" s="1"/>
  <c r="M19" i="25" s="1"/>
  <c r="J36" i="28"/>
  <c r="I36" i="28"/>
  <c r="H36" i="28"/>
  <c r="G36" i="28"/>
  <c r="F36" i="28"/>
  <c r="E36" i="28"/>
  <c r="H26" i="28"/>
  <c r="G26" i="28"/>
  <c r="F26" i="28"/>
  <c r="E26" i="28"/>
  <c r="M125" i="20"/>
  <c r="I125" i="20"/>
  <c r="F125" i="20"/>
  <c r="D125" i="20"/>
  <c r="K64" i="8"/>
  <c r="E131" i="19"/>
  <c r="C131" i="19"/>
  <c r="N64" i="8"/>
  <c r="O108" i="23"/>
  <c r="K108" i="23"/>
  <c r="J108" i="23"/>
  <c r="E108" i="23"/>
  <c r="E107" i="23"/>
  <c r="M71" i="22"/>
  <c r="M80" i="22" s="1"/>
  <c r="C125" i="20"/>
  <c r="L125" i="20" s="1"/>
  <c r="A131" i="19"/>
  <c r="I62" i="12"/>
  <c r="H62" i="12"/>
  <c r="G62" i="12"/>
  <c r="Q65" i="9"/>
  <c r="O65" i="9"/>
  <c r="K63" i="11"/>
  <c r="I63" i="11"/>
  <c r="N9" i="25"/>
  <c r="N10" i="25"/>
  <c r="N14" i="25"/>
  <c r="N15" i="25"/>
  <c r="N16" i="25" s="1"/>
  <c r="N19" i="25"/>
  <c r="N33" i="25"/>
  <c r="N39" i="25" s="1"/>
  <c r="N34" i="25"/>
  <c r="N45" i="25"/>
  <c r="N46" i="25"/>
  <c r="N47" i="25"/>
  <c r="N51" i="25"/>
  <c r="N52" i="25"/>
  <c r="N58" i="25" s="1"/>
  <c r="N53" i="25"/>
  <c r="M47" i="25"/>
  <c r="R94" i="26"/>
  <c r="R78" i="26"/>
  <c r="R79" i="26"/>
  <c r="R82" i="26" s="1"/>
  <c r="R80" i="26"/>
  <c r="R81" i="26"/>
  <c r="R72" i="26"/>
  <c r="R89" i="26" s="1"/>
  <c r="K43" i="8"/>
  <c r="L43" i="8"/>
  <c r="M43" i="8"/>
  <c r="N43" i="8"/>
  <c r="O43" i="8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40" i="9"/>
  <c r="L63" i="8"/>
  <c r="K53" i="8"/>
  <c r="L53" i="8"/>
  <c r="M53" i="8"/>
  <c r="N53" i="8"/>
  <c r="O53" i="8"/>
  <c r="K52" i="8"/>
  <c r="L52" i="8"/>
  <c r="M52" i="8"/>
  <c r="N52" i="8"/>
  <c r="O52" i="8"/>
  <c r="Q60" i="26"/>
  <c r="Q61" i="26"/>
  <c r="Q57" i="26"/>
  <c r="Q52" i="26"/>
  <c r="Q10" i="26"/>
  <c r="L8" i="25" s="1"/>
  <c r="M53" i="9"/>
  <c r="N53" i="9"/>
  <c r="O53" i="9"/>
  <c r="M15" i="25"/>
  <c r="R29" i="26"/>
  <c r="Q29" i="26"/>
  <c r="R65" i="9"/>
  <c r="N64" i="9"/>
  <c r="N63" i="9"/>
  <c r="R20" i="26"/>
  <c r="R22" i="26"/>
  <c r="M124" i="20"/>
  <c r="I124" i="20"/>
  <c r="F124" i="20"/>
  <c r="D124" i="20"/>
  <c r="E10" i="26"/>
  <c r="F10" i="26"/>
  <c r="G10" i="26"/>
  <c r="H10" i="26"/>
  <c r="C8" i="25" s="1"/>
  <c r="I10" i="26"/>
  <c r="D8" i="25" s="1"/>
  <c r="D19" i="25" s="1"/>
  <c r="J10" i="26"/>
  <c r="E8" i="25" s="1"/>
  <c r="E11" i="25" s="1"/>
  <c r="K10" i="26"/>
  <c r="F8" i="25" s="1"/>
  <c r="F19" i="25" s="1"/>
  <c r="L10" i="26"/>
  <c r="G8" i="25" s="1"/>
  <c r="M10" i="26"/>
  <c r="H8" i="25" s="1"/>
  <c r="H19" i="25" s="1"/>
  <c r="N10" i="26"/>
  <c r="I8" i="25" s="1"/>
  <c r="I19" i="25" s="1"/>
  <c r="O10" i="26"/>
  <c r="J8" i="25" s="1"/>
  <c r="J19" i="25" s="1"/>
  <c r="J22" i="25" s="1"/>
  <c r="P10" i="26"/>
  <c r="K8" i="25" s="1"/>
  <c r="E20" i="26"/>
  <c r="F20" i="26"/>
  <c r="F22" i="26" s="1"/>
  <c r="G20" i="26"/>
  <c r="H20" i="26"/>
  <c r="I20" i="26"/>
  <c r="J20" i="26"/>
  <c r="J22" i="26" s="1"/>
  <c r="K20" i="26"/>
  <c r="L20" i="26"/>
  <c r="M20" i="26"/>
  <c r="N20" i="26"/>
  <c r="N22" i="26" s="1"/>
  <c r="O20" i="26"/>
  <c r="P20" i="26"/>
  <c r="Q20" i="26"/>
  <c r="E22" i="26"/>
  <c r="G22" i="26"/>
  <c r="H22" i="26"/>
  <c r="I22" i="26"/>
  <c r="K22" i="26"/>
  <c r="L22" i="26"/>
  <c r="M22" i="26"/>
  <c r="O22" i="26"/>
  <c r="P22" i="26"/>
  <c r="Q22" i="26"/>
  <c r="E29" i="26"/>
  <c r="F29" i="26"/>
  <c r="G29" i="26"/>
  <c r="H29" i="26"/>
  <c r="I29" i="26"/>
  <c r="J29" i="26"/>
  <c r="K29" i="26"/>
  <c r="L29" i="26"/>
  <c r="M29" i="26"/>
  <c r="N29" i="26"/>
  <c r="O29" i="26"/>
  <c r="P29" i="26"/>
  <c r="E31" i="26"/>
  <c r="F31" i="26"/>
  <c r="G31" i="26"/>
  <c r="H31" i="26"/>
  <c r="I31" i="26"/>
  <c r="J31" i="26"/>
  <c r="K31" i="26"/>
  <c r="L31" i="26"/>
  <c r="M31" i="26"/>
  <c r="N31" i="26"/>
  <c r="O31" i="26"/>
  <c r="P31" i="26"/>
  <c r="E37" i="26"/>
  <c r="F37" i="26"/>
  <c r="G37" i="26"/>
  <c r="H37" i="26"/>
  <c r="I37" i="26"/>
  <c r="J37" i="26"/>
  <c r="K37" i="26"/>
  <c r="L37" i="26"/>
  <c r="M37" i="26"/>
  <c r="N37" i="26"/>
  <c r="O37" i="26"/>
  <c r="P37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E46" i="26"/>
  <c r="F46" i="26"/>
  <c r="G46" i="26"/>
  <c r="H46" i="26"/>
  <c r="I46" i="26"/>
  <c r="J46" i="26"/>
  <c r="K46" i="26"/>
  <c r="L46" i="26"/>
  <c r="M46" i="26"/>
  <c r="N46" i="26"/>
  <c r="O46" i="26"/>
  <c r="P46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E61" i="26"/>
  <c r="F61" i="26"/>
  <c r="G61" i="26"/>
  <c r="H61" i="26"/>
  <c r="I61" i="26"/>
  <c r="J61" i="26"/>
  <c r="K61" i="26"/>
  <c r="L61" i="26"/>
  <c r="M61" i="26"/>
  <c r="N61" i="26"/>
  <c r="O61" i="26"/>
  <c r="P61" i="26"/>
  <c r="E72" i="26"/>
  <c r="F72" i="26"/>
  <c r="G72" i="26"/>
  <c r="H72" i="26"/>
  <c r="I72" i="26"/>
  <c r="J72" i="26"/>
  <c r="K72" i="26"/>
  <c r="L72" i="26"/>
  <c r="M72" i="26"/>
  <c r="N72" i="26"/>
  <c r="O72" i="26"/>
  <c r="P72" i="26"/>
  <c r="Q72" i="26"/>
  <c r="E78" i="26"/>
  <c r="F78" i="26"/>
  <c r="G78" i="26"/>
  <c r="H78" i="26"/>
  <c r="I78" i="26"/>
  <c r="J78" i="26"/>
  <c r="K78" i="26"/>
  <c r="L78" i="26"/>
  <c r="M78" i="26"/>
  <c r="N78" i="26"/>
  <c r="O78" i="26"/>
  <c r="P78" i="26"/>
  <c r="Q78" i="26"/>
  <c r="E79" i="26"/>
  <c r="E82" i="26" s="1"/>
  <c r="F79" i="26"/>
  <c r="G79" i="26"/>
  <c r="H79" i="26"/>
  <c r="I79" i="26"/>
  <c r="J79" i="26"/>
  <c r="K79" i="26"/>
  <c r="L79" i="26"/>
  <c r="M79" i="26"/>
  <c r="N79" i="26"/>
  <c r="O79" i="26"/>
  <c r="P79" i="26"/>
  <c r="Q79" i="26"/>
  <c r="E80" i="26"/>
  <c r="F80" i="26"/>
  <c r="G80" i="26"/>
  <c r="H80" i="26"/>
  <c r="I80" i="26"/>
  <c r="I82" i="26" s="1"/>
  <c r="J80" i="26"/>
  <c r="K80" i="26"/>
  <c r="L80" i="26"/>
  <c r="M80" i="26"/>
  <c r="M82" i="26" s="1"/>
  <c r="N80" i="26"/>
  <c r="O80" i="26"/>
  <c r="P80" i="26"/>
  <c r="Q80" i="26"/>
  <c r="Q82" i="26" s="1"/>
  <c r="E81" i="26"/>
  <c r="F81" i="26"/>
  <c r="G81" i="26"/>
  <c r="H81" i="26"/>
  <c r="H82" i="26" s="1"/>
  <c r="I81" i="26"/>
  <c r="J81" i="26"/>
  <c r="K81" i="26"/>
  <c r="L81" i="26"/>
  <c r="L82" i="26" s="1"/>
  <c r="M81" i="26"/>
  <c r="N81" i="26"/>
  <c r="O81" i="26"/>
  <c r="P81" i="26"/>
  <c r="P82" i="26" s="1"/>
  <c r="Q81" i="26"/>
  <c r="F82" i="26"/>
  <c r="G82" i="26"/>
  <c r="G90" i="26" s="1"/>
  <c r="J82" i="26"/>
  <c r="J90" i="26" s="1"/>
  <c r="K82" i="26"/>
  <c r="K90" i="26" s="1"/>
  <c r="N82" i="26"/>
  <c r="N93" i="26" s="1"/>
  <c r="O82" i="26"/>
  <c r="O90" i="26" s="1"/>
  <c r="E89" i="26"/>
  <c r="F89" i="26"/>
  <c r="G89" i="26"/>
  <c r="H89" i="26"/>
  <c r="I89" i="26"/>
  <c r="J89" i="26"/>
  <c r="K89" i="26"/>
  <c r="L89" i="26"/>
  <c r="M89" i="26"/>
  <c r="N89" i="26"/>
  <c r="O89" i="26"/>
  <c r="P89" i="26"/>
  <c r="Q89" i="26"/>
  <c r="F90" i="26"/>
  <c r="F93" i="26"/>
  <c r="G93" i="26"/>
  <c r="J93" i="26"/>
  <c r="K93" i="26"/>
  <c r="O93" i="26"/>
  <c r="E94" i="26"/>
  <c r="F94" i="26"/>
  <c r="G94" i="26"/>
  <c r="H94" i="26"/>
  <c r="I94" i="26"/>
  <c r="J94" i="26"/>
  <c r="K94" i="26"/>
  <c r="L94" i="26"/>
  <c r="M94" i="26"/>
  <c r="N94" i="26"/>
  <c r="O94" i="26"/>
  <c r="P94" i="26"/>
  <c r="Q94" i="26"/>
  <c r="B70" i="23"/>
  <c r="I70" i="23"/>
  <c r="L70" i="23"/>
  <c r="B71" i="23"/>
  <c r="I71" i="23"/>
  <c r="L71" i="23"/>
  <c r="B72" i="23"/>
  <c r="I72" i="23"/>
  <c r="L72" i="23"/>
  <c r="B73" i="23"/>
  <c r="I73" i="23"/>
  <c r="L73" i="23"/>
  <c r="B74" i="23"/>
  <c r="I74" i="23"/>
  <c r="L74" i="23"/>
  <c r="B75" i="23"/>
  <c r="I75" i="23"/>
  <c r="K75" i="23"/>
  <c r="L75" i="23"/>
  <c r="B76" i="23"/>
  <c r="I76" i="23"/>
  <c r="K76" i="23"/>
  <c r="L76" i="23"/>
  <c r="B77" i="23"/>
  <c r="I77" i="23"/>
  <c r="K77" i="23"/>
  <c r="L77" i="23"/>
  <c r="B78" i="23"/>
  <c r="I78" i="23"/>
  <c r="K78" i="23"/>
  <c r="L78" i="23"/>
  <c r="B79" i="23"/>
  <c r="I79" i="23"/>
  <c r="K79" i="23"/>
  <c r="L79" i="23"/>
  <c r="B80" i="23"/>
  <c r="I80" i="23"/>
  <c r="K80" i="23"/>
  <c r="L80" i="23"/>
  <c r="B81" i="23"/>
  <c r="I81" i="23"/>
  <c r="K81" i="23"/>
  <c r="L81" i="23"/>
  <c r="B82" i="23"/>
  <c r="D82" i="23"/>
  <c r="I82" i="23"/>
  <c r="K82" i="23"/>
  <c r="L82" i="23"/>
  <c r="N82" i="23"/>
  <c r="B83" i="23"/>
  <c r="D83" i="23"/>
  <c r="I83" i="23"/>
  <c r="K83" i="23"/>
  <c r="L83" i="23"/>
  <c r="N83" i="23"/>
  <c r="B84" i="23"/>
  <c r="D84" i="23"/>
  <c r="I84" i="23"/>
  <c r="K84" i="23"/>
  <c r="L84" i="23"/>
  <c r="N84" i="23"/>
  <c r="B85" i="23"/>
  <c r="D85" i="23"/>
  <c r="J85" i="23"/>
  <c r="K85" i="23"/>
  <c r="L85" i="23"/>
  <c r="N85" i="23"/>
  <c r="B86" i="23"/>
  <c r="D86" i="23"/>
  <c r="J86" i="23"/>
  <c r="K86" i="23"/>
  <c r="L86" i="23"/>
  <c r="N86" i="23"/>
  <c r="B87" i="23"/>
  <c r="D87" i="23"/>
  <c r="J87" i="23"/>
  <c r="K87" i="23"/>
  <c r="L87" i="23"/>
  <c r="N87" i="23"/>
  <c r="B88" i="23"/>
  <c r="D88" i="23"/>
  <c r="J88" i="23"/>
  <c r="K88" i="23"/>
  <c r="L88" i="23"/>
  <c r="N88" i="23"/>
  <c r="B89" i="23"/>
  <c r="D89" i="23"/>
  <c r="J89" i="23"/>
  <c r="K89" i="23"/>
  <c r="L89" i="23"/>
  <c r="N89" i="23"/>
  <c r="B90" i="23"/>
  <c r="D90" i="23"/>
  <c r="J90" i="23"/>
  <c r="K90" i="23"/>
  <c r="N90" i="23"/>
  <c r="B91" i="23"/>
  <c r="D91" i="23"/>
  <c r="J91" i="23"/>
  <c r="K91" i="23"/>
  <c r="L91" i="23"/>
  <c r="N91" i="23"/>
  <c r="B92" i="23"/>
  <c r="D92" i="23"/>
  <c r="J92" i="23"/>
  <c r="K92" i="23"/>
  <c r="L92" i="23"/>
  <c r="N92" i="23"/>
  <c r="B93" i="23"/>
  <c r="D93" i="23"/>
  <c r="J93" i="23"/>
  <c r="K93" i="23"/>
  <c r="L93" i="23"/>
  <c r="N93" i="23"/>
  <c r="B94" i="23"/>
  <c r="D94" i="23"/>
  <c r="J94" i="23"/>
  <c r="K94" i="23"/>
  <c r="L94" i="23"/>
  <c r="N94" i="23"/>
  <c r="B95" i="23"/>
  <c r="E95" i="23"/>
  <c r="J95" i="23"/>
  <c r="K95" i="23"/>
  <c r="L95" i="23"/>
  <c r="O95" i="23"/>
  <c r="B96" i="23"/>
  <c r="E96" i="23"/>
  <c r="J96" i="23"/>
  <c r="K96" i="23"/>
  <c r="L96" i="23"/>
  <c r="O96" i="23"/>
  <c r="B97" i="23"/>
  <c r="E97" i="23"/>
  <c r="J97" i="23"/>
  <c r="K97" i="23"/>
  <c r="L97" i="23"/>
  <c r="O97" i="23"/>
  <c r="B98" i="23"/>
  <c r="E98" i="23"/>
  <c r="J98" i="23"/>
  <c r="K98" i="23"/>
  <c r="L98" i="23"/>
  <c r="O98" i="23"/>
  <c r="C99" i="23"/>
  <c r="E99" i="23"/>
  <c r="J99" i="23"/>
  <c r="K99" i="23"/>
  <c r="L99" i="23"/>
  <c r="O99" i="23"/>
  <c r="C100" i="23"/>
  <c r="E100" i="23"/>
  <c r="J100" i="23"/>
  <c r="K100" i="23"/>
  <c r="L100" i="23"/>
  <c r="O100" i="23"/>
  <c r="C101" i="23"/>
  <c r="E101" i="23"/>
  <c r="J101" i="23"/>
  <c r="K101" i="23"/>
  <c r="L101" i="23"/>
  <c r="O101" i="23"/>
  <c r="C102" i="23"/>
  <c r="E102" i="23"/>
  <c r="J102" i="23"/>
  <c r="K102" i="23"/>
  <c r="L102" i="23"/>
  <c r="O102" i="23"/>
  <c r="C103" i="23"/>
  <c r="E103" i="23"/>
  <c r="J103" i="23"/>
  <c r="K103" i="23"/>
  <c r="L103" i="23"/>
  <c r="O103" i="23"/>
  <c r="C104" i="23"/>
  <c r="E104" i="23"/>
  <c r="J104" i="23"/>
  <c r="K104" i="23"/>
  <c r="L104" i="23"/>
  <c r="O104" i="23"/>
  <c r="C105" i="23"/>
  <c r="E105" i="23"/>
  <c r="J105" i="23"/>
  <c r="K105" i="23"/>
  <c r="L105" i="23"/>
  <c r="O105" i="23"/>
  <c r="C106" i="23"/>
  <c r="E106" i="23"/>
  <c r="J106" i="23"/>
  <c r="K106" i="23"/>
  <c r="L106" i="23"/>
  <c r="O106" i="23"/>
  <c r="J107" i="23"/>
  <c r="K107" i="23"/>
  <c r="L107" i="23"/>
  <c r="O107" i="23"/>
  <c r="C108" i="21"/>
  <c r="F108" i="21"/>
  <c r="H108" i="21"/>
  <c r="I108" i="21"/>
  <c r="L108" i="21"/>
  <c r="M108" i="21"/>
  <c r="Q108" i="21"/>
  <c r="R108" i="21"/>
  <c r="C109" i="21"/>
  <c r="F109" i="21"/>
  <c r="H109" i="21"/>
  <c r="I109" i="21"/>
  <c r="L109" i="21"/>
  <c r="M109" i="21"/>
  <c r="Q109" i="21"/>
  <c r="R109" i="21"/>
  <c r="C110" i="21"/>
  <c r="F110" i="21"/>
  <c r="H110" i="21"/>
  <c r="I110" i="21"/>
  <c r="L110" i="21"/>
  <c r="M110" i="21"/>
  <c r="Q110" i="21"/>
  <c r="R110" i="21"/>
  <c r="C111" i="21"/>
  <c r="F111" i="21"/>
  <c r="H111" i="21"/>
  <c r="I111" i="21"/>
  <c r="L111" i="21"/>
  <c r="M111" i="21"/>
  <c r="Q111" i="21"/>
  <c r="R111" i="21"/>
  <c r="C112" i="21"/>
  <c r="F112" i="21"/>
  <c r="H112" i="21"/>
  <c r="I112" i="21"/>
  <c r="L112" i="21"/>
  <c r="M112" i="21"/>
  <c r="Q112" i="21"/>
  <c r="R112" i="21"/>
  <c r="C113" i="21"/>
  <c r="F113" i="21"/>
  <c r="H113" i="21"/>
  <c r="I113" i="21"/>
  <c r="L113" i="21"/>
  <c r="M113" i="21"/>
  <c r="Q113" i="21"/>
  <c r="R113" i="21"/>
  <c r="C114" i="21"/>
  <c r="F114" i="21"/>
  <c r="H114" i="21"/>
  <c r="I114" i="21"/>
  <c r="L114" i="21"/>
  <c r="M114" i="21"/>
  <c r="Q114" i="21"/>
  <c r="R114" i="21"/>
  <c r="C115" i="21"/>
  <c r="F115" i="21"/>
  <c r="H115" i="21"/>
  <c r="I115" i="21"/>
  <c r="L115" i="21"/>
  <c r="M115" i="21"/>
  <c r="Q115" i="21"/>
  <c r="R115" i="21"/>
  <c r="C116" i="21"/>
  <c r="F116" i="21"/>
  <c r="H116" i="21"/>
  <c r="I116" i="21"/>
  <c r="L116" i="21"/>
  <c r="M116" i="21"/>
  <c r="Q116" i="21"/>
  <c r="R116" i="21"/>
  <c r="C117" i="21"/>
  <c r="F117" i="21"/>
  <c r="H117" i="21"/>
  <c r="I117" i="21"/>
  <c r="L117" i="21"/>
  <c r="M117" i="21"/>
  <c r="Q117" i="21"/>
  <c r="R117" i="21"/>
  <c r="C118" i="21"/>
  <c r="F118" i="21"/>
  <c r="H118" i="21"/>
  <c r="I118" i="21"/>
  <c r="L118" i="21"/>
  <c r="M118" i="21"/>
  <c r="Q118" i="21"/>
  <c r="R118" i="21"/>
  <c r="C119" i="21"/>
  <c r="F119" i="21"/>
  <c r="H119" i="21"/>
  <c r="I119" i="21"/>
  <c r="L119" i="21"/>
  <c r="M119" i="21"/>
  <c r="Q119" i="21"/>
  <c r="R119" i="21"/>
  <c r="C120" i="21"/>
  <c r="F120" i="21"/>
  <c r="H120" i="21"/>
  <c r="I120" i="21"/>
  <c r="L120" i="21"/>
  <c r="M120" i="21"/>
  <c r="Q120" i="21"/>
  <c r="R120" i="21"/>
  <c r="C121" i="21"/>
  <c r="F121" i="21"/>
  <c r="H121" i="21"/>
  <c r="I121" i="21"/>
  <c r="L121" i="21"/>
  <c r="M121" i="21"/>
  <c r="Q121" i="21"/>
  <c r="R121" i="21"/>
  <c r="C122" i="21"/>
  <c r="F122" i="21"/>
  <c r="H122" i="21"/>
  <c r="I122" i="21"/>
  <c r="L122" i="21"/>
  <c r="M122" i="21"/>
  <c r="Q122" i="21"/>
  <c r="R122" i="21"/>
  <c r="C123" i="21"/>
  <c r="G123" i="21"/>
  <c r="H123" i="21"/>
  <c r="I123" i="21"/>
  <c r="L123" i="21"/>
  <c r="N123" i="21"/>
  <c r="Q123" i="21"/>
  <c r="R123" i="21"/>
  <c r="C124" i="21"/>
  <c r="G124" i="21"/>
  <c r="H124" i="21"/>
  <c r="I124" i="21"/>
  <c r="L124" i="21"/>
  <c r="N124" i="21"/>
  <c r="Q124" i="21"/>
  <c r="R124" i="21"/>
  <c r="C125" i="21"/>
  <c r="G125" i="21"/>
  <c r="H125" i="21"/>
  <c r="I125" i="21"/>
  <c r="L125" i="21"/>
  <c r="N125" i="21"/>
  <c r="Q125" i="21"/>
  <c r="R125" i="21"/>
  <c r="C126" i="21"/>
  <c r="G126" i="21"/>
  <c r="H126" i="21"/>
  <c r="I126" i="21"/>
  <c r="L126" i="21"/>
  <c r="N126" i="21"/>
  <c r="Q126" i="21"/>
  <c r="R126" i="21"/>
  <c r="C127" i="21"/>
  <c r="G127" i="21"/>
  <c r="H127" i="21"/>
  <c r="I127" i="21"/>
  <c r="L127" i="21"/>
  <c r="N127" i="21"/>
  <c r="Q127" i="21"/>
  <c r="R127" i="21"/>
  <c r="C128" i="21"/>
  <c r="G128" i="21"/>
  <c r="H128" i="21"/>
  <c r="I128" i="21"/>
  <c r="L128" i="21"/>
  <c r="N128" i="21"/>
  <c r="Q128" i="21"/>
  <c r="S128" i="21"/>
  <c r="C129" i="21"/>
  <c r="G129" i="21"/>
  <c r="H129" i="21"/>
  <c r="I129" i="21"/>
  <c r="L129" i="21"/>
  <c r="N129" i="21"/>
  <c r="Q129" i="21"/>
  <c r="S129" i="21"/>
  <c r="T129" i="21"/>
  <c r="C130" i="21"/>
  <c r="G130" i="21"/>
  <c r="H130" i="21"/>
  <c r="I130" i="21"/>
  <c r="L130" i="21"/>
  <c r="N130" i="21"/>
  <c r="Q130" i="21"/>
  <c r="S130" i="21"/>
  <c r="T130" i="21"/>
  <c r="C131" i="21"/>
  <c r="G131" i="21"/>
  <c r="H131" i="21"/>
  <c r="I131" i="21"/>
  <c r="L131" i="21"/>
  <c r="N131" i="21"/>
  <c r="Q131" i="21"/>
  <c r="T131" i="21"/>
  <c r="D132" i="21"/>
  <c r="G132" i="21"/>
  <c r="H132" i="21"/>
  <c r="I132" i="21"/>
  <c r="L132" i="21"/>
  <c r="N132" i="21"/>
  <c r="Q132" i="21"/>
  <c r="T132" i="21"/>
  <c r="D133" i="21"/>
  <c r="G133" i="21"/>
  <c r="H133" i="21"/>
  <c r="I133" i="21"/>
  <c r="L133" i="21"/>
  <c r="N133" i="21"/>
  <c r="Q133" i="21"/>
  <c r="T133" i="21"/>
  <c r="D134" i="21"/>
  <c r="G134" i="21"/>
  <c r="H134" i="21"/>
  <c r="I134" i="21"/>
  <c r="L134" i="21"/>
  <c r="N134" i="21"/>
  <c r="Q134" i="21"/>
  <c r="T134" i="21"/>
  <c r="D135" i="21"/>
  <c r="G135" i="21"/>
  <c r="H135" i="21"/>
  <c r="I135" i="21"/>
  <c r="L135" i="21"/>
  <c r="N135" i="21"/>
  <c r="Q135" i="21"/>
  <c r="T135" i="21"/>
  <c r="D136" i="21"/>
  <c r="G136" i="21"/>
  <c r="H136" i="21"/>
  <c r="I136" i="21"/>
  <c r="L136" i="21"/>
  <c r="N136" i="21"/>
  <c r="Q136" i="21"/>
  <c r="T136" i="21"/>
  <c r="E137" i="21"/>
  <c r="G137" i="21"/>
  <c r="H137" i="21"/>
  <c r="I137" i="21"/>
  <c r="L137" i="21"/>
  <c r="N137" i="21"/>
  <c r="Q137" i="21"/>
  <c r="T137" i="21"/>
  <c r="E138" i="21"/>
  <c r="G138" i="21"/>
  <c r="H138" i="21"/>
  <c r="I138" i="21"/>
  <c r="L138" i="21"/>
  <c r="N138" i="21"/>
  <c r="Q138" i="21"/>
  <c r="T138" i="21"/>
  <c r="E139" i="21"/>
  <c r="G139" i="21"/>
  <c r="H139" i="21"/>
  <c r="I139" i="21"/>
  <c r="L139" i="21"/>
  <c r="N139" i="21"/>
  <c r="Q139" i="21"/>
  <c r="T139" i="21"/>
  <c r="E140" i="21"/>
  <c r="G140" i="21"/>
  <c r="H140" i="21"/>
  <c r="I140" i="21"/>
  <c r="L140" i="21"/>
  <c r="N140" i="21"/>
  <c r="Q140" i="21"/>
  <c r="T140" i="21"/>
  <c r="E141" i="21"/>
  <c r="G141" i="21"/>
  <c r="H141" i="21"/>
  <c r="I141" i="21"/>
  <c r="L141" i="21"/>
  <c r="N141" i="21"/>
  <c r="Q141" i="21"/>
  <c r="T141" i="21"/>
  <c r="E142" i="21"/>
  <c r="G142" i="21"/>
  <c r="H142" i="21"/>
  <c r="I142" i="21"/>
  <c r="L142" i="21"/>
  <c r="N142" i="21"/>
  <c r="Q142" i="21"/>
  <c r="T142" i="21"/>
  <c r="E143" i="21"/>
  <c r="G143" i="21"/>
  <c r="H143" i="21"/>
  <c r="I143" i="21"/>
  <c r="L143" i="21"/>
  <c r="N143" i="21"/>
  <c r="Q143" i="21"/>
  <c r="T143" i="21"/>
  <c r="E144" i="21"/>
  <c r="G144" i="21"/>
  <c r="H144" i="21"/>
  <c r="I144" i="21"/>
  <c r="L144" i="21"/>
  <c r="N144" i="21"/>
  <c r="Q144" i="21"/>
  <c r="T144" i="21"/>
  <c r="E145" i="21"/>
  <c r="H145" i="21"/>
  <c r="I145" i="21"/>
  <c r="L145" i="21"/>
  <c r="Q145" i="21"/>
  <c r="T145" i="21"/>
  <c r="C87" i="20"/>
  <c r="L87" i="20" s="1"/>
  <c r="G87" i="20"/>
  <c r="M87" i="20"/>
  <c r="C88" i="20"/>
  <c r="L88" i="20" s="1"/>
  <c r="G88" i="20"/>
  <c r="M88" i="20"/>
  <c r="C89" i="20"/>
  <c r="L89" i="20" s="1"/>
  <c r="G89" i="20"/>
  <c r="M89" i="20"/>
  <c r="C90" i="20"/>
  <c r="L90" i="20" s="1"/>
  <c r="G90" i="20"/>
  <c r="M90" i="20"/>
  <c r="C91" i="20"/>
  <c r="L91" i="20" s="1"/>
  <c r="G91" i="20"/>
  <c r="M91" i="20"/>
  <c r="C92" i="20"/>
  <c r="L92" i="20" s="1"/>
  <c r="G92" i="20"/>
  <c r="M92" i="20"/>
  <c r="C93" i="20"/>
  <c r="L93" i="20" s="1"/>
  <c r="G93" i="20"/>
  <c r="M93" i="20"/>
  <c r="C94" i="20"/>
  <c r="L94" i="20" s="1"/>
  <c r="G94" i="20"/>
  <c r="M94" i="20"/>
  <c r="C95" i="20"/>
  <c r="L95" i="20" s="1"/>
  <c r="E95" i="20"/>
  <c r="H95" i="20"/>
  <c r="M95" i="20"/>
  <c r="C96" i="20"/>
  <c r="L96" i="20" s="1"/>
  <c r="E96" i="20"/>
  <c r="H96" i="20"/>
  <c r="M96" i="20"/>
  <c r="C97" i="20"/>
  <c r="L97" i="20" s="1"/>
  <c r="E97" i="20"/>
  <c r="H97" i="20"/>
  <c r="M97" i="20"/>
  <c r="C98" i="20"/>
  <c r="L98" i="20" s="1"/>
  <c r="E98" i="20"/>
  <c r="H98" i="20"/>
  <c r="M98" i="20"/>
  <c r="C99" i="20"/>
  <c r="L99" i="20" s="1"/>
  <c r="E99" i="20"/>
  <c r="H99" i="20"/>
  <c r="M99" i="20"/>
  <c r="C100" i="20"/>
  <c r="L100" i="20" s="1"/>
  <c r="E100" i="20"/>
  <c r="H100" i="20"/>
  <c r="M100" i="20"/>
  <c r="C101" i="20"/>
  <c r="L101" i="20" s="1"/>
  <c r="E101" i="20"/>
  <c r="H101" i="20"/>
  <c r="M101" i="20"/>
  <c r="C102" i="20"/>
  <c r="L102" i="20" s="1"/>
  <c r="E102" i="20"/>
  <c r="H102" i="20"/>
  <c r="M102" i="20"/>
  <c r="C103" i="20"/>
  <c r="L103" i="20" s="1"/>
  <c r="E103" i="20"/>
  <c r="H103" i="20"/>
  <c r="M103" i="20"/>
  <c r="C104" i="20"/>
  <c r="L104" i="20" s="1"/>
  <c r="E104" i="20"/>
  <c r="H104" i="20"/>
  <c r="M104" i="20"/>
  <c r="C105" i="20"/>
  <c r="L105" i="20" s="1"/>
  <c r="D105" i="20"/>
  <c r="F105" i="20"/>
  <c r="I105" i="20"/>
  <c r="M105" i="20"/>
  <c r="C106" i="20"/>
  <c r="L106" i="20" s="1"/>
  <c r="D106" i="20"/>
  <c r="F106" i="20"/>
  <c r="I106" i="20"/>
  <c r="M106" i="20"/>
  <c r="C107" i="20"/>
  <c r="L107" i="20" s="1"/>
  <c r="D107" i="20"/>
  <c r="F107" i="20"/>
  <c r="I107" i="20"/>
  <c r="M107" i="20"/>
  <c r="C108" i="20"/>
  <c r="L108" i="20" s="1"/>
  <c r="D108" i="20"/>
  <c r="F108" i="20"/>
  <c r="I108" i="20"/>
  <c r="M108" i="20"/>
  <c r="C109" i="20"/>
  <c r="L109" i="20" s="1"/>
  <c r="D109" i="20"/>
  <c r="F109" i="20"/>
  <c r="I109" i="20"/>
  <c r="M109" i="20"/>
  <c r="C110" i="20"/>
  <c r="D110" i="20"/>
  <c r="F110" i="20"/>
  <c r="I110" i="20"/>
  <c r="L110" i="20"/>
  <c r="M110" i="20"/>
  <c r="C111" i="20"/>
  <c r="D111" i="20"/>
  <c r="F111" i="20"/>
  <c r="I111" i="20"/>
  <c r="L111" i="20"/>
  <c r="M111" i="20"/>
  <c r="C112" i="20"/>
  <c r="D112" i="20"/>
  <c r="F112" i="20"/>
  <c r="I112" i="20"/>
  <c r="L112" i="20"/>
  <c r="M112" i="20"/>
  <c r="C113" i="20"/>
  <c r="L113" i="20" s="1"/>
  <c r="D113" i="20"/>
  <c r="F113" i="20"/>
  <c r="I113" i="20"/>
  <c r="M113" i="20"/>
  <c r="C114" i="20"/>
  <c r="D114" i="20"/>
  <c r="F114" i="20"/>
  <c r="I114" i="20"/>
  <c r="L114" i="20"/>
  <c r="M114" i="20"/>
  <c r="C115" i="20"/>
  <c r="L115" i="20" s="1"/>
  <c r="D115" i="20"/>
  <c r="F115" i="20"/>
  <c r="I115" i="20"/>
  <c r="M115" i="20"/>
  <c r="C116" i="20"/>
  <c r="D116" i="20"/>
  <c r="F116" i="20"/>
  <c r="I116" i="20"/>
  <c r="L116" i="20"/>
  <c r="M116" i="20"/>
  <c r="C117" i="20"/>
  <c r="L117" i="20" s="1"/>
  <c r="D117" i="20"/>
  <c r="F117" i="20"/>
  <c r="I117" i="20"/>
  <c r="M117" i="20"/>
  <c r="C118" i="20"/>
  <c r="L118" i="20" s="1"/>
  <c r="D118" i="20"/>
  <c r="F118" i="20"/>
  <c r="I118" i="20"/>
  <c r="M118" i="20"/>
  <c r="C119" i="20"/>
  <c r="L119" i="20" s="1"/>
  <c r="D119" i="20"/>
  <c r="F119" i="20"/>
  <c r="I119" i="20"/>
  <c r="M119" i="20"/>
  <c r="C120" i="20"/>
  <c r="D120" i="20"/>
  <c r="F120" i="20"/>
  <c r="I120" i="20"/>
  <c r="L120" i="20"/>
  <c r="M120" i="20"/>
  <c r="C121" i="20"/>
  <c r="L121" i="20" s="1"/>
  <c r="D121" i="20"/>
  <c r="F121" i="20"/>
  <c r="I121" i="20"/>
  <c r="M121" i="20"/>
  <c r="C122" i="20"/>
  <c r="D122" i="20"/>
  <c r="F122" i="20"/>
  <c r="I122" i="20"/>
  <c r="L122" i="20"/>
  <c r="M122" i="20"/>
  <c r="C123" i="20"/>
  <c r="L123" i="20" s="1"/>
  <c r="D123" i="20"/>
  <c r="F123" i="20"/>
  <c r="I123" i="20"/>
  <c r="M123" i="20"/>
  <c r="C124" i="20"/>
  <c r="L124" i="20" s="1"/>
  <c r="A93" i="19"/>
  <c r="B93" i="19"/>
  <c r="D93" i="19"/>
  <c r="A94" i="19"/>
  <c r="B94" i="19"/>
  <c r="D94" i="19"/>
  <c r="A95" i="19"/>
  <c r="D95" i="19"/>
  <c r="A96" i="19"/>
  <c r="B96" i="19"/>
  <c r="D96" i="19"/>
  <c r="A97" i="19"/>
  <c r="B97" i="19"/>
  <c r="D97" i="19"/>
  <c r="A98" i="19"/>
  <c r="B98" i="19"/>
  <c r="D98" i="19"/>
  <c r="A99" i="19"/>
  <c r="B99" i="19"/>
  <c r="D99" i="19"/>
  <c r="A100" i="19"/>
  <c r="B100" i="19"/>
  <c r="D100" i="19"/>
  <c r="A101" i="19"/>
  <c r="B101" i="19"/>
  <c r="D101" i="19"/>
  <c r="A102" i="19"/>
  <c r="B102" i="19"/>
  <c r="D102" i="19"/>
  <c r="A103" i="19"/>
  <c r="B103" i="19"/>
  <c r="D103" i="19"/>
  <c r="A104" i="19"/>
  <c r="B104" i="19"/>
  <c r="D104" i="19"/>
  <c r="A105" i="19"/>
  <c r="B105" i="19"/>
  <c r="D105" i="19"/>
  <c r="A106" i="19"/>
  <c r="B106" i="19"/>
  <c r="D106" i="19"/>
  <c r="A107" i="19"/>
  <c r="B107" i="19"/>
  <c r="D107" i="19"/>
  <c r="A108" i="19"/>
  <c r="B108" i="19"/>
  <c r="D108" i="19"/>
  <c r="A109" i="19"/>
  <c r="B109" i="19"/>
  <c r="D109" i="19"/>
  <c r="A110" i="19"/>
  <c r="B110" i="19"/>
  <c r="D110" i="19"/>
  <c r="A111" i="19"/>
  <c r="C111" i="19"/>
  <c r="D111" i="19"/>
  <c r="A112" i="19"/>
  <c r="C112" i="19"/>
  <c r="D112" i="19"/>
  <c r="A113" i="19"/>
  <c r="C113" i="19"/>
  <c r="E113" i="19"/>
  <c r="A114" i="19"/>
  <c r="C114" i="19"/>
  <c r="E114" i="19"/>
  <c r="A115" i="19"/>
  <c r="C115" i="19"/>
  <c r="E115" i="19"/>
  <c r="A116" i="19"/>
  <c r="C116" i="19"/>
  <c r="E116" i="19"/>
  <c r="A117" i="19"/>
  <c r="C117" i="19"/>
  <c r="E117" i="19"/>
  <c r="A118" i="19"/>
  <c r="C118" i="19"/>
  <c r="E118" i="19"/>
  <c r="A119" i="19"/>
  <c r="C119" i="19"/>
  <c r="E119" i="19"/>
  <c r="A120" i="19"/>
  <c r="C120" i="19"/>
  <c r="E120" i="19"/>
  <c r="A121" i="19"/>
  <c r="C121" i="19"/>
  <c r="E121" i="19"/>
  <c r="A122" i="19"/>
  <c r="C122" i="19"/>
  <c r="E122" i="19"/>
  <c r="A123" i="19"/>
  <c r="C123" i="19"/>
  <c r="E123" i="19"/>
  <c r="A124" i="19"/>
  <c r="C124" i="19"/>
  <c r="E124" i="19"/>
  <c r="A125" i="19"/>
  <c r="C125" i="19"/>
  <c r="E125" i="19"/>
  <c r="A126" i="19"/>
  <c r="C126" i="19"/>
  <c r="E126" i="19"/>
  <c r="A127" i="19"/>
  <c r="C127" i="19"/>
  <c r="E127" i="19"/>
  <c r="A128" i="19"/>
  <c r="C128" i="19"/>
  <c r="E128" i="19"/>
  <c r="A129" i="19"/>
  <c r="C129" i="19"/>
  <c r="E129" i="19"/>
  <c r="A130" i="19"/>
  <c r="C130" i="19"/>
  <c r="E130" i="19"/>
  <c r="G11" i="12"/>
  <c r="H11" i="12"/>
  <c r="I11" i="12"/>
  <c r="G12" i="12"/>
  <c r="H12" i="12"/>
  <c r="I12" i="12"/>
  <c r="G13" i="12"/>
  <c r="H13" i="12"/>
  <c r="I13" i="12"/>
  <c r="G14" i="12"/>
  <c r="H14" i="12"/>
  <c r="I14" i="12"/>
  <c r="G15" i="12"/>
  <c r="H15" i="12"/>
  <c r="I15" i="12"/>
  <c r="G16" i="12"/>
  <c r="H16" i="12"/>
  <c r="I16" i="12"/>
  <c r="G17" i="12"/>
  <c r="H17" i="12"/>
  <c r="I17" i="12"/>
  <c r="G18" i="12"/>
  <c r="H18" i="12"/>
  <c r="I18" i="12"/>
  <c r="G19" i="12"/>
  <c r="H19" i="12"/>
  <c r="I19" i="12"/>
  <c r="G20" i="12"/>
  <c r="H20" i="12"/>
  <c r="I20" i="12"/>
  <c r="G21" i="12"/>
  <c r="H21" i="12"/>
  <c r="I21" i="12"/>
  <c r="G22" i="12"/>
  <c r="H22" i="12"/>
  <c r="I22" i="12"/>
  <c r="G23" i="12"/>
  <c r="H23" i="12"/>
  <c r="I23" i="12"/>
  <c r="G24" i="12"/>
  <c r="H24" i="12"/>
  <c r="I24" i="12"/>
  <c r="G25" i="12"/>
  <c r="H25" i="12"/>
  <c r="I25" i="12"/>
  <c r="H26" i="12"/>
  <c r="I26" i="12"/>
  <c r="G27" i="12"/>
  <c r="H27" i="12"/>
  <c r="I27" i="12"/>
  <c r="G28" i="12"/>
  <c r="H28" i="12"/>
  <c r="I28" i="12"/>
  <c r="G29" i="12"/>
  <c r="H29" i="12"/>
  <c r="I29" i="12"/>
  <c r="G30" i="12"/>
  <c r="H30" i="12"/>
  <c r="I30" i="12"/>
  <c r="G31" i="12"/>
  <c r="H31" i="12"/>
  <c r="I31" i="12"/>
  <c r="G32" i="12"/>
  <c r="H32" i="12"/>
  <c r="I32" i="12"/>
  <c r="G33" i="12"/>
  <c r="H33" i="12"/>
  <c r="I33" i="12"/>
  <c r="G34" i="12"/>
  <c r="H34" i="12"/>
  <c r="I34" i="12"/>
  <c r="G35" i="12"/>
  <c r="H35" i="12"/>
  <c r="I35" i="12"/>
  <c r="G36" i="12"/>
  <c r="H36" i="12"/>
  <c r="I36" i="12"/>
  <c r="G37" i="12"/>
  <c r="H37" i="12"/>
  <c r="I37" i="12"/>
  <c r="G38" i="12"/>
  <c r="H38" i="12"/>
  <c r="I38" i="12"/>
  <c r="G39" i="12"/>
  <c r="H39" i="12"/>
  <c r="I39" i="12"/>
  <c r="G40" i="12"/>
  <c r="H40" i="12"/>
  <c r="I40" i="12"/>
  <c r="G41" i="12"/>
  <c r="H41" i="12"/>
  <c r="I41" i="12"/>
  <c r="G42" i="12"/>
  <c r="H42" i="12"/>
  <c r="I42" i="12"/>
  <c r="G43" i="12"/>
  <c r="H43" i="12"/>
  <c r="I43" i="12"/>
  <c r="G44" i="12"/>
  <c r="H44" i="12"/>
  <c r="I44" i="12"/>
  <c r="G45" i="12"/>
  <c r="H45" i="12"/>
  <c r="I45" i="12"/>
  <c r="G46" i="12"/>
  <c r="H46" i="12"/>
  <c r="I46" i="12"/>
  <c r="G47" i="12"/>
  <c r="H47" i="12"/>
  <c r="I47" i="12"/>
  <c r="G48" i="12"/>
  <c r="H48" i="12"/>
  <c r="I48" i="12"/>
  <c r="G49" i="12"/>
  <c r="H49" i="12"/>
  <c r="I49" i="12"/>
  <c r="G50" i="12"/>
  <c r="H50" i="12"/>
  <c r="I50" i="12"/>
  <c r="G51" i="12"/>
  <c r="H51" i="12"/>
  <c r="I51" i="12"/>
  <c r="G52" i="12"/>
  <c r="H52" i="12"/>
  <c r="I52" i="12"/>
  <c r="G53" i="12"/>
  <c r="H53" i="12"/>
  <c r="I53" i="12"/>
  <c r="G54" i="12"/>
  <c r="H54" i="12"/>
  <c r="I54" i="12"/>
  <c r="G55" i="12"/>
  <c r="H55" i="12"/>
  <c r="I55" i="12"/>
  <c r="G56" i="12"/>
  <c r="H56" i="12"/>
  <c r="I56" i="12"/>
  <c r="G58" i="12"/>
  <c r="H58" i="12"/>
  <c r="I58" i="12"/>
  <c r="G59" i="12"/>
  <c r="H59" i="12"/>
  <c r="I59" i="12"/>
  <c r="G60" i="12"/>
  <c r="H60" i="12"/>
  <c r="I60" i="12"/>
  <c r="G61" i="12"/>
  <c r="H61" i="12"/>
  <c r="I61" i="12"/>
  <c r="D33" i="11"/>
  <c r="J33" i="11" s="1"/>
  <c r="I33" i="11"/>
  <c r="K33" i="11"/>
  <c r="D34" i="11"/>
  <c r="J34" i="11" s="1"/>
  <c r="I34" i="11"/>
  <c r="K34" i="11"/>
  <c r="D35" i="11"/>
  <c r="I35" i="11"/>
  <c r="K35" i="11"/>
  <c r="D36" i="11"/>
  <c r="J36" i="11" s="1"/>
  <c r="I36" i="11"/>
  <c r="K36" i="11"/>
  <c r="D37" i="11"/>
  <c r="J37" i="11" s="1"/>
  <c r="I37" i="11"/>
  <c r="K37" i="11"/>
  <c r="D38" i="11"/>
  <c r="J38" i="11" s="1"/>
  <c r="I38" i="11"/>
  <c r="K38" i="11"/>
  <c r="I39" i="11"/>
  <c r="J39" i="11"/>
  <c r="K39" i="11"/>
  <c r="I40" i="11"/>
  <c r="J40" i="11"/>
  <c r="K40" i="11"/>
  <c r="I41" i="11"/>
  <c r="K41" i="11"/>
  <c r="I42" i="11"/>
  <c r="K42" i="11"/>
  <c r="I43" i="11"/>
  <c r="J43" i="11"/>
  <c r="K43" i="11"/>
  <c r="I44" i="11"/>
  <c r="J44" i="11"/>
  <c r="K44" i="11"/>
  <c r="I45" i="11"/>
  <c r="K45" i="11"/>
  <c r="I46" i="11"/>
  <c r="K46" i="11"/>
  <c r="I47" i="11"/>
  <c r="J47" i="11"/>
  <c r="K47" i="11"/>
  <c r="I48" i="11"/>
  <c r="J48" i="11"/>
  <c r="K48" i="11"/>
  <c r="I49" i="11"/>
  <c r="K49" i="11"/>
  <c r="I50" i="11"/>
  <c r="K50" i="11"/>
  <c r="I51" i="11"/>
  <c r="J51" i="11"/>
  <c r="K51" i="11"/>
  <c r="I52" i="11"/>
  <c r="J52" i="11"/>
  <c r="K52" i="11"/>
  <c r="I53" i="11"/>
  <c r="K53" i="11"/>
  <c r="I54" i="11"/>
  <c r="K54" i="11"/>
  <c r="I56" i="11"/>
  <c r="J56" i="11"/>
  <c r="K56" i="11"/>
  <c r="I57" i="11"/>
  <c r="J57" i="11"/>
  <c r="K57" i="11"/>
  <c r="I58" i="11"/>
  <c r="J58" i="11"/>
  <c r="K58" i="11"/>
  <c r="I59" i="11"/>
  <c r="J59" i="11"/>
  <c r="K59" i="11"/>
  <c r="I61" i="11"/>
  <c r="J61" i="11"/>
  <c r="K61" i="11"/>
  <c r="I62" i="11"/>
  <c r="J62" i="11"/>
  <c r="K62" i="11"/>
  <c r="M28" i="10"/>
  <c r="I29" i="10"/>
  <c r="M29" i="10"/>
  <c r="I30" i="10"/>
  <c r="M30" i="10"/>
  <c r="I31" i="10"/>
  <c r="M31" i="10"/>
  <c r="I32" i="10"/>
  <c r="M32" i="10"/>
  <c r="I33" i="10"/>
  <c r="M33" i="10"/>
  <c r="I34" i="10"/>
  <c r="M34" i="10"/>
  <c r="I35" i="10"/>
  <c r="K35" i="10"/>
  <c r="L35" i="10"/>
  <c r="M35" i="10"/>
  <c r="I36" i="10"/>
  <c r="K36" i="10"/>
  <c r="L36" i="10"/>
  <c r="M36" i="10"/>
  <c r="I37" i="10"/>
  <c r="K37" i="10"/>
  <c r="L37" i="10"/>
  <c r="M37" i="10"/>
  <c r="I38" i="10"/>
  <c r="K38" i="10"/>
  <c r="L38" i="10"/>
  <c r="M38" i="10"/>
  <c r="I39" i="10"/>
  <c r="K39" i="10"/>
  <c r="L39" i="10"/>
  <c r="M39" i="10"/>
  <c r="I40" i="10"/>
  <c r="K40" i="10"/>
  <c r="L40" i="10"/>
  <c r="M40" i="10"/>
  <c r="I41" i="10"/>
  <c r="K41" i="10"/>
  <c r="L41" i="10"/>
  <c r="M41" i="10"/>
  <c r="I42" i="10"/>
  <c r="K42" i="10"/>
  <c r="L42" i="10"/>
  <c r="M42" i="10"/>
  <c r="I43" i="10"/>
  <c r="K43" i="10"/>
  <c r="L43" i="10"/>
  <c r="M43" i="10"/>
  <c r="I44" i="10"/>
  <c r="K44" i="10"/>
  <c r="L44" i="10"/>
  <c r="M44" i="10"/>
  <c r="I45" i="10"/>
  <c r="K45" i="10"/>
  <c r="L45" i="10"/>
  <c r="M45" i="10"/>
  <c r="I46" i="10"/>
  <c r="K46" i="10"/>
  <c r="L46" i="10"/>
  <c r="M46" i="10"/>
  <c r="I47" i="10"/>
  <c r="K47" i="10"/>
  <c r="L47" i="10"/>
  <c r="M47" i="10"/>
  <c r="I48" i="10"/>
  <c r="K48" i="10"/>
  <c r="L48" i="10"/>
  <c r="M48" i="10"/>
  <c r="I49" i="10"/>
  <c r="K49" i="10"/>
  <c r="L49" i="10"/>
  <c r="M49" i="10"/>
  <c r="I50" i="10"/>
  <c r="K50" i="10"/>
  <c r="L50" i="10"/>
  <c r="M50" i="10"/>
  <c r="I51" i="10"/>
  <c r="K51" i="10"/>
  <c r="L51" i="10"/>
  <c r="M51" i="10"/>
  <c r="I52" i="10"/>
  <c r="K52" i="10"/>
  <c r="L52" i="10"/>
  <c r="M52" i="10"/>
  <c r="I53" i="10"/>
  <c r="K53" i="10"/>
  <c r="L53" i="10"/>
  <c r="M53" i="10"/>
  <c r="I54" i="10"/>
  <c r="K54" i="10"/>
  <c r="L54" i="10"/>
  <c r="M54" i="10"/>
  <c r="I55" i="10"/>
  <c r="K55" i="10"/>
  <c r="L55" i="10"/>
  <c r="M55" i="10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O26" i="9"/>
  <c r="R26" i="9"/>
  <c r="M27" i="9"/>
  <c r="N27" i="9"/>
  <c r="O27" i="9"/>
  <c r="R27" i="9"/>
  <c r="M28" i="9"/>
  <c r="N28" i="9"/>
  <c r="O28" i="9"/>
  <c r="R28" i="9"/>
  <c r="M29" i="9"/>
  <c r="N29" i="9"/>
  <c r="O29" i="9"/>
  <c r="R29" i="9"/>
  <c r="M30" i="9"/>
  <c r="N30" i="9"/>
  <c r="O30" i="9"/>
  <c r="R30" i="9"/>
  <c r="M31" i="9"/>
  <c r="N31" i="9"/>
  <c r="O31" i="9"/>
  <c r="R31" i="9"/>
  <c r="M32" i="9"/>
  <c r="N32" i="9"/>
  <c r="O32" i="9"/>
  <c r="R32" i="9"/>
  <c r="M33" i="9"/>
  <c r="N33" i="9"/>
  <c r="O33" i="9"/>
  <c r="Q33" i="9"/>
  <c r="R33" i="9"/>
  <c r="M34" i="9"/>
  <c r="N34" i="9"/>
  <c r="O34" i="9"/>
  <c r="Q34" i="9"/>
  <c r="R34" i="9"/>
  <c r="M35" i="9"/>
  <c r="N35" i="9"/>
  <c r="O35" i="9"/>
  <c r="Q35" i="9"/>
  <c r="R35" i="9"/>
  <c r="M36" i="9"/>
  <c r="N36" i="9"/>
  <c r="O36" i="9"/>
  <c r="Q36" i="9"/>
  <c r="R36" i="9"/>
  <c r="M37" i="9"/>
  <c r="N37" i="9"/>
  <c r="O37" i="9"/>
  <c r="Q37" i="9"/>
  <c r="R37" i="9"/>
  <c r="M38" i="9"/>
  <c r="N38" i="9"/>
  <c r="O38" i="9"/>
  <c r="Q38" i="9"/>
  <c r="R38" i="9"/>
  <c r="M39" i="9"/>
  <c r="N39" i="9"/>
  <c r="O39" i="9"/>
  <c r="Q39" i="9"/>
  <c r="R39" i="9"/>
  <c r="M40" i="9"/>
  <c r="N40" i="9"/>
  <c r="O40" i="9"/>
  <c r="Q40" i="9"/>
  <c r="R40" i="9"/>
  <c r="M41" i="9"/>
  <c r="N41" i="9"/>
  <c r="O41" i="9"/>
  <c r="Q41" i="9"/>
  <c r="R41" i="9"/>
  <c r="M42" i="9"/>
  <c r="N42" i="9"/>
  <c r="O42" i="9"/>
  <c r="Q42" i="9"/>
  <c r="R42" i="9"/>
  <c r="M43" i="9"/>
  <c r="N43" i="9"/>
  <c r="O43" i="9"/>
  <c r="Q43" i="9"/>
  <c r="R43" i="9"/>
  <c r="M44" i="9"/>
  <c r="N44" i="9"/>
  <c r="O44" i="9"/>
  <c r="Q44" i="9"/>
  <c r="R44" i="9"/>
  <c r="M45" i="9"/>
  <c r="N45" i="9"/>
  <c r="O45" i="9"/>
  <c r="Q45" i="9"/>
  <c r="R45" i="9"/>
  <c r="M46" i="9"/>
  <c r="N46" i="9"/>
  <c r="O46" i="9"/>
  <c r="Q46" i="9"/>
  <c r="R46" i="9"/>
  <c r="M47" i="9"/>
  <c r="N47" i="9"/>
  <c r="O47" i="9"/>
  <c r="Q47" i="9"/>
  <c r="R47" i="9"/>
  <c r="M48" i="9"/>
  <c r="O48" i="9"/>
  <c r="Q48" i="9"/>
  <c r="R48" i="9"/>
  <c r="M49" i="9"/>
  <c r="N49" i="9"/>
  <c r="O49" i="9"/>
  <c r="Q49" i="9"/>
  <c r="R49" i="9"/>
  <c r="M50" i="9"/>
  <c r="N50" i="9"/>
  <c r="O50" i="9"/>
  <c r="Q50" i="9"/>
  <c r="R50" i="9"/>
  <c r="M51" i="9"/>
  <c r="N51" i="9"/>
  <c r="O51" i="9"/>
  <c r="Q51" i="9"/>
  <c r="R51" i="9"/>
  <c r="M52" i="9"/>
  <c r="N52" i="9"/>
  <c r="O52" i="9"/>
  <c r="Q52" i="9"/>
  <c r="R52" i="9"/>
  <c r="Q53" i="9"/>
  <c r="R53" i="9"/>
  <c r="M54" i="9"/>
  <c r="N54" i="9"/>
  <c r="O54" i="9"/>
  <c r="Q54" i="9"/>
  <c r="R54" i="9"/>
  <c r="M55" i="9"/>
  <c r="N55" i="9"/>
  <c r="O55" i="9"/>
  <c r="Q55" i="9"/>
  <c r="R55" i="9"/>
  <c r="M56" i="9"/>
  <c r="N56" i="9"/>
  <c r="O56" i="9"/>
  <c r="Q56" i="9"/>
  <c r="R56" i="9"/>
  <c r="M57" i="9"/>
  <c r="N57" i="9"/>
  <c r="O57" i="9"/>
  <c r="Q57" i="9"/>
  <c r="R57" i="9"/>
  <c r="M58" i="9"/>
  <c r="N58" i="9"/>
  <c r="O58" i="9"/>
  <c r="Q58" i="9"/>
  <c r="R58" i="9"/>
  <c r="M59" i="9"/>
  <c r="N59" i="9"/>
  <c r="O59" i="9"/>
  <c r="Q59" i="9"/>
  <c r="R59" i="9"/>
  <c r="M60" i="9"/>
  <c r="N60" i="9"/>
  <c r="O60" i="9"/>
  <c r="Q60" i="9"/>
  <c r="R60" i="9"/>
  <c r="M61" i="9"/>
  <c r="N61" i="9"/>
  <c r="O61" i="9"/>
  <c r="Q61" i="9"/>
  <c r="R61" i="9"/>
  <c r="M62" i="9"/>
  <c r="N62" i="9"/>
  <c r="O62" i="9"/>
  <c r="Q62" i="9"/>
  <c r="R62" i="9"/>
  <c r="M63" i="9"/>
  <c r="O63" i="9"/>
  <c r="Q63" i="9"/>
  <c r="R63" i="9"/>
  <c r="O64" i="9"/>
  <c r="Q64" i="9"/>
  <c r="R64" i="9"/>
  <c r="L11" i="8"/>
  <c r="M11" i="8"/>
  <c r="N11" i="8"/>
  <c r="L12" i="8"/>
  <c r="M12" i="8"/>
  <c r="N12" i="8"/>
  <c r="L13" i="8"/>
  <c r="M13" i="8"/>
  <c r="N13" i="8"/>
  <c r="L14" i="8"/>
  <c r="M14" i="8"/>
  <c r="N14" i="8"/>
  <c r="L15" i="8"/>
  <c r="M15" i="8"/>
  <c r="N15" i="8"/>
  <c r="L16" i="8"/>
  <c r="M16" i="8"/>
  <c r="N16" i="8"/>
  <c r="L17" i="8"/>
  <c r="M17" i="8"/>
  <c r="N17" i="8"/>
  <c r="L18" i="8"/>
  <c r="M18" i="8"/>
  <c r="N18" i="8"/>
  <c r="L19" i="8"/>
  <c r="M19" i="8"/>
  <c r="N19" i="8"/>
  <c r="L20" i="8"/>
  <c r="M20" i="8"/>
  <c r="N20" i="8"/>
  <c r="L21" i="8"/>
  <c r="M21" i="8"/>
  <c r="N21" i="8"/>
  <c r="L22" i="8"/>
  <c r="M22" i="8"/>
  <c r="N22" i="8"/>
  <c r="L23" i="8"/>
  <c r="M23" i="8"/>
  <c r="N23" i="8"/>
  <c r="L24" i="8"/>
  <c r="M24" i="8"/>
  <c r="N24" i="8"/>
  <c r="O24" i="8"/>
  <c r="L25" i="8"/>
  <c r="M25" i="8"/>
  <c r="N25" i="8"/>
  <c r="O25" i="8"/>
  <c r="K26" i="8"/>
  <c r="L26" i="8"/>
  <c r="M26" i="8"/>
  <c r="N26" i="8"/>
  <c r="O26" i="8"/>
  <c r="K27" i="8"/>
  <c r="L27" i="8"/>
  <c r="M27" i="8"/>
  <c r="N27" i="8"/>
  <c r="O27" i="8"/>
  <c r="K28" i="8"/>
  <c r="L28" i="8"/>
  <c r="M28" i="8"/>
  <c r="N28" i="8"/>
  <c r="O28" i="8"/>
  <c r="K29" i="8"/>
  <c r="L29" i="8"/>
  <c r="M29" i="8"/>
  <c r="N29" i="8"/>
  <c r="O29" i="8"/>
  <c r="K30" i="8"/>
  <c r="L30" i="8"/>
  <c r="M30" i="8"/>
  <c r="N30" i="8"/>
  <c r="O30" i="8"/>
  <c r="K31" i="8"/>
  <c r="L31" i="8"/>
  <c r="M31" i="8"/>
  <c r="N31" i="8"/>
  <c r="O31" i="8"/>
  <c r="K32" i="8"/>
  <c r="L32" i="8"/>
  <c r="M32" i="8"/>
  <c r="N32" i="8"/>
  <c r="O32" i="8"/>
  <c r="K33" i="8"/>
  <c r="L33" i="8"/>
  <c r="M33" i="8"/>
  <c r="N33" i="8"/>
  <c r="O33" i="8"/>
  <c r="K34" i="8"/>
  <c r="L34" i="8"/>
  <c r="M34" i="8"/>
  <c r="N34" i="8"/>
  <c r="O34" i="8"/>
  <c r="K35" i="8"/>
  <c r="L35" i="8"/>
  <c r="M35" i="8"/>
  <c r="N35" i="8"/>
  <c r="O35" i="8"/>
  <c r="K36" i="8"/>
  <c r="L36" i="8"/>
  <c r="M36" i="8"/>
  <c r="N36" i="8"/>
  <c r="O36" i="8"/>
  <c r="K37" i="8"/>
  <c r="L37" i="8"/>
  <c r="M37" i="8"/>
  <c r="N37" i="8"/>
  <c r="O37" i="8"/>
  <c r="K38" i="8"/>
  <c r="L38" i="8"/>
  <c r="M38" i="8"/>
  <c r="N38" i="8"/>
  <c r="O38" i="8"/>
  <c r="K39" i="8"/>
  <c r="L39" i="8"/>
  <c r="M39" i="8"/>
  <c r="N39" i="8"/>
  <c r="O39" i="8"/>
  <c r="K40" i="8"/>
  <c r="L40" i="8"/>
  <c r="M40" i="8"/>
  <c r="N40" i="8"/>
  <c r="O40" i="8"/>
  <c r="K41" i="8"/>
  <c r="L41" i="8"/>
  <c r="M41" i="8"/>
  <c r="N41" i="8"/>
  <c r="O41" i="8"/>
  <c r="K42" i="8"/>
  <c r="L42" i="8"/>
  <c r="M42" i="8"/>
  <c r="N42" i="8"/>
  <c r="O42" i="8"/>
  <c r="K44" i="8"/>
  <c r="L44" i="8"/>
  <c r="M44" i="8"/>
  <c r="N44" i="8"/>
  <c r="O44" i="8"/>
  <c r="K45" i="8"/>
  <c r="L45" i="8"/>
  <c r="M45" i="8"/>
  <c r="N45" i="8"/>
  <c r="O45" i="8"/>
  <c r="K46" i="8"/>
  <c r="L46" i="8"/>
  <c r="M46" i="8"/>
  <c r="N46" i="8"/>
  <c r="O46" i="8"/>
  <c r="K47" i="8"/>
  <c r="L47" i="8"/>
  <c r="M47" i="8"/>
  <c r="N47" i="8"/>
  <c r="O47" i="8"/>
  <c r="K48" i="8"/>
  <c r="L48" i="8"/>
  <c r="M48" i="8"/>
  <c r="N48" i="8"/>
  <c r="O48" i="8"/>
  <c r="K49" i="8"/>
  <c r="L49" i="8"/>
  <c r="M49" i="8"/>
  <c r="N49" i="8"/>
  <c r="O49" i="8"/>
  <c r="K50" i="8"/>
  <c r="L50" i="8"/>
  <c r="M50" i="8"/>
  <c r="N50" i="8"/>
  <c r="O50" i="8"/>
  <c r="K51" i="8"/>
  <c r="L51" i="8"/>
  <c r="M51" i="8"/>
  <c r="N51" i="8"/>
  <c r="O51" i="8"/>
  <c r="K54" i="8"/>
  <c r="L54" i="8"/>
  <c r="M54" i="8"/>
  <c r="N54" i="8"/>
  <c r="O54" i="8"/>
  <c r="K55" i="8"/>
  <c r="L55" i="8"/>
  <c r="M55" i="8"/>
  <c r="N55" i="8"/>
  <c r="O55" i="8"/>
  <c r="K56" i="8"/>
  <c r="L56" i="8"/>
  <c r="M56" i="8"/>
  <c r="N56" i="8"/>
  <c r="O56" i="8"/>
  <c r="K57" i="8"/>
  <c r="L57" i="8"/>
  <c r="M57" i="8"/>
  <c r="N57" i="8"/>
  <c r="O57" i="8"/>
  <c r="K58" i="8"/>
  <c r="L58" i="8"/>
  <c r="M58" i="8"/>
  <c r="N58" i="8"/>
  <c r="O58" i="8"/>
  <c r="K59" i="8"/>
  <c r="L59" i="8"/>
  <c r="M59" i="8"/>
  <c r="N59" i="8"/>
  <c r="O59" i="8"/>
  <c r="K60" i="8"/>
  <c r="L60" i="8"/>
  <c r="M60" i="8"/>
  <c r="N60" i="8"/>
  <c r="O60" i="8"/>
  <c r="K61" i="8"/>
  <c r="L61" i="8"/>
  <c r="M61" i="8"/>
  <c r="N61" i="8"/>
  <c r="O61" i="8"/>
  <c r="K62" i="8"/>
  <c r="L62" i="8"/>
  <c r="M62" i="8"/>
  <c r="N62" i="8"/>
  <c r="O62" i="8"/>
  <c r="K63" i="8"/>
  <c r="N63" i="8"/>
  <c r="O63" i="8"/>
  <c r="C9" i="25"/>
  <c r="D9" i="25"/>
  <c r="E9" i="25"/>
  <c r="F9" i="25"/>
  <c r="G9" i="25"/>
  <c r="H9" i="25"/>
  <c r="I9" i="25"/>
  <c r="J9" i="25"/>
  <c r="K9" i="25"/>
  <c r="K20" i="25" s="1"/>
  <c r="L9" i="25"/>
  <c r="M9" i="25"/>
  <c r="C10" i="25"/>
  <c r="D10" i="25"/>
  <c r="E10" i="25"/>
  <c r="F10" i="25"/>
  <c r="G10" i="25"/>
  <c r="H10" i="25"/>
  <c r="I10" i="25"/>
  <c r="J10" i="25"/>
  <c r="K10" i="25"/>
  <c r="L10" i="25"/>
  <c r="M10" i="25"/>
  <c r="C14" i="25"/>
  <c r="D14" i="25"/>
  <c r="E14" i="25"/>
  <c r="E20" i="25" s="1"/>
  <c r="F14" i="25"/>
  <c r="G14" i="25"/>
  <c r="H14" i="25"/>
  <c r="I14" i="25"/>
  <c r="J14" i="25"/>
  <c r="K14" i="25"/>
  <c r="L14" i="25"/>
  <c r="L20" i="25" s="1"/>
  <c r="M14" i="25"/>
  <c r="M20" i="25" s="1"/>
  <c r="C15" i="25"/>
  <c r="D15" i="25"/>
  <c r="D16" i="25"/>
  <c r="E15" i="25"/>
  <c r="F15" i="25"/>
  <c r="G15" i="25"/>
  <c r="H15" i="25"/>
  <c r="I15" i="25"/>
  <c r="I16" i="25" s="1"/>
  <c r="J15" i="25"/>
  <c r="K15" i="25"/>
  <c r="I20" i="25"/>
  <c r="C21" i="25"/>
  <c r="C27" i="25"/>
  <c r="D27" i="25"/>
  <c r="E27" i="25"/>
  <c r="F27" i="25"/>
  <c r="G27" i="25"/>
  <c r="H27" i="25"/>
  <c r="I27" i="25"/>
  <c r="J27" i="25"/>
  <c r="K27" i="25"/>
  <c r="L27" i="25"/>
  <c r="M27" i="25"/>
  <c r="C28" i="25"/>
  <c r="C40" i="25" s="1"/>
  <c r="D28" i="25"/>
  <c r="E28" i="25"/>
  <c r="F28" i="25"/>
  <c r="F40" i="25" s="1"/>
  <c r="G28" i="25"/>
  <c r="H28" i="25"/>
  <c r="I28" i="25"/>
  <c r="J28" i="25"/>
  <c r="K28" i="25"/>
  <c r="L28" i="25"/>
  <c r="C29" i="25"/>
  <c r="D29" i="25"/>
  <c r="D30" i="25" s="1"/>
  <c r="E29" i="25"/>
  <c r="E41" i="25" s="1"/>
  <c r="F29" i="25"/>
  <c r="F30" i="25"/>
  <c r="G29" i="25"/>
  <c r="H29" i="25"/>
  <c r="I29" i="25"/>
  <c r="J29" i="25"/>
  <c r="J41" i="25" s="1"/>
  <c r="K29" i="25"/>
  <c r="L29" i="25"/>
  <c r="M29" i="25"/>
  <c r="C33" i="25"/>
  <c r="D33" i="25"/>
  <c r="D39" i="25" s="1"/>
  <c r="E33" i="25"/>
  <c r="F33" i="25"/>
  <c r="G33" i="25"/>
  <c r="H33" i="25"/>
  <c r="H39" i="25" s="1"/>
  <c r="I33" i="25"/>
  <c r="J33" i="25"/>
  <c r="K33" i="25"/>
  <c r="L33" i="25"/>
  <c r="M33" i="25"/>
  <c r="C34" i="25"/>
  <c r="D34" i="25"/>
  <c r="D40" i="25" s="1"/>
  <c r="E34" i="25"/>
  <c r="F34" i="25"/>
  <c r="G34" i="25"/>
  <c r="G40" i="25"/>
  <c r="H34" i="25"/>
  <c r="I34" i="25"/>
  <c r="J34" i="25"/>
  <c r="K34" i="25"/>
  <c r="L34" i="25"/>
  <c r="M34" i="25"/>
  <c r="M40" i="25"/>
  <c r="E35" i="25"/>
  <c r="F35" i="25"/>
  <c r="I35" i="25"/>
  <c r="I41" i="25" s="1"/>
  <c r="J35" i="25"/>
  <c r="J36" i="25" s="1"/>
  <c r="C45" i="25"/>
  <c r="D45" i="25"/>
  <c r="E45" i="25"/>
  <c r="F45" i="25"/>
  <c r="G45" i="25"/>
  <c r="G48" i="25" s="1"/>
  <c r="H45" i="25"/>
  <c r="H48" i="25" s="1"/>
  <c r="I45" i="25"/>
  <c r="J45" i="25"/>
  <c r="K45" i="25"/>
  <c r="L45" i="25"/>
  <c r="M45" i="25"/>
  <c r="C46" i="25"/>
  <c r="D46" i="25"/>
  <c r="E46" i="25"/>
  <c r="F46" i="25"/>
  <c r="G46" i="25"/>
  <c r="G58" i="25" s="1"/>
  <c r="H46" i="25"/>
  <c r="I46" i="25"/>
  <c r="J46" i="25"/>
  <c r="K46" i="25"/>
  <c r="L46" i="25"/>
  <c r="L58" i="25" s="1"/>
  <c r="M46" i="25"/>
  <c r="C47" i="25"/>
  <c r="D47" i="25"/>
  <c r="E47" i="25"/>
  <c r="E59" i="25" s="1"/>
  <c r="F47" i="25"/>
  <c r="G47" i="25"/>
  <c r="H47" i="25"/>
  <c r="I47" i="25"/>
  <c r="I59" i="25" s="1"/>
  <c r="J47" i="25"/>
  <c r="K47" i="25"/>
  <c r="L47" i="25"/>
  <c r="C51" i="25"/>
  <c r="D51" i="25"/>
  <c r="E51" i="25"/>
  <c r="F51" i="25"/>
  <c r="F57" i="25" s="1"/>
  <c r="G51" i="25"/>
  <c r="H51" i="25"/>
  <c r="I51" i="25"/>
  <c r="J51" i="25"/>
  <c r="J54" i="25" s="1"/>
  <c r="K51" i="25"/>
  <c r="L51" i="25"/>
  <c r="M51" i="25"/>
  <c r="C52" i="25"/>
  <c r="C54" i="25" s="1"/>
  <c r="D52" i="25"/>
  <c r="E52" i="25"/>
  <c r="F52" i="25"/>
  <c r="F58" i="25" s="1"/>
  <c r="G52" i="25"/>
  <c r="H52" i="25"/>
  <c r="H58" i="25" s="1"/>
  <c r="I52" i="25"/>
  <c r="J52" i="25"/>
  <c r="J58" i="25"/>
  <c r="K52" i="25"/>
  <c r="L52" i="25"/>
  <c r="M52" i="25"/>
  <c r="C53" i="25"/>
  <c r="C59" i="25" s="1"/>
  <c r="D53" i="25"/>
  <c r="E53" i="25"/>
  <c r="F53" i="25"/>
  <c r="F59" i="25" s="1"/>
  <c r="G53" i="25"/>
  <c r="H53" i="25"/>
  <c r="I53" i="25"/>
  <c r="J53" i="25"/>
  <c r="J59" i="25" s="1"/>
  <c r="K53" i="25"/>
  <c r="L53" i="25"/>
  <c r="M53" i="25"/>
  <c r="J57" i="25"/>
  <c r="D59" i="25"/>
  <c r="J20" i="25"/>
  <c r="F20" i="25"/>
  <c r="L40" i="25"/>
  <c r="J21" i="25"/>
  <c r="K73" i="22"/>
  <c r="K82" i="22" s="1"/>
  <c r="N20" i="25"/>
  <c r="H57" i="25"/>
  <c r="K58" i="25"/>
  <c r="K39" i="25"/>
  <c r="G39" i="25"/>
  <c r="C39" i="25"/>
  <c r="J40" i="25"/>
  <c r="I39" i="25"/>
  <c r="E16" i="25"/>
  <c r="N11" i="25"/>
  <c r="F54" i="25"/>
  <c r="K59" i="25"/>
  <c r="G59" i="25"/>
  <c r="F48" i="25"/>
  <c r="I30" i="25"/>
  <c r="E40" i="25"/>
  <c r="H30" i="25"/>
  <c r="E21" i="25"/>
  <c r="D54" i="25"/>
  <c r="D60" i="25" s="1"/>
  <c r="D58" i="25"/>
  <c r="K57" i="25"/>
  <c r="C57" i="25"/>
  <c r="C63" i="25" s="1"/>
  <c r="F36" i="25"/>
  <c r="K40" i="25"/>
  <c r="K64" i="25" s="1"/>
  <c r="G21" i="25"/>
  <c r="D21" i="25"/>
  <c r="G20" i="25"/>
  <c r="C20" i="25"/>
  <c r="M59" i="25"/>
  <c r="F16" i="25"/>
  <c r="L21" i="25"/>
  <c r="G57" i="25"/>
  <c r="G63" i="25" s="1"/>
  <c r="K54" i="25"/>
  <c r="J48" i="25"/>
  <c r="C48" i="25"/>
  <c r="E36" i="25"/>
  <c r="K16" i="25"/>
  <c r="J16" i="25"/>
  <c r="H54" i="25"/>
  <c r="G54" i="25"/>
  <c r="E48" i="25"/>
  <c r="I40" i="25"/>
  <c r="L30" i="25"/>
  <c r="K48" i="25"/>
  <c r="K60" i="25" s="1"/>
  <c r="D48" i="25"/>
  <c r="H40" i="25"/>
  <c r="H64" i="25" s="1"/>
  <c r="K30" i="25"/>
  <c r="G30" i="25"/>
  <c r="E30" i="25"/>
  <c r="E42" i="25" s="1"/>
  <c r="M16" i="25"/>
  <c r="I57" i="25"/>
  <c r="L57" i="25"/>
  <c r="N59" i="25"/>
  <c r="N40" i="25"/>
  <c r="N64" i="25" s="1"/>
  <c r="N48" i="25"/>
  <c r="N57" i="25"/>
  <c r="N30" i="25"/>
  <c r="M58" i="25"/>
  <c r="S93" i="26"/>
  <c r="S90" i="26"/>
  <c r="N30" i="7"/>
  <c r="L68" i="22" s="1"/>
  <c r="F30" i="7"/>
  <c r="D68" i="22" s="1"/>
  <c r="K34" i="7"/>
  <c r="I70" i="22" s="1"/>
  <c r="I79" i="22" s="1"/>
  <c r="M49" i="7"/>
  <c r="H26" i="6" l="1"/>
  <c r="H30" i="6"/>
  <c r="H7" i="6"/>
  <c r="H42" i="6"/>
  <c r="E38" i="6"/>
  <c r="D7" i="6"/>
  <c r="N7" i="6"/>
  <c r="M7" i="6"/>
  <c r="L7" i="6"/>
  <c r="K7" i="6"/>
  <c r="J7" i="6"/>
  <c r="I7" i="6"/>
  <c r="D20" i="6"/>
  <c r="N20" i="6"/>
  <c r="M20" i="6"/>
  <c r="L20" i="6"/>
  <c r="K20" i="6"/>
  <c r="J20" i="6"/>
  <c r="I20" i="6"/>
  <c r="H20" i="6"/>
  <c r="D26" i="6"/>
  <c r="N26" i="6"/>
  <c r="M26" i="6"/>
  <c r="L26" i="6"/>
  <c r="K26" i="6"/>
  <c r="J26" i="6"/>
  <c r="I26" i="6"/>
  <c r="H53" i="6"/>
  <c r="E7" i="6"/>
  <c r="E15" i="6"/>
  <c r="E20" i="6"/>
  <c r="E23" i="6"/>
  <c r="E26" i="6"/>
  <c r="E30" i="6"/>
  <c r="E42" i="6"/>
  <c r="E47" i="6"/>
  <c r="E53" i="6"/>
  <c r="E56" i="6"/>
  <c r="F7" i="6"/>
  <c r="F15" i="6"/>
  <c r="F20" i="6"/>
  <c r="F23" i="6"/>
  <c r="F26" i="6"/>
  <c r="F30" i="6"/>
  <c r="D38" i="6"/>
  <c r="M38" i="6"/>
  <c r="L38" i="6"/>
  <c r="K38" i="6"/>
  <c r="J38" i="6"/>
  <c r="I38" i="6"/>
  <c r="H38" i="6"/>
  <c r="F42" i="6"/>
  <c r="F53" i="6"/>
  <c r="F56" i="6"/>
  <c r="D15" i="6"/>
  <c r="N15" i="6"/>
  <c r="M15" i="6"/>
  <c r="L15" i="6"/>
  <c r="K15" i="6"/>
  <c r="J15" i="6"/>
  <c r="I15" i="6"/>
  <c r="D23" i="6"/>
  <c r="N23" i="6"/>
  <c r="M23" i="6"/>
  <c r="L23" i="6"/>
  <c r="K23" i="6"/>
  <c r="J23" i="6"/>
  <c r="I23" i="6"/>
  <c r="H23" i="6"/>
  <c r="D30" i="6"/>
  <c r="N30" i="6"/>
  <c r="M30" i="6"/>
  <c r="L30" i="6"/>
  <c r="K30" i="6"/>
  <c r="J30" i="6"/>
  <c r="I30" i="6"/>
  <c r="D42" i="6"/>
  <c r="N42" i="6"/>
  <c r="M42" i="6"/>
  <c r="L42" i="6"/>
  <c r="K42" i="6"/>
  <c r="J42" i="6"/>
  <c r="I42" i="6"/>
  <c r="D47" i="6"/>
  <c r="N47" i="6"/>
  <c r="M47" i="6"/>
  <c r="L47" i="6"/>
  <c r="K47" i="6"/>
  <c r="J47" i="6"/>
  <c r="I47" i="6"/>
  <c r="G47" i="6"/>
  <c r="H47" i="6"/>
  <c r="F47" i="6"/>
  <c r="D53" i="6"/>
  <c r="J53" i="6"/>
  <c r="I53" i="6"/>
  <c r="G7" i="6"/>
  <c r="G15" i="6"/>
  <c r="G20" i="6"/>
  <c r="G23" i="6"/>
  <c r="G26" i="6"/>
  <c r="G30" i="6"/>
  <c r="G42" i="6"/>
  <c r="G53" i="6"/>
  <c r="G56" i="6"/>
  <c r="K22" i="7"/>
  <c r="H60" i="25"/>
  <c r="D57" i="25"/>
  <c r="G60" i="25"/>
  <c r="F39" i="25"/>
  <c r="K63" i="25"/>
  <c r="C60" i="25"/>
  <c r="J60" i="25"/>
  <c r="D63" i="25"/>
  <c r="H63" i="25"/>
  <c r="L19" i="25"/>
  <c r="L11" i="25"/>
  <c r="K19" i="25"/>
  <c r="K11" i="25"/>
  <c r="G11" i="25"/>
  <c r="G19" i="25"/>
  <c r="G22" i="25" s="1"/>
  <c r="C11" i="25"/>
  <c r="C19" i="25"/>
  <c r="C22" i="25" s="1"/>
  <c r="N36" i="25"/>
  <c r="N41" i="25"/>
  <c r="N65" i="25" s="1"/>
  <c r="P90" i="26"/>
  <c r="P93" i="26"/>
  <c r="K35" i="25"/>
  <c r="L90" i="26"/>
  <c r="G35" i="25"/>
  <c r="L93" i="26"/>
  <c r="H90" i="26"/>
  <c r="H93" i="26"/>
  <c r="C35" i="25"/>
  <c r="C36" i="25" s="1"/>
  <c r="L35" i="25"/>
  <c r="Q90" i="26"/>
  <c r="Q93" i="26"/>
  <c r="M90" i="26"/>
  <c r="M93" i="26"/>
  <c r="H35" i="25"/>
  <c r="D35" i="25"/>
  <c r="D36" i="25" s="1"/>
  <c r="D42" i="25" s="1"/>
  <c r="D66" i="25" s="1"/>
  <c r="I90" i="26"/>
  <c r="I93" i="26"/>
  <c r="R90" i="26"/>
  <c r="M35" i="25"/>
  <c r="E90" i="26"/>
  <c r="E93" i="26"/>
  <c r="E65" i="25"/>
  <c r="J30" i="25"/>
  <c r="J42" i="25" s="1"/>
  <c r="J66" i="25" s="1"/>
  <c r="I21" i="25"/>
  <c r="I22" i="25" s="1"/>
  <c r="H20" i="25"/>
  <c r="D11" i="25"/>
  <c r="N90" i="26"/>
  <c r="O22" i="7"/>
  <c r="L34" i="7"/>
  <c r="J70" i="22" s="1"/>
  <c r="J79" i="22" s="1"/>
  <c r="L59" i="25"/>
  <c r="H59" i="25"/>
  <c r="C58" i="25"/>
  <c r="M64" i="25"/>
  <c r="G64" i="25"/>
  <c r="D64" i="25"/>
  <c r="F42" i="25"/>
  <c r="F64" i="25"/>
  <c r="H16" i="25"/>
  <c r="H21" i="25"/>
  <c r="J67" i="11"/>
  <c r="J66" i="11"/>
  <c r="J55" i="11"/>
  <c r="J65" i="11"/>
  <c r="J64" i="11"/>
  <c r="R93" i="26"/>
  <c r="I63" i="25"/>
  <c r="M54" i="25"/>
  <c r="G16" i="25"/>
  <c r="K21" i="25"/>
  <c r="J53" i="11"/>
  <c r="J49" i="11"/>
  <c r="J45" i="11"/>
  <c r="J41" i="11"/>
  <c r="M21" i="25"/>
  <c r="J34" i="7"/>
  <c r="H70" i="22" s="1"/>
  <c r="H79" i="22" s="1"/>
  <c r="J46" i="7"/>
  <c r="F60" i="25"/>
  <c r="J64" i="25"/>
  <c r="E54" i="25"/>
  <c r="E60" i="25" s="1"/>
  <c r="E66" i="25" s="1"/>
  <c r="I54" i="25"/>
  <c r="I58" i="25"/>
  <c r="I64" i="25" s="1"/>
  <c r="E58" i="25"/>
  <c r="E64" i="25" s="1"/>
  <c r="E57" i="25"/>
  <c r="F41" i="25"/>
  <c r="F65" i="25" s="1"/>
  <c r="I36" i="25"/>
  <c r="I42" i="25" s="1"/>
  <c r="E39" i="25"/>
  <c r="L41" i="25"/>
  <c r="C16" i="25"/>
  <c r="J11" i="25"/>
  <c r="F11" i="25"/>
  <c r="M11" i="25"/>
  <c r="I11" i="25"/>
  <c r="J54" i="11"/>
  <c r="J50" i="11"/>
  <c r="J46" i="11"/>
  <c r="J42" i="11"/>
  <c r="J35" i="11"/>
  <c r="J63" i="11"/>
  <c r="E52" i="7"/>
  <c r="I46" i="7"/>
  <c r="I19" i="7"/>
  <c r="M19" i="7"/>
  <c r="G43" i="7"/>
  <c r="K43" i="7"/>
  <c r="L43" i="7"/>
  <c r="H52" i="7"/>
  <c r="H34" i="7"/>
  <c r="F70" i="22" s="1"/>
  <c r="F79" i="22" s="1"/>
  <c r="I49" i="7"/>
  <c r="K26" i="7"/>
  <c r="O26" i="7"/>
  <c r="G34" i="7"/>
  <c r="E70" i="22" s="1"/>
  <c r="E79" i="22" s="1"/>
  <c r="O38" i="7"/>
  <c r="M72" i="22" s="1"/>
  <c r="M81" i="22" s="1"/>
  <c r="L22" i="25"/>
  <c r="M22" i="25"/>
  <c r="N21" i="25"/>
  <c r="F7" i="7"/>
  <c r="D62" i="22" s="1"/>
  <c r="J7" i="7"/>
  <c r="H62" i="22" s="1"/>
  <c r="N7" i="7"/>
  <c r="L62" i="22" s="1"/>
  <c r="F11" i="7"/>
  <c r="J11" i="7"/>
  <c r="N11" i="7"/>
  <c r="F16" i="7"/>
  <c r="J16" i="7"/>
  <c r="N16" i="7"/>
  <c r="F19" i="7"/>
  <c r="J19" i="7"/>
  <c r="N19" i="7"/>
  <c r="F22" i="7"/>
  <c r="J22" i="7"/>
  <c r="N22" i="7"/>
  <c r="F26" i="7"/>
  <c r="J26" i="7"/>
  <c r="N26" i="7"/>
  <c r="G38" i="7"/>
  <c r="E72" i="22" s="1"/>
  <c r="E81" i="22" s="1"/>
  <c r="K38" i="7"/>
  <c r="I72" i="22" s="1"/>
  <c r="I81" i="22" s="1"/>
  <c r="F46" i="7"/>
  <c r="N46" i="7"/>
  <c r="G49" i="7"/>
  <c r="K49" i="7"/>
  <c r="O49" i="7"/>
  <c r="G52" i="7"/>
  <c r="K52" i="7"/>
  <c r="G7" i="7"/>
  <c r="E62" i="22" s="1"/>
  <c r="K7" i="7"/>
  <c r="I62" i="22" s="1"/>
  <c r="O7" i="7"/>
  <c r="M62" i="22" s="1"/>
  <c r="G11" i="7"/>
  <c r="K11" i="7"/>
  <c r="O11" i="7"/>
  <c r="G16" i="7"/>
  <c r="K16" i="7"/>
  <c r="O16" i="7"/>
  <c r="H38" i="7"/>
  <c r="F72" i="22" s="1"/>
  <c r="F81" i="22" s="1"/>
  <c r="L38" i="7"/>
  <c r="J72" i="22" s="1"/>
  <c r="J81" i="22" s="1"/>
  <c r="G46" i="7"/>
  <c r="K46" i="7"/>
  <c r="H49" i="7"/>
  <c r="L49" i="7"/>
  <c r="L52" i="7"/>
  <c r="H7" i="7"/>
  <c r="F62" i="22" s="1"/>
  <c r="L7" i="7"/>
  <c r="J62" i="22" s="1"/>
  <c r="H11" i="7"/>
  <c r="L11" i="7"/>
  <c r="H16" i="7"/>
  <c r="L16" i="7"/>
  <c r="H19" i="7"/>
  <c r="L19" i="7"/>
  <c r="H22" i="7"/>
  <c r="L22" i="7"/>
  <c r="H26" i="7"/>
  <c r="L26" i="7"/>
  <c r="I34" i="7"/>
  <c r="G70" i="22" s="1"/>
  <c r="G79" i="22" s="1"/>
  <c r="M34" i="7"/>
  <c r="K70" i="22" s="1"/>
  <c r="K79" i="22" s="1"/>
  <c r="I38" i="7"/>
  <c r="G72" i="22" s="1"/>
  <c r="G81" i="22" s="1"/>
  <c r="M38" i="7"/>
  <c r="K72" i="22" s="1"/>
  <c r="K81" i="22" s="1"/>
  <c r="I43" i="7"/>
  <c r="H46" i="7"/>
  <c r="L46" i="7"/>
  <c r="I52" i="7"/>
  <c r="M52" i="7"/>
  <c r="I7" i="7"/>
  <c r="G62" i="22" s="1"/>
  <c r="M7" i="7"/>
  <c r="K62" i="22" s="1"/>
  <c r="I11" i="7"/>
  <c r="M11" i="7"/>
  <c r="I16" i="7"/>
  <c r="M16" i="7"/>
  <c r="I22" i="7"/>
  <c r="M22" i="7"/>
  <c r="I26" i="7"/>
  <c r="M26" i="7"/>
  <c r="F34" i="7"/>
  <c r="D70" i="22" s="1"/>
  <c r="D79" i="22" s="1"/>
  <c r="N34" i="7"/>
  <c r="L70" i="22" s="1"/>
  <c r="L79" i="22" s="1"/>
  <c r="F38" i="7"/>
  <c r="D72" i="22" s="1"/>
  <c r="D81" i="22" s="1"/>
  <c r="J38" i="7"/>
  <c r="H72" i="22" s="1"/>
  <c r="H81" i="22" s="1"/>
  <c r="N38" i="7"/>
  <c r="L72" i="22" s="1"/>
  <c r="L81" i="22" s="1"/>
  <c r="F43" i="7"/>
  <c r="J43" i="7"/>
  <c r="J49" i="7"/>
  <c r="N49" i="7"/>
  <c r="N52" i="7"/>
  <c r="N22" i="25"/>
  <c r="O34" i="7"/>
  <c r="M70" i="22" s="1"/>
  <c r="M79" i="22" s="1"/>
  <c r="C64" i="25"/>
  <c r="F63" i="25"/>
  <c r="F66" i="25"/>
  <c r="L64" i="25"/>
  <c r="J65" i="25"/>
  <c r="I65" i="25"/>
  <c r="K22" i="25"/>
  <c r="H22" i="25"/>
  <c r="L65" i="25"/>
  <c r="H11" i="25"/>
  <c r="D41" i="25"/>
  <c r="D65" i="25" s="1"/>
  <c r="I48" i="25"/>
  <c r="I60" i="25" s="1"/>
  <c r="D20" i="25"/>
  <c r="D22" i="25" s="1"/>
  <c r="E19" i="25"/>
  <c r="E22" i="25" s="1"/>
  <c r="F21" i="25"/>
  <c r="F22" i="25" s="1"/>
  <c r="L16" i="25"/>
  <c r="L48" i="25"/>
  <c r="L36" i="25"/>
  <c r="L42" i="25" s="1"/>
  <c r="C30" i="25"/>
  <c r="C42" i="25" s="1"/>
  <c r="C66" i="25" s="1"/>
  <c r="N54" i="25"/>
  <c r="N60" i="25" s="1"/>
  <c r="L54" i="25"/>
  <c r="J39" i="25"/>
  <c r="J63" i="25" s="1"/>
  <c r="N43" i="7"/>
  <c r="O43" i="7"/>
  <c r="M43" i="7"/>
  <c r="M57" i="25"/>
  <c r="L60" i="25"/>
  <c r="N42" i="25"/>
  <c r="N63" i="25"/>
  <c r="M39" i="25"/>
  <c r="M63" i="25" s="1"/>
  <c r="L39" i="25"/>
  <c r="M48" i="25"/>
  <c r="M60" i="25" s="1"/>
  <c r="L63" i="25"/>
  <c r="M30" i="25"/>
  <c r="E43" i="7"/>
  <c r="E38" i="7"/>
  <c r="C72" i="22" s="1"/>
  <c r="C81" i="22" s="1"/>
  <c r="F52" i="7"/>
  <c r="K19" i="7"/>
  <c r="M46" i="7"/>
  <c r="J52" i="7"/>
  <c r="E34" i="7"/>
  <c r="C70" i="22" s="1"/>
  <c r="C79" i="22" s="1"/>
  <c r="E22" i="7"/>
  <c r="O19" i="7"/>
  <c r="E49" i="7"/>
  <c r="D30" i="7"/>
  <c r="B68" i="22" s="1"/>
  <c r="D22" i="7"/>
  <c r="E19" i="7"/>
  <c r="E26" i="7"/>
  <c r="D11" i="7"/>
  <c r="E16" i="7"/>
  <c r="D43" i="7"/>
  <c r="E46" i="7"/>
  <c r="D46" i="7"/>
  <c r="I66" i="25" l="1"/>
  <c r="E63" i="25"/>
  <c r="G41" i="25"/>
  <c r="G65" i="25" s="1"/>
  <c r="G36" i="25"/>
  <c r="G42" i="25" s="1"/>
  <c r="G66" i="25" s="1"/>
  <c r="M36" i="25"/>
  <c r="M42" i="25" s="1"/>
  <c r="M66" i="25" s="1"/>
  <c r="M41" i="25"/>
  <c r="M65" i="25" s="1"/>
  <c r="C41" i="25"/>
  <c r="C65" i="25" s="1"/>
  <c r="L66" i="25"/>
  <c r="H41" i="25"/>
  <c r="H65" i="25" s="1"/>
  <c r="H36" i="25"/>
  <c r="H42" i="25" s="1"/>
  <c r="H66" i="25" s="1"/>
  <c r="K36" i="25"/>
  <c r="K42" i="25" s="1"/>
  <c r="K66" i="25" s="1"/>
  <c r="K41" i="25"/>
  <c r="K65" i="25" s="1"/>
  <c r="N66" i="25"/>
</calcChain>
</file>

<file path=xl/sharedStrings.xml><?xml version="1.0" encoding="utf-8"?>
<sst xmlns="http://schemas.openxmlformats.org/spreadsheetml/2006/main" count="2299" uniqueCount="611">
  <si>
    <t>Numbers</t>
  </si>
  <si>
    <t xml:space="preserve">  </t>
  </si>
  <si>
    <t>Vehicles Licensed</t>
  </si>
  <si>
    <t>thousands</t>
  </si>
  <si>
    <t>New Registrations</t>
  </si>
  <si>
    <t>millions</t>
  </si>
  <si>
    <t>..</t>
  </si>
  <si>
    <t>£ million</t>
  </si>
  <si>
    <t>Freight Lifted</t>
  </si>
  <si>
    <t>million tonnes</t>
  </si>
  <si>
    <t>Coastwise traffic</t>
  </si>
  <si>
    <t>One Port traffic</t>
  </si>
  <si>
    <t>Inland waterway traffic</t>
  </si>
  <si>
    <t>kilometres</t>
  </si>
  <si>
    <t>Other Major (A and M)</t>
  </si>
  <si>
    <t>Minor Roads</t>
  </si>
  <si>
    <t>Road Traffic</t>
  </si>
  <si>
    <t>million vehicle-kilometres</t>
  </si>
  <si>
    <t>Motorways</t>
  </si>
  <si>
    <t xml:space="preserve">A roads </t>
  </si>
  <si>
    <t>All roads (incl. B, C, uncl.)</t>
  </si>
  <si>
    <t>Killed</t>
  </si>
  <si>
    <t>Killed and Serious</t>
  </si>
  <si>
    <t>All (Killed, Serious, Slight)</t>
  </si>
  <si>
    <t xml:space="preserve">  ORR data:</t>
  </si>
  <si>
    <t>Air Transport</t>
  </si>
  <si>
    <t>Terminal Passengers</t>
  </si>
  <si>
    <t>Transport Movements</t>
  </si>
  <si>
    <t>thousand tonnes</t>
  </si>
  <si>
    <t>Freight</t>
  </si>
  <si>
    <t>Passengers</t>
  </si>
  <si>
    <t>Vehicles</t>
  </si>
  <si>
    <t>DfT has revised the figures for the light goods and goods body types back to 2001. DfT does not have the underlying data to revise earlier years' figures.</t>
  </si>
  <si>
    <t>Financial years</t>
  </si>
  <si>
    <t>The DfT have revised figures from 2004/05 onwards as a result of methodological improvements. Figures prior to this period are not directly comparable.</t>
  </si>
  <si>
    <t>Freight lifted in Scotland by UK-registered hauliers, regardless of whether the destination is in Scotland, elsewhere in the UK or outwith the UK.</t>
  </si>
  <si>
    <t>The figures for 2004 onwards are not compatible with those for earlier years due to changes in methodology and processing system for the survey.</t>
  </si>
  <si>
    <t xml:space="preserve">ScotRail introduced a new methodology which better estimates Strathclyde Zonecard journeys from 2009/10. Figures from 2003/04 onwards </t>
  </si>
  <si>
    <t>present the impact of this on previously reported data to provide a more meaningful year on year comparison. Note that this has no impact on actual</t>
  </si>
  <si>
    <t>not comparable with ScotRail figures.</t>
  </si>
  <si>
    <t>Passenger Revenue</t>
  </si>
  <si>
    <t>Place of work</t>
  </si>
  <si>
    <t>Works from home</t>
  </si>
  <si>
    <t>Does not work from home</t>
  </si>
  <si>
    <t>Sample size (=100%)</t>
  </si>
  <si>
    <t>Walking</t>
  </si>
  <si>
    <t xml:space="preserve">Car or Van </t>
  </si>
  <si>
    <t>Driver</t>
  </si>
  <si>
    <t>Passenger</t>
  </si>
  <si>
    <t>Bicycle</t>
  </si>
  <si>
    <t>Bus</t>
  </si>
  <si>
    <t>Rail, including underground</t>
  </si>
  <si>
    <t>Other</t>
  </si>
  <si>
    <t>Bus (school or service)</t>
  </si>
  <si>
    <t>School bus</t>
  </si>
  <si>
    <t>Service bus</t>
  </si>
  <si>
    <t>No car</t>
  </si>
  <si>
    <t>One car</t>
  </si>
  <si>
    <t>Two Cars</t>
  </si>
  <si>
    <t>Three or more cars</t>
  </si>
  <si>
    <t>One or more cars</t>
  </si>
  <si>
    <t>Two or more cars</t>
  </si>
  <si>
    <t>1+ Bicycles which can be used by adults</t>
  </si>
  <si>
    <t>Sample size</t>
  </si>
  <si>
    <t xml:space="preserve">Driving (aged 17+) </t>
  </si>
  <si>
    <t>Those with a full driving licence</t>
  </si>
  <si>
    <t xml:space="preserve">Male </t>
  </si>
  <si>
    <t>Female</t>
  </si>
  <si>
    <t>All</t>
  </si>
  <si>
    <t xml:space="preserve">Frequency of driving </t>
  </si>
  <si>
    <t>Every day</t>
  </si>
  <si>
    <t>At least three times a week</t>
  </si>
  <si>
    <t>Once or twice a week</t>
  </si>
  <si>
    <t>At least 2-3 times a month</t>
  </si>
  <si>
    <t>At least once a month</t>
  </si>
  <si>
    <t>Less than once a month</t>
  </si>
  <si>
    <t>Holds full licence, never drives</t>
  </si>
  <si>
    <t>Does not have a full driving licence</t>
  </si>
  <si>
    <t>Frequency of use of local bus/train service (aged 16+)</t>
  </si>
  <si>
    <t>Bus service</t>
  </si>
  <si>
    <t>Every day or almost every day</t>
  </si>
  <si>
    <t>2 or 3 times per week</t>
  </si>
  <si>
    <t>About once a week</t>
  </si>
  <si>
    <t>Once or twice a month</t>
  </si>
  <si>
    <t>Not used in the past month</t>
  </si>
  <si>
    <t>Train service</t>
  </si>
  <si>
    <t xml:space="preserve">Sample size (=100%) </t>
  </si>
  <si>
    <t>Passenger journeys</t>
  </si>
  <si>
    <t xml:space="preserve">Rail </t>
  </si>
  <si>
    <t>Total these modes</t>
  </si>
  <si>
    <t xml:space="preserve">Total cross-border passengers </t>
  </si>
  <si>
    <t>Rail</t>
  </si>
  <si>
    <t>Air</t>
  </si>
  <si>
    <t>Ferry</t>
  </si>
  <si>
    <t>millions of tonnes lifted</t>
  </si>
  <si>
    <t>to other parts of UK</t>
  </si>
  <si>
    <t>Water</t>
  </si>
  <si>
    <t>from other parts of UK</t>
  </si>
  <si>
    <t>Road</t>
  </si>
  <si>
    <t>to other countries</t>
  </si>
  <si>
    <t>from other countries</t>
  </si>
  <si>
    <t>Total</t>
  </si>
  <si>
    <t>Total cross-border freight</t>
  </si>
  <si>
    <t>Scotland / Northern Ireland ferries</t>
  </si>
  <si>
    <t>Freight lifted by UK HGVs only - does not include freight carried by other HGVs or by other types of vehicle (such as light goods vehicles)</t>
  </si>
  <si>
    <t>The figures for 2004 onwards are not directly comparable with earlier years, due to changes to the survey's methodology &amp; processing.</t>
  </si>
  <si>
    <t>Figures relate only to exports/imports from major ports only.  Note these have increased over the years.</t>
  </si>
  <si>
    <t>thousand</t>
  </si>
  <si>
    <t>Scotland</t>
  </si>
  <si>
    <t>GB</t>
  </si>
  <si>
    <r>
      <t>Scotland</t>
    </r>
    <r>
      <rPr>
        <vertAlign val="superscript"/>
        <sz val="10"/>
        <rFont val="Arial"/>
        <family val="2"/>
      </rPr>
      <t>3</t>
    </r>
  </si>
  <si>
    <t xml:space="preserve">Motorway </t>
  </si>
  <si>
    <t xml:space="preserve">GB </t>
  </si>
  <si>
    <t>All roads (incl. B, C, unclassified)</t>
  </si>
  <si>
    <t>million</t>
  </si>
  <si>
    <t xml:space="preserve">Air terminal passengers </t>
  </si>
  <si>
    <t>UK</t>
  </si>
  <si>
    <t xml:space="preserve">Freight Lifted </t>
  </si>
  <si>
    <t>These figures are for freight lifted by Heavy Goods Vehicles.  The GB figures are for freight transported within GB; the Scottish</t>
  </si>
  <si>
    <t xml:space="preserve">figures include small amounts of freight destined for Northern Ireland and outside the UK. </t>
  </si>
  <si>
    <t>The GB figures relate to motor vehicle traffic only, and therefore exclude a small amount of pedal cycle traffic.</t>
  </si>
  <si>
    <t xml:space="preserve">Total passenger figures are produced by the ORR and have not been adjusted to reflect ScotRail's revised zonecard methdology. </t>
  </si>
  <si>
    <t xml:space="preserve">Figures are based on the origin and destination of trips and do not count stages of these trips separately. </t>
  </si>
  <si>
    <t xml:space="preserve"> </t>
  </si>
  <si>
    <t>per 100 population</t>
  </si>
  <si>
    <t>kilometres per 1,000 population</t>
  </si>
  <si>
    <t>vehicle kilometres per head</t>
  </si>
  <si>
    <t>A Roads</t>
  </si>
  <si>
    <r>
      <t xml:space="preserve">GB </t>
    </r>
    <r>
      <rPr>
        <vertAlign val="superscript"/>
        <sz val="10"/>
        <rFont val="Arial"/>
        <family val="2"/>
      </rPr>
      <t>2</t>
    </r>
  </si>
  <si>
    <t>All roads (incl. B, C and unclassified)</t>
  </si>
  <si>
    <t>per 1,000 population</t>
  </si>
  <si>
    <t>per head</t>
  </si>
  <si>
    <t>tonnes per head</t>
  </si>
  <si>
    <t xml:space="preserve">UK </t>
  </si>
  <si>
    <t>Car</t>
  </si>
  <si>
    <t>vehicle</t>
  </si>
  <si>
    <t>passenger</t>
  </si>
  <si>
    <t>terminal</t>
  </si>
  <si>
    <t>passengers</t>
  </si>
  <si>
    <t>journeys</t>
  </si>
  <si>
    <t>on selected</t>
  </si>
  <si>
    <t>on major</t>
  </si>
  <si>
    <t>on</t>
  </si>
  <si>
    <t>originating</t>
  </si>
  <si>
    <t>at</t>
  </si>
  <si>
    <t>ferry</t>
  </si>
  <si>
    <t xml:space="preserve">roads </t>
  </si>
  <si>
    <t>local</t>
  </si>
  <si>
    <t>in</t>
  </si>
  <si>
    <t>airports</t>
  </si>
  <si>
    <r>
      <t xml:space="preserve">services </t>
    </r>
    <r>
      <rPr>
        <vertAlign val="superscript"/>
        <sz val="10"/>
        <rFont val="Arial"/>
        <family val="2"/>
      </rPr>
      <t>4</t>
    </r>
  </si>
  <si>
    <t>(M and A)</t>
  </si>
  <si>
    <r>
      <t xml:space="preserve">services </t>
    </r>
    <r>
      <rPr>
        <vertAlign val="superscript"/>
        <sz val="10"/>
        <rFont val="Arial"/>
        <family val="2"/>
      </rPr>
      <t>2</t>
    </r>
  </si>
  <si>
    <t>Index,  1985 = 100</t>
  </si>
  <si>
    <t>The figures for Car and Air are for calendar years; latterly, the figures for Bus and Rail</t>
  </si>
  <si>
    <t xml:space="preserve">are for the financial years which start in the specified calendar years (eg the 1996 figures are for 1996-97) </t>
  </si>
  <si>
    <t xml:space="preserve">Pre-1975, the figures are the totals of passenger journeys for the Scottish Bus Group and the four city corporations.  Therefore, </t>
  </si>
  <si>
    <t>they include any non-stage (non-local) services run by these operators, and exclude other operators' stage (local) services.</t>
  </si>
  <si>
    <t>Glasgow Corporation's figures may have included passenger journeys on trolley buses and the Glasgow Underground.</t>
  </si>
  <si>
    <t xml:space="preserve">Figures from 2004 onwards have been subject to revision due to methodological improvements </t>
  </si>
  <si>
    <t>caused by the withdrawal of the Kyle-Kyleakin service when the Skye Bridge opened in October 1995.</t>
  </si>
  <si>
    <t>Coastal</t>
  </si>
  <si>
    <t>Coast-</t>
  </si>
  <si>
    <t>Inland</t>
  </si>
  <si>
    <t>ship-</t>
  </si>
  <si>
    <t>wise</t>
  </si>
  <si>
    <t>water-</t>
  </si>
  <si>
    <t>ping</t>
  </si>
  <si>
    <t>way</t>
  </si>
  <si>
    <t>lifted in</t>
  </si>
  <si>
    <t>see</t>
  </si>
  <si>
    <t>notes</t>
  </si>
  <si>
    <t>Index, 1985 = 100</t>
  </si>
  <si>
    <t>1. The figures for 'road', 'rail', 'coastwise shipping' and 'inland waterways' are the total amounts lifted in Scotland.</t>
  </si>
  <si>
    <t xml:space="preserve">     The category of 'coastal shipping' is shown for historical reasons.  It is defined in a different way:</t>
  </si>
  <si>
    <t xml:space="preserve">     the total lifted elsewhere in the UK which is delivered in Scotland.</t>
  </si>
  <si>
    <t xml:space="preserve">     The 'pipeline' figure is the estimated amount of crude oil carried by on-shore pipelines which are </t>
  </si>
  <si>
    <t xml:space="preserve">     over 50km in length. </t>
  </si>
  <si>
    <t xml:space="preserve">     This table does not show one port traffic to / from oil rigs and the sea bed.</t>
  </si>
  <si>
    <t xml:space="preserve">       which are for the financial years which start in the specified calendar years </t>
  </si>
  <si>
    <t xml:space="preserve">       (e.g. the rail figures for 1997 are for 1997-98).</t>
  </si>
  <si>
    <t>4. A new system for collecting port statistics was introduced in 2000. Data prior to that are on a different basis.</t>
  </si>
  <si>
    <t>5. Changes to the methodology for collecting road freight data mean that previous figures are not comparable.</t>
  </si>
  <si>
    <t>Note: the columns for the index part of this table are hidden</t>
  </si>
  <si>
    <t>Coastwise</t>
  </si>
  <si>
    <t>Pipeline</t>
  </si>
  <si>
    <t>shipping</t>
  </si>
  <si>
    <t>waterway</t>
  </si>
  <si>
    <t>millions of tonne-kilometres</t>
  </si>
  <si>
    <t>1968</t>
  </si>
  <si>
    <t>1. The figures for 'road', 'rail', 'coastwise shipping' and 'inland waterways' relate to freight lifted in Scotland;</t>
  </si>
  <si>
    <t xml:space="preserve">     for 'pipeline' it is the estimated tonne-kilometres for crude oil carried by on-shore pipelines which are </t>
  </si>
  <si>
    <t xml:space="preserve">     over 50km in length.  This table does not show the tonne-kilometres for one port traffic to / from oil rigs </t>
  </si>
  <si>
    <t xml:space="preserve">     and the sea bed or for coastal shipping (as defined in part [a] of this table).</t>
  </si>
  <si>
    <t>3. Over 50km</t>
  </si>
  <si>
    <t xml:space="preserve">Year </t>
  </si>
  <si>
    <t>A roads</t>
  </si>
  <si>
    <t>Minor</t>
  </si>
  <si>
    <t>All roads</t>
  </si>
  <si>
    <t>major</t>
  </si>
  <si>
    <t>roads</t>
  </si>
  <si>
    <t>(B, C &amp;</t>
  </si>
  <si>
    <t>(M &amp; A)</t>
  </si>
  <si>
    <t>unclassif.)</t>
  </si>
  <si>
    <t>million vehicle kilometres</t>
  </si>
  <si>
    <t xml:space="preserve">index 1985=100 </t>
  </si>
  <si>
    <t>New</t>
  </si>
  <si>
    <t xml:space="preserve">Reported </t>
  </si>
  <si>
    <t>licensed</t>
  </si>
  <si>
    <t>registr-</t>
  </si>
  <si>
    <t>road</t>
  </si>
  <si>
    <t>ations</t>
  </si>
  <si>
    <t>casualties</t>
  </si>
  <si>
    <t>of</t>
  </si>
  <si>
    <t>vehicles</t>
  </si>
  <si>
    <t>all severities</t>
  </si>
  <si>
    <t>number</t>
  </si>
  <si>
    <t>index 1985=100</t>
  </si>
  <si>
    <t>1</t>
  </si>
  <si>
    <t>2</t>
  </si>
  <si>
    <t>3</t>
  </si>
  <si>
    <t xml:space="preserve">    of the transfer of licensing records from local offices to the then DVLC </t>
  </si>
  <si>
    <t xml:space="preserve">2. For years up to 1992 estimates are taken from the DVLA annual vehicle census, from 1993 onwards </t>
  </si>
  <si>
    <t xml:space="preserve">    estimates are taken from the Vehicle Information Database and are not consistent with previous years.</t>
  </si>
  <si>
    <t xml:space="preserve">    The VID figure for 1992 was 1,840,000 compared with the DVLA figure of 1,884,000. </t>
  </si>
  <si>
    <t xml:space="preserve">3. New registration results to 1994 are taken from geographical analysis provided by DVLA.  Results for 1995 onwards are </t>
  </si>
  <si>
    <t xml:space="preserve">    estimated using post town area data.  The vehicle taxation system was subject to major revisions from July 1995. </t>
  </si>
  <si>
    <t xml:space="preserve">4. DfT has revised the figures for the light goods and goods body types back to 2001. DfT does not have the underlying </t>
  </si>
  <si>
    <t xml:space="preserve">    data to revise earlier years' figures.</t>
  </si>
  <si>
    <r>
      <t>Table S4</t>
    </r>
    <r>
      <rPr>
        <sz val="16"/>
        <rFont val="Arial"/>
        <family val="2"/>
      </rPr>
      <t xml:space="preserve">   Summary of cross-border transport </t>
    </r>
  </si>
  <si>
    <r>
      <t xml:space="preserve">Air </t>
    </r>
    <r>
      <rPr>
        <vertAlign val="superscript"/>
        <sz val="14"/>
        <rFont val="Arial"/>
        <family val="2"/>
      </rPr>
      <t>1</t>
    </r>
  </si>
  <si>
    <r>
      <t xml:space="preserve">Ferry </t>
    </r>
    <r>
      <rPr>
        <vertAlign val="superscript"/>
        <sz val="14"/>
        <rFont val="Arial"/>
        <family val="2"/>
      </rPr>
      <t>2</t>
    </r>
  </si>
  <si>
    <r>
      <t xml:space="preserve">Air </t>
    </r>
    <r>
      <rPr>
        <vertAlign val="superscript"/>
        <sz val="14"/>
        <rFont val="Arial"/>
        <family val="2"/>
      </rPr>
      <t>3</t>
    </r>
  </si>
  <si>
    <r>
      <t xml:space="preserve">Ferry </t>
    </r>
    <r>
      <rPr>
        <vertAlign val="superscript"/>
        <sz val="14"/>
        <rFont val="Arial"/>
        <family val="2"/>
      </rPr>
      <t>4</t>
    </r>
  </si>
  <si>
    <r>
      <t xml:space="preserve">Road </t>
    </r>
    <r>
      <rPr>
        <vertAlign val="superscript"/>
        <sz val="14"/>
        <rFont val="Arial"/>
        <family val="2"/>
      </rPr>
      <t>5</t>
    </r>
  </si>
  <si>
    <r>
      <t xml:space="preserve">Rail </t>
    </r>
    <r>
      <rPr>
        <vertAlign val="superscript"/>
        <sz val="14"/>
        <rFont val="Arial"/>
        <family val="2"/>
      </rPr>
      <t>6</t>
    </r>
  </si>
  <si>
    <r>
      <t xml:space="preserve">Water </t>
    </r>
    <r>
      <rPr>
        <vertAlign val="superscript"/>
        <sz val="14"/>
        <rFont val="Arial"/>
        <family val="2"/>
      </rPr>
      <t>7</t>
    </r>
  </si>
  <si>
    <r>
      <t xml:space="preserve">Rail </t>
    </r>
    <r>
      <rPr>
        <vertAlign val="superscript"/>
        <sz val="14"/>
        <rFont val="Arial"/>
        <family val="2"/>
      </rPr>
      <t>8</t>
    </r>
  </si>
  <si>
    <r>
      <t xml:space="preserve">England, Wales or Northern Ireland - for the purposes of this table, UK offshore </t>
    </r>
    <r>
      <rPr>
        <i/>
        <sz val="10"/>
        <rFont val="Arial MT"/>
      </rPr>
      <t>is not</t>
    </r>
    <r>
      <rPr>
        <sz val="10"/>
        <rFont val="Arial MT"/>
      </rPr>
      <t xml:space="preserve"> counted as another part of the UK. </t>
    </r>
  </si>
  <si>
    <r>
      <t xml:space="preserve">Table SGB2   </t>
    </r>
    <r>
      <rPr>
        <sz val="12"/>
        <rFont val="Arial"/>
        <family val="2"/>
      </rPr>
      <t>Comparisons of Scotland and Great Britain (or UK) - index numbers</t>
    </r>
  </si>
  <si>
    <r>
      <t>Table H1</t>
    </r>
    <r>
      <rPr>
        <sz val="12"/>
        <rFont val="Arial"/>
        <family val="2"/>
      </rPr>
      <t xml:space="preserve">   Summary of passenger traffic</t>
    </r>
  </si>
  <si>
    <r>
      <t xml:space="preserve">Year </t>
    </r>
    <r>
      <rPr>
        <vertAlign val="superscript"/>
        <sz val="12"/>
        <rFont val="Arial"/>
        <family val="2"/>
      </rPr>
      <t>1</t>
    </r>
  </si>
  <si>
    <r>
      <t>Table H2</t>
    </r>
    <r>
      <rPr>
        <sz val="12"/>
        <rFont val="Arial"/>
        <family val="2"/>
      </rPr>
      <t xml:space="preserve">  Summary of freight traffic</t>
    </r>
    <r>
      <rPr>
        <vertAlign val="superscript"/>
        <sz val="12"/>
        <rFont val="Arial"/>
        <family val="2"/>
      </rPr>
      <t>1</t>
    </r>
  </si>
  <si>
    <r>
      <t xml:space="preserve">Year </t>
    </r>
    <r>
      <rPr>
        <b/>
        <vertAlign val="superscript"/>
        <sz val="10"/>
        <rFont val="Arial"/>
        <family val="2"/>
      </rPr>
      <t>2</t>
    </r>
  </si>
  <si>
    <r>
      <t xml:space="preserve">Pipeline </t>
    </r>
    <r>
      <rPr>
        <b/>
        <vertAlign val="superscript"/>
        <sz val="10"/>
        <rFont val="Arial"/>
        <family val="2"/>
      </rPr>
      <t>3</t>
    </r>
  </si>
  <si>
    <r>
      <t>1999</t>
    </r>
    <r>
      <rPr>
        <vertAlign val="superscript"/>
        <sz val="12"/>
        <rFont val="Arial"/>
        <family val="2"/>
      </rPr>
      <t>4</t>
    </r>
  </si>
  <si>
    <r>
      <t>2003</t>
    </r>
    <r>
      <rPr>
        <vertAlign val="superscript"/>
        <sz val="12"/>
        <rFont val="Arial"/>
        <family val="2"/>
      </rPr>
      <t>5</t>
    </r>
  </si>
  <si>
    <r>
      <t xml:space="preserve">     the 'coastal shipping' figure is the total lifted in Scotland </t>
    </r>
    <r>
      <rPr>
        <i/>
        <sz val="10"/>
        <rFont val="Arial MT"/>
      </rPr>
      <t>plus</t>
    </r>
  </si>
  <si>
    <r>
      <t>3.</t>
    </r>
    <r>
      <rPr>
        <vertAlign val="superscript"/>
        <sz val="10"/>
        <rFont val="Arial"/>
        <family val="2"/>
      </rPr>
      <t xml:space="preserve"> </t>
    </r>
    <r>
      <rPr>
        <sz val="10"/>
        <rFont val="Arial MT"/>
      </rPr>
      <t xml:space="preserve"> As a result of changes arising from the 1968 Transport Act, figures from 1968 onwards are not comparable with those of previous years.</t>
    </r>
  </si>
  <si>
    <r>
      <t xml:space="preserve">Pipeline </t>
    </r>
    <r>
      <rPr>
        <b/>
        <vertAlign val="superscript"/>
        <sz val="10"/>
        <rFont val="Arial"/>
        <family val="2"/>
      </rPr>
      <t>3,6</t>
    </r>
  </si>
  <si>
    <r>
      <t>Table H3:</t>
    </r>
    <r>
      <rPr>
        <sz val="12"/>
        <rFont val="Arial"/>
        <family val="2"/>
      </rPr>
      <t xml:space="preserve"> Traffic estimates</t>
    </r>
  </si>
  <si>
    <r>
      <t>Table H4</t>
    </r>
    <r>
      <rPr>
        <sz val="12"/>
        <rFont val="Arial"/>
        <family val="2"/>
      </rPr>
      <t xml:space="preserve">   Other vehicle related statistics </t>
    </r>
  </si>
  <si>
    <t>Figure 1:  Vehicles licensed</t>
  </si>
  <si>
    <t xml:space="preserve">NB: breaks exist in the series due to changes in the collection method. In 1978 collection moved from local taxation offices to the DVLA </t>
  </si>
  <si>
    <t>(annual vehicle census) while figures from 1993 onwards originate from the DfT Vehicle Information Database.</t>
  </si>
  <si>
    <t>Figure 2:  New registrations of vehicles</t>
  </si>
  <si>
    <t xml:space="preserve">NB: a break in the series exists in 1994. Results prior to this are taken from DVLA geographical analysis.  Results for 1995 onwards </t>
  </si>
  <si>
    <t>are estimated using post town area data.</t>
  </si>
  <si>
    <t>vehicles licensed</t>
  </si>
  <si>
    <t>new basis</t>
  </si>
  <si>
    <t>new registrations</t>
  </si>
  <si>
    <t>NB: the "1992" figure of 1.84 million on the new basis comes from "STS 2003" page 43, para 4.1.2</t>
  </si>
  <si>
    <t>NB: breaks in the series exist as the DfT revised its method of estimating traffic volumes from 1993. Estimates of traffic on minor roads</t>
  </si>
  <si>
    <t>are not available prior to 1993.</t>
  </si>
  <si>
    <t>Major roads (M &amp; A)</t>
  </si>
  <si>
    <t>continued</t>
  </si>
  <si>
    <t>Cars on major roads (M &amp; A)</t>
  </si>
  <si>
    <t>Injuries</t>
  </si>
  <si>
    <t xml:space="preserve">NB:     Due to methodological improvements bus figures are not strictly comparable ( prior to 1999/00 and from 2004/05 onwards). </t>
  </si>
  <si>
    <t xml:space="preserve">             Rail figures up to 1990/91 were provided by British Rail, but now provided by the Office of Rail Regulation.</t>
  </si>
  <si>
    <t xml:space="preserve">NB: First ScotRail took over the franchise in 2003, therefore earlier do not exist. Rail figures prior to 1990/91 were provided by British Rail. </t>
  </si>
  <si>
    <t xml:space="preserve">      Rail figures up to 1990/91 were provided by British Rail, but now provided by the Office of Rail Regulation.</t>
  </si>
  <si>
    <t xml:space="preserve">        The Skye bridge opened in 1995 and may impact on ferry patronage figures.</t>
  </si>
  <si>
    <t>**** NOT LINKED   *****</t>
  </si>
  <si>
    <t>Local Bus</t>
  </si>
  <si>
    <t>Ferries</t>
  </si>
  <si>
    <t>All rail</t>
  </si>
  <si>
    <t>ScotRail</t>
  </si>
  <si>
    <t>Scotrail revised</t>
  </si>
  <si>
    <t>Ferry (selected services)</t>
  </si>
  <si>
    <t>All vehicles licensed</t>
  </si>
  <si>
    <t>Passenger Journeys</t>
  </si>
  <si>
    <t>Local bus: Scot</t>
  </si>
  <si>
    <t>Local bus: GB</t>
  </si>
  <si>
    <t>Rail: Scot</t>
  </si>
  <si>
    <t>Rail: GB</t>
  </si>
  <si>
    <t>Air (Sco)</t>
  </si>
  <si>
    <t>Air (UK)</t>
  </si>
  <si>
    <t>Air: Scot</t>
  </si>
  <si>
    <t>Air: UK</t>
  </si>
  <si>
    <t>NB: breaks appear in the series due to changes in the survey methodology and processing.</t>
  </si>
  <si>
    <t>NB: breaks appear in the series due to changes in the survey methodology and processing. The increase in pipeline figures between 1989 and 1990 is believed to be due to a change in coverage.</t>
  </si>
  <si>
    <t>Coastwise shipping</t>
  </si>
  <si>
    <t>Inland waterway</t>
  </si>
  <si>
    <t>Detailed figures underlying the table - NB: the units used vary from topic to topic, and (in some cases) there are more decimal places than appear in the table</t>
  </si>
  <si>
    <t>RED BOLD = arbitrary estimate because "STS" did not separate "Rest of World" from "UK offshore" for those years</t>
  </si>
  <si>
    <t>Passenger numbers</t>
  </si>
  <si>
    <t>Originating in Scotland</t>
  </si>
  <si>
    <t>Table 7.2</t>
  </si>
  <si>
    <t>Into Scotland</t>
  </si>
  <si>
    <t>Total  - other UK</t>
  </si>
  <si>
    <t>Table 8.6</t>
  </si>
  <si>
    <t>To / from other UK airports</t>
  </si>
  <si>
    <t>To / from other countries</t>
  </si>
  <si>
    <t>Eire</t>
  </si>
  <si>
    <t>Europe</t>
  </si>
  <si>
    <t>North America</t>
  </si>
  <si>
    <t>Rest of World</t>
  </si>
  <si>
    <t>Total outwith UK</t>
  </si>
  <si>
    <t>Total cross-border (other UK and outwith UK)</t>
  </si>
  <si>
    <t>To / from N Ireland - other UK</t>
  </si>
  <si>
    <t>Rosyth / Zeebrugge &amp; Shetland Europe - outwith UK</t>
  </si>
  <si>
    <t>Freight lifted</t>
  </si>
  <si>
    <t>Table 3.1</t>
  </si>
  <si>
    <t>Total - to elsewhere in UK</t>
  </si>
  <si>
    <t>Outwith UK</t>
  </si>
  <si>
    <t>Total leaving Scotland</t>
  </si>
  <si>
    <t>With a destination in Scotland</t>
  </si>
  <si>
    <t>Total - from elsewhere in UK</t>
  </si>
  <si>
    <t>Total entering Scotland</t>
  </si>
  <si>
    <t>Total cross-border to/from</t>
  </si>
  <si>
    <t>to/from elsewhere in UK</t>
  </si>
  <si>
    <t>to/from outwith UK</t>
  </si>
  <si>
    <t>Table 7.13</t>
  </si>
  <si>
    <t>DfT Waterborne Freight bulletin</t>
  </si>
  <si>
    <t>Scotland West Coast</t>
  </si>
  <si>
    <t>plus</t>
  </si>
  <si>
    <t>Scotland East Coast</t>
  </si>
  <si>
    <t>less</t>
  </si>
  <si>
    <t>destination within Scotland</t>
  </si>
  <si>
    <t>gives</t>
  </si>
  <si>
    <t>Destination in Scotland</t>
  </si>
  <si>
    <t>origin within Scotland</t>
  </si>
  <si>
    <t>(major) Ports</t>
  </si>
  <si>
    <t>Table 9.2</t>
  </si>
  <si>
    <t>Exports</t>
  </si>
  <si>
    <t>'000 tonnes</t>
  </si>
  <si>
    <t>Imports</t>
  </si>
  <si>
    <t>All water</t>
  </si>
  <si>
    <t>(calc'd)</t>
  </si>
  <si>
    <r>
      <t xml:space="preserve">Road   </t>
    </r>
    <r>
      <rPr>
        <u/>
        <sz val="10"/>
        <rFont val="Arial"/>
        <family val="2"/>
      </rPr>
      <t xml:space="preserve"> (freight lifted by UK HGVs)</t>
    </r>
  </si>
  <si>
    <t>2000</t>
  </si>
  <si>
    <t>England</t>
  </si>
  <si>
    <t>-</t>
  </si>
  <si>
    <t xml:space="preserve">Wales </t>
  </si>
  <si>
    <t>NI</t>
  </si>
  <si>
    <t>(1) The UK,GB, NI and E &amp; W figures are based on 2005 mid-year estimates as 2006 not due to be published until August 2007.</t>
  </si>
  <si>
    <t xml:space="preserve">Public Road Lengths </t>
  </si>
  <si>
    <r>
      <t xml:space="preserve">GB </t>
    </r>
    <r>
      <rPr>
        <vertAlign val="superscript"/>
        <sz val="10"/>
        <rFont val="Arial"/>
        <family val="2"/>
      </rPr>
      <t>1</t>
    </r>
  </si>
  <si>
    <r>
      <t xml:space="preserve">Rail </t>
    </r>
    <r>
      <rPr>
        <vertAlign val="superscript"/>
        <sz val="10"/>
        <rFont val="Arial"/>
        <family val="2"/>
      </rPr>
      <t>3</t>
    </r>
  </si>
  <si>
    <r>
      <t xml:space="preserve">2006 </t>
    </r>
    <r>
      <rPr>
        <vertAlign val="superscript"/>
        <sz val="12"/>
        <rFont val="Arial"/>
        <family val="2"/>
      </rPr>
      <t>6</t>
    </r>
  </si>
  <si>
    <r>
      <t xml:space="preserve">2007 </t>
    </r>
    <r>
      <rPr>
        <vertAlign val="superscript"/>
        <sz val="12"/>
        <rFont val="Arial"/>
        <family val="2"/>
      </rPr>
      <t>6</t>
    </r>
  </si>
  <si>
    <r>
      <t xml:space="preserve">2008 </t>
    </r>
    <r>
      <rPr>
        <vertAlign val="superscript"/>
        <sz val="12"/>
        <rFont val="Arial"/>
        <family val="2"/>
      </rPr>
      <t>6</t>
    </r>
  </si>
  <si>
    <r>
      <t xml:space="preserve">2009 </t>
    </r>
    <r>
      <rPr>
        <vertAlign val="superscript"/>
        <sz val="12"/>
        <rFont val="Arial"/>
        <family val="2"/>
      </rPr>
      <t>6</t>
    </r>
  </si>
  <si>
    <t>6.  Domestic freight estimates for 2006 to 2009 were revised on 27 October 2011</t>
  </si>
  <si>
    <r>
      <t xml:space="preserve">Pipelines </t>
    </r>
    <r>
      <rPr>
        <vertAlign val="superscript"/>
        <sz val="10"/>
        <rFont val="Arial"/>
        <family val="2"/>
      </rPr>
      <t>7</t>
    </r>
  </si>
  <si>
    <r>
      <t xml:space="preserve">Road </t>
    </r>
    <r>
      <rPr>
        <vertAlign val="superscript"/>
        <sz val="10"/>
        <rFont val="Arial"/>
        <family val="2"/>
      </rPr>
      <t>6, 8</t>
    </r>
  </si>
  <si>
    <t>See Chapter 2 for more detail.  Figures from 2006 include Government support for buses which is not available for the two previous years.</t>
  </si>
  <si>
    <t>Table DWF0309</t>
  </si>
  <si>
    <t>Table 9.13(a,b)</t>
  </si>
  <si>
    <t>11    Changes in the layout of the M74/M77/M8 during 2012 are likely to have affected the traffic data for motorways.</t>
  </si>
  <si>
    <t xml:space="preserve"> journeys undertaken.</t>
  </si>
  <si>
    <t>Figures for 1999 and earlier years are available on the website. They are approximate as they include an element of estimation.</t>
  </si>
  <si>
    <t>See Chapter 2 of Scottish Transport Statistics for more detail.  Figures from 2006 include Government support for buses which is not available for the two previous years.</t>
  </si>
  <si>
    <t xml:space="preserve"> journeys undertaken. </t>
  </si>
  <si>
    <t>Figures for services between Lerwick and other countries are available from 1998.</t>
  </si>
  <si>
    <t>6. Pipeline figures for 2012 are provisional.</t>
  </si>
  <si>
    <t xml:space="preserve">3. The estimated amounts of crude oil and products carried by pipelines over 50km in length. 2012 figures are provisional. </t>
  </si>
  <si>
    <t xml:space="preserve">The estimated amounts of crude oil and products carried by pipelines over 50km in length. 2012 figures are provisional. </t>
  </si>
  <si>
    <t xml:space="preserve">10    Totals have been revised in  2012 to include slip roads on Trunk A roads which had previously excluded.  </t>
  </si>
  <si>
    <t>column percentages</t>
  </si>
  <si>
    <t xml:space="preserve">not comparable with ScotRail figures.  There is a series break between 2007-08 and 2008-09 due to a change in the methodology. </t>
  </si>
  <si>
    <t>From 2008-09 estimates of PTE travel (zone cards) are included.</t>
  </si>
  <si>
    <t xml:space="preserve">Figures from 1995 onwards were revised by ORR in 2013 due to improvements to methodology.  There is a series break between </t>
  </si>
  <si>
    <t>2007-08 and 2008-09 due to a change in the methodology. From 2008-09 estimates of PTE travel (zone cards) are included.</t>
  </si>
  <si>
    <t>Figures in 2001-02 and 2002-03 were affected by industrial action.</t>
  </si>
  <si>
    <t>Figure 3:  Traffic (vehicle kilometres)</t>
  </si>
  <si>
    <t>Figure 4:  Reported road casualties</t>
  </si>
  <si>
    <t>Figure 5:  Passenger numbers: local bus and rail</t>
  </si>
  <si>
    <t>Figure 7:  Vehicles licensed per 100 population</t>
  </si>
  <si>
    <t>Figure 8:  Passenger numbers per head of population: local bus and rail</t>
  </si>
  <si>
    <t>Figure 9:  Passenger numbers per head of population: rail and air</t>
  </si>
  <si>
    <t>Figure 10:  Freight lifted: road and coastwise shipping</t>
  </si>
  <si>
    <t>Figure 11:  Freight lifted: coastwise shipping, pipelines, inland waterway, rail</t>
  </si>
  <si>
    <t xml:space="preserve">on routes </t>
  </si>
  <si>
    <t>within Scotland</t>
  </si>
  <si>
    <t>and to NI and</t>
  </si>
  <si>
    <t>Selected</t>
  </si>
  <si>
    <r>
      <t>services</t>
    </r>
    <r>
      <rPr>
        <vertAlign val="superscript"/>
        <sz val="10"/>
        <rFont val="Arial"/>
        <family val="2"/>
      </rPr>
      <t>4</t>
    </r>
  </si>
  <si>
    <t>This grouping was used in STS until 2012 and includes those routes for which figures are available back to 1973: Caledonian MacBrayne,</t>
  </si>
  <si>
    <t xml:space="preserve"> P&amp;O Scottish Ferries / NorthLink Orkney and Shetland Ferries, and Orkney Ferries. The figures from 1995 are affected by the reduction in traffic </t>
  </si>
  <si>
    <r>
      <t xml:space="preserve">Europe </t>
    </r>
    <r>
      <rPr>
        <vertAlign val="superscript"/>
        <sz val="10"/>
        <rFont val="Arial"/>
        <family val="2"/>
      </rPr>
      <t>5</t>
    </r>
  </si>
  <si>
    <t>Ferry (all services)</t>
  </si>
  <si>
    <t xml:space="preserve">Services to Europe, Northern Ireland and within Scotland (Previous versions of STS only included services where data is availabla back to 1975, this can still be </t>
  </si>
  <si>
    <t xml:space="preserve">found in Table H1). </t>
  </si>
  <si>
    <t xml:space="preserve">All ferry routes within Scotland, between Scotland and Northern Ireland and between Scotland and Europe, for which passenger data is </t>
  </si>
  <si>
    <t>availabe (see chapter 9 for more detail)</t>
  </si>
  <si>
    <t xml:space="preserve">   of which on routes within Scotland</t>
  </si>
  <si>
    <t>1.  The increase in motorway traffic in 2012 is the result of new motorway opening.  More detail can be found in the road network chapter.</t>
  </si>
  <si>
    <t>Old Population Estimates</t>
  </si>
  <si>
    <t>Revised population Estimates (2010 Census)</t>
  </si>
  <si>
    <t>Driver car/van</t>
  </si>
  <si>
    <t>Passenger car/van</t>
  </si>
  <si>
    <t>Taxi/minicab</t>
  </si>
  <si>
    <t>.</t>
  </si>
  <si>
    <t>1. The apparent year-to-year fluctuations in some of the figures may be due to sampling variability.</t>
  </si>
  <si>
    <t>1991</t>
  </si>
  <si>
    <t>1992</t>
  </si>
  <si>
    <t>percent</t>
  </si>
  <si>
    <t>thousand kilometres</t>
  </si>
  <si>
    <t>billion vehicle kilometres</t>
  </si>
  <si>
    <r>
      <t xml:space="preserve">Local bus passenger journeys </t>
    </r>
    <r>
      <rPr>
        <b/>
        <vertAlign val="superscript"/>
        <sz val="10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</si>
  <si>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0"/>
        <rFont val="Arial"/>
        <family val="2"/>
      </rPr>
      <t>4, 5, 6</t>
    </r>
  </si>
  <si>
    <t>Car (or van, minibus, works van)</t>
  </si>
  <si>
    <t>Public transport (bus, rail, underground)</t>
  </si>
  <si>
    <t xml:space="preserve">Figures are for combined years e.g. 2011 covers 2011/12. </t>
  </si>
  <si>
    <t>DfT  revised its methodlogy from 2004, causing a break in the series.</t>
  </si>
  <si>
    <t>SUMMARY</t>
  </si>
  <si>
    <t xml:space="preserve">            SUMMARY</t>
  </si>
  <si>
    <t xml:space="preserve">             SUMMARY</t>
  </si>
  <si>
    <r>
      <t xml:space="preserve">Rail </t>
    </r>
    <r>
      <rPr>
        <b/>
        <vertAlign val="superscript"/>
        <sz val="10"/>
        <rFont val="Arial"/>
        <family val="2"/>
      </rPr>
      <t>7</t>
    </r>
  </si>
  <si>
    <t xml:space="preserve">7. Revisions made to rail freight from 2001 onwards due to an error in the formula for calculating the figures </t>
  </si>
  <si>
    <t xml:space="preserve"> Domestic freight estimates for 2006 to 2009 were revised on 27 October 2011.  Later years have yet to be published by DfT.</t>
  </si>
  <si>
    <t xml:space="preserve">Figs for 2008-09 onwards have been revised due to an error in the LENNON calculation of journeys between Edinburgh and Glasgow. </t>
  </si>
  <si>
    <t xml:space="preserve">          SUMMARY</t>
  </si>
  <si>
    <t xml:space="preserve">   SUMMARY</t>
  </si>
  <si>
    <t xml:space="preserve">      SUMMARY</t>
  </si>
  <si>
    <r>
      <t xml:space="preserve">Table S1 </t>
    </r>
    <r>
      <rPr>
        <sz val="14"/>
        <rFont val="Arial"/>
        <family val="2"/>
      </rPr>
      <t xml:space="preserve"> Summary of Transport in Scotland</t>
    </r>
  </si>
  <si>
    <r>
      <t xml:space="preserve">Private and Light Goods </t>
    </r>
    <r>
      <rPr>
        <vertAlign val="superscript"/>
        <sz val="14"/>
        <rFont val="Arial"/>
        <family val="2"/>
      </rPr>
      <t>1</t>
    </r>
  </si>
  <si>
    <r>
      <t xml:space="preserve">All Vehicles </t>
    </r>
    <r>
      <rPr>
        <vertAlign val="superscript"/>
        <sz val="14"/>
        <rFont val="Arial"/>
        <family val="2"/>
      </rPr>
      <t xml:space="preserve">1 </t>
    </r>
    <r>
      <rPr>
        <sz val="14"/>
        <rFont val="Arial"/>
        <family val="2"/>
      </rPr>
      <t xml:space="preserve"> </t>
    </r>
  </si>
  <si>
    <r>
      <t>Local Bus Services</t>
    </r>
    <r>
      <rPr>
        <b/>
        <vertAlign val="superscript"/>
        <sz val="14"/>
        <rFont val="Arial"/>
        <family val="2"/>
      </rPr>
      <t>2</t>
    </r>
  </si>
  <si>
    <r>
      <t>Passenger Journeys (boardings)</t>
    </r>
    <r>
      <rPr>
        <vertAlign val="superscript"/>
        <sz val="14"/>
        <rFont val="Arial"/>
        <family val="2"/>
      </rPr>
      <t>3</t>
    </r>
  </si>
  <si>
    <r>
      <t>Vehicle Kilometres</t>
    </r>
    <r>
      <rPr>
        <vertAlign val="superscript"/>
        <sz val="14"/>
        <rFont val="Arial"/>
        <family val="2"/>
      </rPr>
      <t>3</t>
    </r>
  </si>
  <si>
    <r>
      <t>Passenger Revenue</t>
    </r>
    <r>
      <rPr>
        <vertAlign val="superscript"/>
        <sz val="14"/>
        <rFont val="Arial"/>
        <family val="2"/>
      </rPr>
      <t xml:space="preserve"> </t>
    </r>
  </si>
  <si>
    <r>
      <t>at latest year's prices</t>
    </r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</t>
    </r>
  </si>
  <si>
    <r>
      <t xml:space="preserve">Road </t>
    </r>
    <r>
      <rPr>
        <vertAlign val="superscript"/>
        <sz val="14"/>
        <rFont val="Arial"/>
        <family val="2"/>
      </rPr>
      <t>4, 9</t>
    </r>
  </si>
  <si>
    <r>
      <t xml:space="preserve">Rail </t>
    </r>
    <r>
      <rPr>
        <vertAlign val="superscript"/>
        <sz val="14"/>
        <rFont val="Arial"/>
        <family val="2"/>
      </rPr>
      <t>2</t>
    </r>
  </si>
  <si>
    <r>
      <t xml:space="preserve">Pipelines </t>
    </r>
    <r>
      <rPr>
        <vertAlign val="superscript"/>
        <sz val="14"/>
        <rFont val="Arial"/>
        <family val="2"/>
      </rPr>
      <t>5</t>
    </r>
  </si>
  <si>
    <r>
      <t>Trunk (A and M)</t>
    </r>
    <r>
      <rPr>
        <vertAlign val="superscript"/>
        <sz val="14"/>
        <rFont val="Arial"/>
        <family val="2"/>
      </rPr>
      <t>10</t>
    </r>
  </si>
  <si>
    <r>
      <t xml:space="preserve">Motorways </t>
    </r>
    <r>
      <rPr>
        <vertAlign val="superscript"/>
        <sz val="14"/>
        <rFont val="Arial"/>
        <family val="2"/>
      </rPr>
      <t>11</t>
    </r>
  </si>
  <si>
    <r>
      <t xml:space="preserve">Passenger Rail </t>
    </r>
    <r>
      <rPr>
        <b/>
        <vertAlign val="superscript"/>
        <sz val="14"/>
        <rFont val="Arial"/>
        <family val="2"/>
      </rPr>
      <t>2,6</t>
    </r>
  </si>
  <si>
    <r>
      <t xml:space="preserve">  ScotRail</t>
    </r>
    <r>
      <rPr>
        <sz val="14"/>
        <rFont val="Arial"/>
        <family val="2"/>
      </rPr>
      <t xml:space="preserve"> passenger journeys </t>
    </r>
    <r>
      <rPr>
        <vertAlign val="superscript"/>
        <sz val="14"/>
        <rFont val="Arial"/>
        <family val="2"/>
      </rPr>
      <t>6</t>
    </r>
  </si>
  <si>
    <r>
      <t xml:space="preserve">   Rail journeys in/from Scotland </t>
    </r>
    <r>
      <rPr>
        <vertAlign val="superscript"/>
        <sz val="14"/>
        <rFont val="Arial"/>
        <family val="2"/>
      </rPr>
      <t>7</t>
    </r>
  </si>
  <si>
    <r>
      <t xml:space="preserve">Ferries  </t>
    </r>
    <r>
      <rPr>
        <vertAlign val="superscript"/>
        <sz val="14"/>
        <rFont val="Arial"/>
        <family val="2"/>
      </rPr>
      <t>8</t>
    </r>
  </si>
  <si>
    <r>
      <t>Table S2</t>
    </r>
    <r>
      <rPr>
        <sz val="14"/>
        <rFont val="Arial"/>
        <family val="2"/>
      </rPr>
      <t xml:space="preserve">   Summary of Transport in Scotland - index numbers</t>
    </r>
  </si>
  <si>
    <r>
      <t xml:space="preserve">  Rail journeys in/from Scotland </t>
    </r>
    <r>
      <rPr>
        <vertAlign val="superscript"/>
        <sz val="14"/>
        <rFont val="Arial"/>
        <family val="2"/>
      </rPr>
      <t>7</t>
    </r>
  </si>
  <si>
    <r>
      <t xml:space="preserve">Modal share of all journeys </t>
    </r>
    <r>
      <rPr>
        <b/>
        <vertAlign val="superscript"/>
        <sz val="14"/>
        <rFont val="Arial"/>
        <family val="2"/>
      </rPr>
      <t>3</t>
    </r>
  </si>
  <si>
    <r>
      <t xml:space="preserve">Table SGB1   </t>
    </r>
    <r>
      <rPr>
        <sz val="14"/>
        <rFont val="Arial"/>
        <family val="2"/>
      </rPr>
      <t>Comparisons of Scotland and Great Britain (or the UK) - numbers</t>
    </r>
  </si>
  <si>
    <r>
      <t xml:space="preserve">Vehicles Licensed  </t>
    </r>
    <r>
      <rPr>
        <sz val="14"/>
        <rFont val="Arial"/>
        <family val="2"/>
      </rPr>
      <t>(all vehicles)</t>
    </r>
  </si>
  <si>
    <r>
      <t xml:space="preserve">Households with a Car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>(National Travel Survey)</t>
    </r>
  </si>
  <si>
    <r>
      <t xml:space="preserve">Public Road Lengths  </t>
    </r>
    <r>
      <rPr>
        <sz val="14"/>
        <rFont val="Arial"/>
        <family val="2"/>
      </rPr>
      <t>(all roads)</t>
    </r>
  </si>
  <si>
    <r>
      <t>GB</t>
    </r>
    <r>
      <rPr>
        <vertAlign val="superscript"/>
        <sz val="14"/>
        <rFont val="Arial"/>
        <family val="2"/>
      </rPr>
      <t xml:space="preserve"> 2</t>
    </r>
  </si>
  <si>
    <r>
      <t xml:space="preserve">GB </t>
    </r>
    <r>
      <rPr>
        <vertAlign val="superscript"/>
        <sz val="14"/>
        <rFont val="Arial"/>
        <family val="2"/>
      </rPr>
      <t>3</t>
    </r>
  </si>
  <si>
    <r>
      <t xml:space="preserve">Scotland </t>
    </r>
    <r>
      <rPr>
        <vertAlign val="superscript"/>
        <sz val="14"/>
        <rFont val="Arial"/>
        <family val="2"/>
      </rPr>
      <t>12</t>
    </r>
  </si>
  <si>
    <r>
      <t xml:space="preserve">Local bus passenger journeys </t>
    </r>
    <r>
      <rPr>
        <b/>
        <vertAlign val="superscript"/>
        <sz val="14"/>
        <rFont val="Arial"/>
        <family val="2"/>
      </rPr>
      <t>2, 4</t>
    </r>
  </si>
  <si>
    <r>
      <t xml:space="preserve">Rail passenger journeys </t>
    </r>
    <r>
      <rPr>
        <b/>
        <vertAlign val="superscript"/>
        <sz val="14"/>
        <rFont val="Arial"/>
        <family val="2"/>
      </rPr>
      <t>4, 5, 6</t>
    </r>
  </si>
  <si>
    <r>
      <t xml:space="preserve">Road </t>
    </r>
    <r>
      <rPr>
        <vertAlign val="superscript"/>
        <sz val="14"/>
        <rFont val="Arial"/>
        <family val="2"/>
      </rPr>
      <t>8, 9</t>
    </r>
  </si>
  <si>
    <r>
      <t xml:space="preserve">Rail </t>
    </r>
    <r>
      <rPr>
        <vertAlign val="superscript"/>
        <sz val="14"/>
        <rFont val="Arial"/>
        <family val="2"/>
      </rPr>
      <t>4</t>
    </r>
  </si>
  <si>
    <r>
      <t xml:space="preserve">Pipelines </t>
    </r>
    <r>
      <rPr>
        <vertAlign val="superscript"/>
        <sz val="14"/>
        <rFont val="Arial"/>
        <family val="2"/>
      </rPr>
      <t>7</t>
    </r>
  </si>
  <si>
    <r>
      <t xml:space="preserve">Travel to Work   </t>
    </r>
    <r>
      <rPr>
        <sz val="14"/>
        <rFont val="Arial"/>
        <family val="2"/>
      </rPr>
      <t>(Autumn: Labour Force Survey)</t>
    </r>
  </si>
  <si>
    <t xml:space="preserve">    SUMMARY</t>
  </si>
  <si>
    <r>
      <t xml:space="preserve">Table SGB3 </t>
    </r>
    <r>
      <rPr>
        <sz val="14"/>
        <rFont val="Arial"/>
        <family val="2"/>
      </rPr>
      <t xml:space="preserve"> Comparisons of Scotland and Great Britain (or UK) - relative to the population</t>
    </r>
    <r>
      <rPr>
        <vertAlign val="superscript"/>
        <sz val="14"/>
        <rFont val="Arial"/>
        <family val="2"/>
      </rPr>
      <t xml:space="preserve"> </t>
    </r>
  </si>
  <si>
    <r>
      <t xml:space="preserve">GB </t>
    </r>
    <r>
      <rPr>
        <vertAlign val="superscript"/>
        <sz val="14"/>
        <rFont val="Arial"/>
        <family val="2"/>
      </rPr>
      <t>1</t>
    </r>
  </si>
  <si>
    <r>
      <t xml:space="preserve">Rail </t>
    </r>
    <r>
      <rPr>
        <vertAlign val="superscript"/>
        <sz val="14"/>
        <rFont val="Arial"/>
        <family val="2"/>
      </rPr>
      <t>3</t>
    </r>
  </si>
  <si>
    <t>Figures are based on the origin and destination of trips and do not count stages of these trips separately</t>
  </si>
  <si>
    <r>
      <t xml:space="preserve">GB </t>
    </r>
    <r>
      <rPr>
        <vertAlign val="superscript"/>
        <sz val="14"/>
        <rFont val="Arial"/>
        <family val="2"/>
      </rPr>
      <t>10, 11</t>
    </r>
  </si>
  <si>
    <t>Contents</t>
  </si>
  <si>
    <t>Table S1</t>
  </si>
  <si>
    <t>Table S2</t>
  </si>
  <si>
    <t>Table S3</t>
  </si>
  <si>
    <t>Table S4</t>
  </si>
  <si>
    <t>Summary of Scottish Household Survey results</t>
  </si>
  <si>
    <t xml:space="preserve">Summary of cross-border transport </t>
  </si>
  <si>
    <t>Table SGB1</t>
  </si>
  <si>
    <t>Comparisons of Scotland and Great Britain (or the UK) - numbers</t>
  </si>
  <si>
    <t>Summary of Transport in Scotland - numbers</t>
  </si>
  <si>
    <t>Summary of Transport in Scotland - index</t>
  </si>
  <si>
    <t>Table SGB2</t>
  </si>
  <si>
    <t>Comparisons of Scotland and Great Britain (or the UK) - index</t>
  </si>
  <si>
    <t>Table SGB3</t>
  </si>
  <si>
    <t xml:space="preserve">Comparisons of Scotland and Great Britain (or the UK) - relative to the population </t>
  </si>
  <si>
    <t>Table H1</t>
  </si>
  <si>
    <t>Summary of passenger traffic</t>
  </si>
  <si>
    <t>Summary of freight traffic lifted</t>
  </si>
  <si>
    <t>Summary of freight traffic moved</t>
  </si>
  <si>
    <t>Traffic estimates</t>
  </si>
  <si>
    <t>Table H3</t>
  </si>
  <si>
    <t xml:space="preserve">Other vehicle related statistics </t>
  </si>
  <si>
    <t>Table H4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</si>
  <si>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</si>
  <si>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</si>
  <si>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</si>
  <si>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</si>
  <si>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</si>
  <si>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</si>
  <si>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</si>
  <si>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</si>
  <si>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</si>
  <si>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</si>
  <si>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</si>
  <si>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Vehicles licensed</t>
  </si>
  <si>
    <t>New registrations of vehicles</t>
  </si>
  <si>
    <t>Traffic (vehicle kilometres)</t>
  </si>
  <si>
    <t>Reported road casualties</t>
  </si>
  <si>
    <t>Passenger numbers: local bus and rail</t>
  </si>
  <si>
    <t>Passenger numbers: rail, air and ferry</t>
  </si>
  <si>
    <t>Vehicles licensed per 100 population</t>
  </si>
  <si>
    <t>Passenger numbers per head of population: local bus and rail</t>
  </si>
  <si>
    <t>Passenger numbers per head of population: rail and air</t>
  </si>
  <si>
    <t>Freight lifted: road and coastwise shipping</t>
  </si>
  <si>
    <t>Freight lifted: coastwise shipping, pipelines, inland waterway, rail</t>
  </si>
  <si>
    <t>Table H2a</t>
  </si>
  <si>
    <t>Table H2b</t>
  </si>
  <si>
    <t xml:space="preserve"> Domestic freight estimates for 2006 to 2009 were revised on 27 October 2011.</t>
  </si>
  <si>
    <t>Services to Europe, Northern Ireland and within Scotland (Previous versions of STS only included services where data is available back to 1975, this</t>
  </si>
  <si>
    <t>Figure 6:  Passenger numbers: air and ferry</t>
  </si>
  <si>
    <t xml:space="preserve">  See Road Network chapter for more information. </t>
  </si>
  <si>
    <t>Scotland as the figures are new estimates and considered as ‘data under development'.</t>
  </si>
  <si>
    <t xml:space="preserve"> can still be found in Table H1). Figures for passenger numbers on the Corran ferry service in 2013, 2014 and 2015 have not been included in the total for</t>
  </si>
  <si>
    <r>
      <t xml:space="preserve">Vehicles Licensed  </t>
    </r>
    <r>
      <rPr>
        <sz val="10"/>
        <rFont val="Arial"/>
        <family val="2"/>
      </rPr>
      <t>(all vehicles)</t>
    </r>
  </si>
  <si>
    <r>
      <t xml:space="preserve">Public Road Lengths  </t>
    </r>
    <r>
      <rPr>
        <sz val="10"/>
        <rFont val="Arial"/>
        <family val="2"/>
      </rPr>
      <t>(all roads)</t>
    </r>
  </si>
  <si>
    <r>
      <t>All Roads</t>
    </r>
    <r>
      <rPr>
        <vertAlign val="superscript"/>
        <sz val="14"/>
        <rFont val="Arial"/>
        <family val="2"/>
      </rPr>
      <t>10</t>
    </r>
  </si>
  <si>
    <r>
      <t xml:space="preserve">All Roads </t>
    </r>
    <r>
      <rPr>
        <vertAlign val="superscript"/>
        <sz val="14"/>
        <rFont val="Arial"/>
        <family val="2"/>
      </rPr>
      <t>10</t>
    </r>
  </si>
  <si>
    <r>
      <t xml:space="preserve">Trunk (A and M) </t>
    </r>
    <r>
      <rPr>
        <vertAlign val="superscript"/>
        <sz val="14"/>
        <rFont val="Arial"/>
        <family val="2"/>
      </rPr>
      <t>10</t>
    </r>
  </si>
  <si>
    <t>9    Domestic freight estimates for 2006 to 2009 were revised on 27 October 2011.</t>
  </si>
  <si>
    <t xml:space="preserve">The Office of Rail and Road (ORR) produce total passenger figures. These are not adjusted to reflect ScotRail's revised methdology and are therefore </t>
  </si>
  <si>
    <t>3. The Travel diary methodology changed in 2007 and in 2012, creating a break in the time series.</t>
  </si>
  <si>
    <t>to/from other parts of UK</t>
  </si>
  <si>
    <t>to/from other countries</t>
  </si>
  <si>
    <t>Total to/from other parts of UK</t>
  </si>
  <si>
    <t>Total to/from other countries</t>
  </si>
  <si>
    <t>The Rail figures for 'outwith UK' include freight  taken to Scottish, English or Welsh ports for export.</t>
  </si>
  <si>
    <t xml:space="preserve">The Rosyth/Zeebrugge service started in May 2002, there was a drop in the frequency of service from November 2005 and the passenger service ceased in December 2010.  </t>
  </si>
  <si>
    <t>The Rail figures for 'outwith UK' include freight  imported at an English or Welsh port, then brought into Scotland by rail.</t>
  </si>
  <si>
    <t xml:space="preserve">Figures for 2008-09 onwards have been revised due to an error in the LENNON calculation of journeys between Edinburgh and Glasgow. </t>
  </si>
  <si>
    <t>(a)  freight lifted - millions of tonnes</t>
  </si>
  <si>
    <t>2.  The figures are all for calendar years except for the figures for 'rail' from 1985,</t>
  </si>
  <si>
    <t>(b)  freight moved - millions of tonne-kilometres</t>
  </si>
  <si>
    <t>2.  The figures are all for calendar years except for the figures for rail</t>
  </si>
  <si>
    <t xml:space="preserve">1. The figures for vehicles licensed for 1974 to 1978 are on different bases, due to the effect on the annual 'census' </t>
  </si>
  <si>
    <t>Provisional</t>
  </si>
  <si>
    <t xml:space="preserve">                      Index 2008=100</t>
  </si>
  <si>
    <t>*</t>
  </si>
  <si>
    <t>% Journeys under 2 miles by walking</t>
  </si>
  <si>
    <t>% Journeys under 5 miles by cycling</t>
  </si>
  <si>
    <t>Identified in another way</t>
  </si>
  <si>
    <t>Refused</t>
  </si>
  <si>
    <t xml:space="preserve">      Index 2009=100</t>
  </si>
  <si>
    <t xml:space="preserve">   Passenger receipts (2018 £mill)</t>
  </si>
  <si>
    <t xml:space="preserve">  Passenger receipts (£2018 mill)</t>
  </si>
  <si>
    <r>
      <t xml:space="preserve">Reported Road Accident Casualties </t>
    </r>
    <r>
      <rPr>
        <b/>
        <vertAlign val="superscript"/>
        <sz val="14"/>
        <rFont val="Arial"/>
        <family val="2"/>
      </rPr>
      <t>12,13</t>
    </r>
  </si>
  <si>
    <t>12. Due to changes in the the way casualty severities are recorded, killed/serious figures in 2019 are not comparable with previous years.</t>
  </si>
  <si>
    <t>13    Changes in the layout of the M74/M77/M8 during 2012 are likely to have affected the traffic data for motorways.</t>
  </si>
  <si>
    <r>
      <t xml:space="preserve">Reported Road Accident Casualties </t>
    </r>
    <r>
      <rPr>
        <b/>
        <vertAlign val="superscript"/>
        <sz val="14"/>
        <rFont val="Arial"/>
        <family val="2"/>
      </rPr>
      <t>11</t>
    </r>
  </si>
  <si>
    <t>11. Due to changes in the the way casualty severities are recorded, killed/serious figures in 2019 are not comparable with previous years.</t>
  </si>
  <si>
    <r>
      <t xml:space="preserve">Reported Road Accident Casualties: Killed or Seriously Injured </t>
    </r>
    <r>
      <rPr>
        <b/>
        <vertAlign val="superscript"/>
        <sz val="14"/>
        <rFont val="Arial"/>
        <family val="2"/>
      </rPr>
      <t>12</t>
    </r>
  </si>
  <si>
    <t>Due to changes in the the way casualty severities are recorded, killed/serious figures in 2019 are not comparable with previous years.</t>
  </si>
  <si>
    <r>
      <t xml:space="preserve">Reported Road Accident Casualties: Killed or Seriously Injured </t>
    </r>
    <r>
      <rPr>
        <b/>
        <vertAlign val="superscript"/>
        <sz val="10"/>
        <rFont val="Arial"/>
        <family val="2"/>
      </rPr>
      <t>11</t>
    </r>
  </si>
  <si>
    <r>
      <t xml:space="preserve">Reported Road Accident Casualties: Killed or Seriously Injured </t>
    </r>
    <r>
      <rPr>
        <b/>
        <vertAlign val="superscript"/>
        <sz val="14"/>
        <rFont val="Arial"/>
        <family val="2"/>
      </rPr>
      <t>11</t>
    </r>
  </si>
  <si>
    <t>The GB figures relate to motor vehicle traffic only, and therefore exclude a small amount of pedal cycle traffic. Figures from 2010 have been revised</t>
  </si>
  <si>
    <t xml:space="preserve">to take acount of the minor road benchmarking exercise. Further details available at: </t>
  </si>
  <si>
    <t>https://www.gov.uk/government/publications/road-traffic-statistics-minor-road-benchmarking</t>
  </si>
  <si>
    <r>
      <t xml:space="preserve">Road Traffic </t>
    </r>
    <r>
      <rPr>
        <b/>
        <vertAlign val="superscript"/>
        <sz val="14"/>
        <rFont val="Arial"/>
        <family val="2"/>
      </rPr>
      <t>14</t>
    </r>
  </si>
  <si>
    <t xml:space="preserve">14  Estimates for the period since 2010 have been revised to take into account the minor road benchmarking exercise. Further details available at: </t>
  </si>
  <si>
    <r>
      <t xml:space="preserve">2010 </t>
    </r>
    <r>
      <rPr>
        <vertAlign val="superscript"/>
        <sz val="12"/>
        <rFont val="Arial"/>
        <family val="2"/>
      </rPr>
      <t>2</t>
    </r>
  </si>
  <si>
    <r>
      <t xml:space="preserve">2011 </t>
    </r>
    <r>
      <rPr>
        <vertAlign val="superscript"/>
        <sz val="12"/>
        <rFont val="Arial"/>
        <family val="2"/>
      </rPr>
      <t>2</t>
    </r>
  </si>
  <si>
    <r>
      <t xml:space="preserve">2013 </t>
    </r>
    <r>
      <rPr>
        <vertAlign val="superscript"/>
        <sz val="12"/>
        <rFont val="Arial"/>
        <family val="2"/>
      </rPr>
      <t>2</t>
    </r>
  </si>
  <si>
    <r>
      <t xml:space="preserve">2014 </t>
    </r>
    <r>
      <rPr>
        <vertAlign val="superscript"/>
        <sz val="12"/>
        <rFont val="Arial"/>
        <family val="2"/>
      </rPr>
      <t>2</t>
    </r>
  </si>
  <si>
    <r>
      <t xml:space="preserve">2015 </t>
    </r>
    <r>
      <rPr>
        <vertAlign val="superscript"/>
        <sz val="12"/>
        <rFont val="Arial"/>
        <family val="2"/>
      </rPr>
      <t>2</t>
    </r>
  </si>
  <si>
    <r>
      <t xml:space="preserve">2016 </t>
    </r>
    <r>
      <rPr>
        <vertAlign val="superscript"/>
        <sz val="12"/>
        <rFont val="Arial"/>
        <family val="2"/>
      </rPr>
      <t>2</t>
    </r>
  </si>
  <si>
    <r>
      <t xml:space="preserve">2017 </t>
    </r>
    <r>
      <rPr>
        <vertAlign val="superscript"/>
        <sz val="12"/>
        <rFont val="Arial"/>
        <family val="2"/>
      </rPr>
      <t>2</t>
    </r>
  </si>
  <si>
    <r>
      <t xml:space="preserve">2018 </t>
    </r>
    <r>
      <rPr>
        <vertAlign val="superscript"/>
        <sz val="12"/>
        <rFont val="Arial"/>
        <family val="2"/>
      </rPr>
      <t>2</t>
    </r>
  </si>
  <si>
    <r>
      <t xml:space="preserve">2019 </t>
    </r>
    <r>
      <rPr>
        <vertAlign val="superscript"/>
        <sz val="12"/>
        <rFont val="Arial"/>
        <family val="2"/>
      </rPr>
      <t>2</t>
    </r>
  </si>
  <si>
    <t xml:space="preserve">2.  Estimates for the period since 2010 have been revised to take into account the minor road benchmarking exercise. Further details available at: </t>
  </si>
  <si>
    <r>
      <t xml:space="preserve">2012 </t>
    </r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</t>
    </r>
    <r>
      <rPr>
        <vertAlign val="superscript"/>
        <sz val="12"/>
        <rFont val="Arial"/>
        <family val="2"/>
      </rPr>
      <t>2</t>
    </r>
  </si>
  <si>
    <t>2. 1999 to 2007 results can be viewed by unhiding columns E to M.</t>
  </si>
  <si>
    <t>4.  Employed adults (aged 16+) not working from home</t>
  </si>
  <si>
    <t>5. Figures for 2017 travel to work by car or van an by train have been revised from 67.7 an 5.1.</t>
  </si>
  <si>
    <t>6. Tram journeys were not included in publications before 2018. They have now been added, and the 2016 figure is 0.1% higher than previous published.</t>
  </si>
  <si>
    <t>7. Figures for 2017 Travel to school by car or van have been revised from 25.5.</t>
  </si>
  <si>
    <t>8. From 2012 Q4 the question was changed to ask about access to cars / vans instead of just cars.</t>
  </si>
  <si>
    <t>9. Data published in 2015 erroneously included a value of 12.5 because of the exclusion of vans; this table contains the revised data.</t>
  </si>
  <si>
    <r>
      <t xml:space="preserve">Table S3   Summary of Scottish Household Survey results </t>
    </r>
    <r>
      <rPr>
        <b/>
        <vertAlign val="superscript"/>
        <sz val="14"/>
        <rFont val="Arial"/>
        <family val="2"/>
      </rPr>
      <t>1, 2</t>
    </r>
  </si>
  <si>
    <r>
      <t xml:space="preserve">Travel to work </t>
    </r>
    <r>
      <rPr>
        <b/>
        <vertAlign val="superscript"/>
        <sz val="14"/>
        <rFont val="Arial"/>
        <family val="2"/>
      </rPr>
      <t>4,5</t>
    </r>
  </si>
  <si>
    <r>
      <t xml:space="preserve">% Public and Active Travel </t>
    </r>
    <r>
      <rPr>
        <b/>
        <vertAlign val="superscript"/>
        <sz val="12"/>
        <rFont val="Arial"/>
        <family val="2"/>
      </rPr>
      <t>6</t>
    </r>
    <r>
      <rPr>
        <b/>
        <sz val="12"/>
        <rFont val="Arial"/>
        <family val="2"/>
      </rPr>
      <t xml:space="preserve"> </t>
    </r>
  </si>
  <si>
    <r>
      <t xml:space="preserve">Travel to school </t>
    </r>
    <r>
      <rPr>
        <b/>
        <vertAlign val="superscript"/>
        <sz val="14"/>
        <rFont val="Arial"/>
        <family val="2"/>
      </rPr>
      <t>7</t>
    </r>
  </si>
  <si>
    <r>
      <t>Percentage of car/van stages delayed by traffic congestion</t>
    </r>
    <r>
      <rPr>
        <b/>
        <vertAlign val="superscript"/>
        <sz val="14"/>
        <rFont val="Arial"/>
        <family val="2"/>
      </rPr>
      <t xml:space="preserve"> 9</t>
    </r>
  </si>
  <si>
    <r>
      <t>Household access to car</t>
    </r>
    <r>
      <rPr>
        <b/>
        <vertAlign val="superscript"/>
        <sz val="14"/>
        <rFont val="Arial"/>
        <family val="2"/>
      </rPr>
      <t>8</t>
    </r>
    <r>
      <rPr>
        <b/>
        <sz val="14"/>
        <rFont val="Arial"/>
        <family val="2"/>
      </rPr>
      <t xml:space="preserve"> /bike</t>
    </r>
  </si>
  <si>
    <r>
      <t xml:space="preserve">Rail </t>
    </r>
    <r>
      <rPr>
        <vertAlign val="superscript"/>
        <sz val="14"/>
        <rFont val="Arial"/>
        <family val="2"/>
      </rPr>
      <t>2,15</t>
    </r>
  </si>
  <si>
    <t>15. The figures from 2018 onwards are not comparable with previous figures, as they are collected in a different way.</t>
  </si>
  <si>
    <r>
      <t xml:space="preserve">Scotland </t>
    </r>
    <r>
      <rPr>
        <vertAlign val="superscript"/>
        <sz val="14"/>
        <rFont val="Arial"/>
        <family val="2"/>
      </rPr>
      <t>13</t>
    </r>
  </si>
  <si>
    <t>The figures from 2018 onwards are not comparable with previous figures, as they are collected in a different way.</t>
  </si>
  <si>
    <r>
      <t xml:space="preserve">2011 </t>
    </r>
    <r>
      <rPr>
        <vertAlign val="superscript"/>
        <sz val="12"/>
        <rFont val="Arial"/>
        <family val="2"/>
      </rPr>
      <t>7</t>
    </r>
  </si>
  <si>
    <r>
      <t xml:space="preserve">2012 </t>
    </r>
    <r>
      <rPr>
        <vertAlign val="superscript"/>
        <sz val="12"/>
        <rFont val="Arial"/>
        <family val="2"/>
      </rPr>
      <t>7</t>
    </r>
  </si>
  <si>
    <r>
      <t xml:space="preserve">2013 </t>
    </r>
    <r>
      <rPr>
        <vertAlign val="superscript"/>
        <sz val="12"/>
        <rFont val="Arial"/>
        <family val="2"/>
      </rPr>
      <t>7</t>
    </r>
  </si>
  <si>
    <r>
      <t xml:space="preserve">2014 </t>
    </r>
    <r>
      <rPr>
        <vertAlign val="superscript"/>
        <sz val="12"/>
        <rFont val="Arial"/>
        <family val="2"/>
      </rPr>
      <t>7</t>
    </r>
  </si>
  <si>
    <r>
      <t xml:space="preserve">2015 </t>
    </r>
    <r>
      <rPr>
        <vertAlign val="superscript"/>
        <sz val="12"/>
        <rFont val="Arial"/>
        <family val="2"/>
      </rPr>
      <t>7</t>
    </r>
  </si>
  <si>
    <r>
      <t xml:space="preserve">2016 </t>
    </r>
    <r>
      <rPr>
        <vertAlign val="superscript"/>
        <sz val="12"/>
        <rFont val="Arial"/>
        <family val="2"/>
      </rPr>
      <t>7</t>
    </r>
  </si>
  <si>
    <r>
      <t xml:space="preserve">Rail </t>
    </r>
    <r>
      <rPr>
        <b/>
        <vertAlign val="superscript"/>
        <sz val="10"/>
        <rFont val="Arial"/>
        <family val="2"/>
      </rPr>
      <t>8</t>
    </r>
  </si>
  <si>
    <t>8. The figures from 2018 onwards are not comparable with previous figures, as they are collected in a different way.</t>
  </si>
  <si>
    <t>7.  Domestic freight estimates from 2011 to 2016 were revised in 2018</t>
  </si>
  <si>
    <t xml:space="preserve">9    Domestic freight estimates for 2011 to 2016 were revised in 2018. </t>
  </si>
  <si>
    <r>
      <t xml:space="preserve">2011 </t>
    </r>
    <r>
      <rPr>
        <vertAlign val="superscript"/>
        <sz val="12"/>
        <rFont val="Arial"/>
        <family val="2"/>
      </rPr>
      <t>8</t>
    </r>
  </si>
  <si>
    <r>
      <t xml:space="preserve">2012 </t>
    </r>
    <r>
      <rPr>
        <vertAlign val="superscript"/>
        <sz val="12"/>
        <rFont val="Arial"/>
        <family val="2"/>
      </rPr>
      <t>8</t>
    </r>
  </si>
  <si>
    <r>
      <t xml:space="preserve">2013 </t>
    </r>
    <r>
      <rPr>
        <vertAlign val="superscript"/>
        <sz val="12"/>
        <rFont val="Arial"/>
        <family val="2"/>
      </rPr>
      <t>8</t>
    </r>
  </si>
  <si>
    <r>
      <t xml:space="preserve">2014 </t>
    </r>
    <r>
      <rPr>
        <vertAlign val="superscript"/>
        <sz val="12"/>
        <rFont val="Arial"/>
        <family val="2"/>
      </rPr>
      <t>8</t>
    </r>
  </si>
  <si>
    <r>
      <t xml:space="preserve">2015 </t>
    </r>
    <r>
      <rPr>
        <vertAlign val="superscript"/>
        <sz val="12"/>
        <rFont val="Arial"/>
        <family val="2"/>
      </rPr>
      <t>8</t>
    </r>
  </si>
  <si>
    <r>
      <t xml:space="preserve">2016 </t>
    </r>
    <r>
      <rPr>
        <vertAlign val="superscript"/>
        <sz val="12"/>
        <rFont val="Arial"/>
        <family val="2"/>
      </rPr>
      <t>8</t>
    </r>
  </si>
  <si>
    <t>8.  Domestic freight estimates from 2011 to 2016 were revised in 2018</t>
  </si>
  <si>
    <t>Rail2</t>
  </si>
  <si>
    <r>
      <t xml:space="preserve">at latest year's prices </t>
    </r>
    <r>
      <rPr>
        <vertAlign val="superscript"/>
        <sz val="14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</si>
</sst>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#,##0.000"/>
    <numFmt numFmtId="168" formatCode="_-* #,##0.0_-;\-* #,##0.0_-;_-* &quot;-&quot;??_-;_-@_-"/>
    <numFmt numFmtId="169" formatCode="_-* #,##0_-;\-* #,##0_-;_-* &quot;-&quot;??_-;_-@_-"/>
    <numFmt numFmtId="170" formatCode="#,##0_);\(#,##0\)"/>
    <numFmt numFmtId="171" formatCode="General_)"/>
    <numFmt numFmtId="172" formatCode="0.0_ ;\-0.0\ "/>
    <numFmt numFmtId="173" formatCode="#,###.0,"/>
    <numFmt numFmtId="174" formatCode="#,##0.0;\-#,##0.0"/>
    <numFmt numFmtId="175" formatCode="0.0%"/>
    <numFmt numFmtId="176" formatCode="0_ ;\-0\ "/>
    <numFmt numFmtId="177" formatCode="0.00000"/>
  </numFmts>
  <fonts count="67">
    <font>
      <sz val="10"/>
      <name val="Arial"/>
    </font>
    <font>
      <sz val="10"/>
      <name val="Arial"/>
      <family val="2"/>
    </font>
    <font>
      <sz val="12"/>
      <name val="Arial MT"/>
    </font>
    <font>
      <sz val="8"/>
      <name val="Arial MT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MT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i/>
      <sz val="14"/>
      <name val="Arial"/>
      <family val="2"/>
    </font>
    <font>
      <b/>
      <vertAlign val="superscript"/>
      <sz val="14"/>
      <name val="Arial"/>
      <family val="2"/>
    </font>
    <font>
      <sz val="11"/>
      <name val="Arial MT"/>
    </font>
    <font>
      <sz val="11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vertAlign val="superscript"/>
      <sz val="14"/>
      <name val="Arial"/>
      <family val="2"/>
    </font>
    <font>
      <i/>
      <sz val="10"/>
      <name val="Arial MT"/>
    </font>
    <font>
      <sz val="8"/>
      <name val="LinePrinter"/>
    </font>
    <font>
      <vertAlign val="superscript"/>
      <sz val="12"/>
      <name val="Arial"/>
      <family val="2"/>
    </font>
    <font>
      <i/>
      <sz val="12"/>
      <name val="Arial"/>
      <family val="2"/>
    </font>
    <font>
      <i/>
      <sz val="12"/>
      <name val="Arial MT"/>
    </font>
    <font>
      <b/>
      <sz val="11"/>
      <name val="Arial"/>
      <family val="2"/>
    </font>
    <font>
      <b/>
      <sz val="24"/>
      <name val="Arial MT"/>
    </font>
    <font>
      <sz val="24"/>
      <name val="Arial MT"/>
    </font>
    <font>
      <sz val="14"/>
      <name val="Times New Roman"/>
      <family val="1"/>
    </font>
    <font>
      <sz val="18"/>
      <name val="Arial MT"/>
    </font>
    <font>
      <sz val="12"/>
      <name val="Times New Roman"/>
      <family val="1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 MT"/>
    </font>
    <font>
      <sz val="10"/>
      <color indexed="56"/>
      <name val="Arial MT"/>
    </font>
    <font>
      <sz val="10"/>
      <color theme="1"/>
      <name val="Arial"/>
      <family val="2"/>
    </font>
    <font>
      <sz val="12"/>
      <color rgb="FF0000FF"/>
      <name val="Arial"/>
      <family val="2"/>
    </font>
    <font>
      <u/>
      <sz val="10"/>
      <color theme="10"/>
      <name val="Arial"/>
      <family val="2"/>
    </font>
    <font>
      <b/>
      <sz val="14"/>
      <name val="Arial MT"/>
    </font>
    <font>
      <b/>
      <sz val="18"/>
      <name val="Arial MT"/>
    </font>
    <font>
      <b/>
      <sz val="16"/>
      <name val="Arial MT"/>
    </font>
    <font>
      <b/>
      <u/>
      <sz val="14"/>
      <name val="Arial"/>
      <family val="2"/>
    </font>
    <font>
      <i/>
      <sz val="14"/>
      <name val="Arial MT"/>
    </font>
    <font>
      <sz val="16"/>
      <name val="Arial MT"/>
    </font>
    <font>
      <sz val="14"/>
      <name val="LinePrinter"/>
    </font>
    <font>
      <u/>
      <sz val="12"/>
      <color theme="10"/>
      <name val="Arial"/>
      <family val="2"/>
    </font>
    <font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</font>
    <font>
      <b/>
      <vertAlign val="superscript"/>
      <sz val="12"/>
      <name val="Arial"/>
      <family val="2"/>
    </font>
    <font>
      <vertAlign val="superscript"/>
      <sz val="14"/>
      <name val="Arial MT"/>
    </font>
    <font>
      <u/>
      <sz val="8"/>
      <color rgb="FF0000FF"/>
      <name val="Times New Roman"/>
      <family val="1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4"/>
      <color indexed="10"/>
      <name val="Arial MT"/>
    </font>
    <font>
      <b/>
      <sz val="14"/>
      <color indexed="10"/>
      <name val="Arial MT"/>
    </font>
    <font>
      <b/>
      <sz val="14"/>
      <color rgb="FF000000"/>
      <name val="Calibri"/>
      <family val="2"/>
    </font>
    <font>
      <sz val="14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Dashed">
        <color rgb="FF000000"/>
      </left>
      <right/>
      <top/>
      <bottom/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 style="dashed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1" fillId="0" borderId="0"/>
    <xf numFmtId="0" fontId="6" fillId="0" borderId="0"/>
    <xf numFmtId="0" fontId="6" fillId="0" borderId="0"/>
    <xf numFmtId="171" fontId="2" fillId="0" borderId="0"/>
    <xf numFmtId="171" fontId="2" fillId="0" borderId="0"/>
    <xf numFmtId="171" fontId="2" fillId="0" borderId="0"/>
    <xf numFmtId="171" fontId="2" fillId="0" borderId="0"/>
    <xf numFmtId="0" fontId="38" fillId="0" borderId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/>
    <xf numFmtId="0" fontId="58" fillId="0" borderId="0" applyNumberForma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</cellStyleXfs>
  <cellXfs count="591">
    <xf numFmtId="0" fontId="0" fillId="0" borderId="0" xfId="0"/>
    <xf numFmtId="171" fontId="5" fillId="2" borderId="0" xfId="9" applyFont="1" applyFill="1" applyAlignment="1">
      <alignment horizontal="left"/>
    </xf>
    <xf numFmtId="171" fontId="2" fillId="2" borderId="0" xfId="9" applyFont="1" applyFill="1"/>
    <xf numFmtId="171" fontId="2" fillId="2" borderId="0" xfId="9" applyFont="1" applyFill="1" applyAlignment="1">
      <alignment horizontal="right"/>
    </xf>
    <xf numFmtId="171" fontId="4" fillId="2" borderId="0" xfId="9" applyFont="1" applyFill="1" applyBorder="1" applyAlignment="1">
      <alignment horizontal="left"/>
    </xf>
    <xf numFmtId="171" fontId="5" fillId="2" borderId="1" xfId="9" applyFont="1" applyFill="1" applyBorder="1"/>
    <xf numFmtId="171" fontId="7" fillId="2" borderId="0" xfId="9" applyFont="1" applyFill="1"/>
    <xf numFmtId="171" fontId="8" fillId="2" borderId="0" xfId="9" applyFont="1" applyFill="1" applyBorder="1"/>
    <xf numFmtId="171" fontId="8" fillId="2" borderId="0" xfId="9" applyFont="1" applyFill="1"/>
    <xf numFmtId="171" fontId="8" fillId="2" borderId="0" xfId="9" applyFont="1" applyFill="1" applyAlignment="1">
      <alignment horizontal="left"/>
    </xf>
    <xf numFmtId="171" fontId="9" fillId="2" borderId="0" xfId="9" applyFont="1" applyFill="1" applyAlignment="1">
      <alignment horizontal="right"/>
    </xf>
    <xf numFmtId="3" fontId="4" fillId="2" borderId="0" xfId="9" applyNumberFormat="1" applyFont="1" applyFill="1" applyAlignment="1">
      <alignment horizontal="right"/>
    </xf>
    <xf numFmtId="171" fontId="4" fillId="2" borderId="0" xfId="9" applyFont="1" applyFill="1"/>
    <xf numFmtId="3" fontId="4" fillId="2" borderId="0" xfId="9" applyNumberFormat="1" applyFont="1" applyFill="1" applyBorder="1"/>
    <xf numFmtId="3" fontId="4" fillId="2" borderId="0" xfId="9" applyNumberFormat="1" applyFont="1" applyFill="1" applyBorder="1" applyAlignment="1">
      <alignment horizontal="right"/>
    </xf>
    <xf numFmtId="166" fontId="4" fillId="2" borderId="0" xfId="9" applyNumberFormat="1" applyFont="1" applyFill="1" applyBorder="1" applyAlignment="1">
      <alignment horizontal="right"/>
    </xf>
    <xf numFmtId="3" fontId="4" fillId="2" borderId="0" xfId="9" applyNumberFormat="1" applyFont="1" applyFill="1"/>
    <xf numFmtId="2" fontId="4" fillId="2" borderId="0" xfId="9" applyNumberFormat="1" applyFont="1" applyFill="1" applyAlignment="1">
      <alignment horizontal="right"/>
    </xf>
    <xf numFmtId="2" fontId="4" fillId="2" borderId="0" xfId="9" applyNumberFormat="1" applyFont="1" applyFill="1" applyBorder="1" applyAlignment="1">
      <alignment horizontal="right"/>
    </xf>
    <xf numFmtId="171" fontId="12" fillId="2" borderId="0" xfId="9" applyFont="1" applyFill="1"/>
    <xf numFmtId="171" fontId="2" fillId="2" borderId="0" xfId="8" applyFont="1" applyFill="1"/>
    <xf numFmtId="171" fontId="4" fillId="2" borderId="0" xfId="8" applyFont="1" applyFill="1" applyBorder="1" applyAlignment="1">
      <alignment horizontal="left"/>
    </xf>
    <xf numFmtId="171" fontId="15" fillId="2" borderId="0" xfId="8" applyFont="1" applyFill="1"/>
    <xf numFmtId="171" fontId="14" fillId="2" borderId="0" xfId="8" applyFont="1" applyFill="1" applyAlignment="1">
      <alignment horizontal="left"/>
    </xf>
    <xf numFmtId="171" fontId="4" fillId="2" borderId="0" xfId="8" applyFont="1" applyFill="1" applyBorder="1"/>
    <xf numFmtId="171" fontId="13" fillId="2" borderId="0" xfId="9" applyFont="1" applyFill="1" applyAlignment="1">
      <alignment horizontal="left"/>
    </xf>
    <xf numFmtId="171" fontId="14" fillId="2" borderId="1" xfId="9" applyFont="1" applyFill="1" applyBorder="1" applyAlignment="1">
      <alignment horizontal="right"/>
    </xf>
    <xf numFmtId="171" fontId="15" fillId="2" borderId="0" xfId="9" applyFont="1" applyFill="1"/>
    <xf numFmtId="171" fontId="22" fillId="2" borderId="0" xfId="9" applyFont="1" applyFill="1"/>
    <xf numFmtId="171" fontId="17" fillId="2" borderId="0" xfId="9" applyFont="1" applyFill="1"/>
    <xf numFmtId="171" fontId="17" fillId="2" borderId="0" xfId="9" applyFont="1" applyFill="1" applyAlignment="1">
      <alignment horizontal="right"/>
    </xf>
    <xf numFmtId="171" fontId="16" fillId="2" borderId="0" xfId="9" applyFont="1" applyFill="1"/>
    <xf numFmtId="171" fontId="14" fillId="2" borderId="0" xfId="9" applyFont="1" applyFill="1" applyAlignment="1">
      <alignment horizontal="left"/>
    </xf>
    <xf numFmtId="171" fontId="14" fillId="2" borderId="0" xfId="9" applyFont="1" applyFill="1"/>
    <xf numFmtId="3" fontId="15" fillId="2" borderId="0" xfId="9" applyNumberFormat="1" applyFont="1" applyFill="1"/>
    <xf numFmtId="171" fontId="16" fillId="2" borderId="0" xfId="9" applyFont="1" applyFill="1" applyAlignment="1">
      <alignment horizontal="left"/>
    </xf>
    <xf numFmtId="171" fontId="16" fillId="2" borderId="0" xfId="9" applyFont="1" applyFill="1" applyBorder="1"/>
    <xf numFmtId="171" fontId="16" fillId="2" borderId="0" xfId="9" applyFont="1" applyFill="1" applyBorder="1" applyAlignment="1">
      <alignment horizontal="left"/>
    </xf>
    <xf numFmtId="171" fontId="2" fillId="2" borderId="4" xfId="9" applyFont="1" applyFill="1" applyBorder="1"/>
    <xf numFmtId="171" fontId="19" fillId="2" borderId="0" xfId="9" applyFont="1" applyFill="1" applyAlignment="1">
      <alignment horizontal="center"/>
    </xf>
    <xf numFmtId="171" fontId="5" fillId="2" borderId="0" xfId="9" applyFont="1" applyFill="1"/>
    <xf numFmtId="171" fontId="4" fillId="2" borderId="0" xfId="9" applyFont="1" applyFill="1" applyAlignment="1">
      <alignment horizontal="right"/>
    </xf>
    <xf numFmtId="1" fontId="4" fillId="2" borderId="0" xfId="9" applyNumberFormat="1" applyFont="1" applyFill="1" applyAlignment="1">
      <alignment horizontal="right"/>
    </xf>
    <xf numFmtId="164" fontId="4" fillId="2" borderId="0" xfId="9" applyNumberFormat="1" applyFont="1" applyFill="1" applyAlignment="1">
      <alignment horizontal="right"/>
    </xf>
    <xf numFmtId="164" fontId="4" fillId="2" borderId="3" xfId="9" applyNumberFormat="1" applyFont="1" applyFill="1" applyBorder="1" applyAlignment="1">
      <alignment horizontal="right"/>
    </xf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 applyBorder="1" applyAlignment="1">
      <alignment horizontal="right"/>
    </xf>
    <xf numFmtId="171" fontId="10" fillId="2" borderId="0" xfId="9" quotePrefix="1" applyFont="1" applyFill="1"/>
    <xf numFmtId="171" fontId="25" fillId="2" borderId="0" xfId="9" applyFont="1" applyFill="1"/>
    <xf numFmtId="1" fontId="4" fillId="2" borderId="0" xfId="9" applyNumberFormat="1" applyFont="1" applyFill="1"/>
    <xf numFmtId="1" fontId="4" fillId="2" borderId="0" xfId="9" applyNumberFormat="1" applyFont="1" applyFill="1" applyBorder="1"/>
    <xf numFmtId="169" fontId="4" fillId="2" borderId="0" xfId="1" applyNumberFormat="1" applyFont="1" applyFill="1" applyBorder="1"/>
    <xf numFmtId="171" fontId="5" fillId="2" borderId="0" xfId="9" quotePrefix="1" applyFont="1" applyFill="1" applyBorder="1" applyAlignment="1">
      <alignment horizontal="left"/>
    </xf>
    <xf numFmtId="171" fontId="5" fillId="2" borderId="5" xfId="9" quotePrefix="1" applyFont="1" applyFill="1" applyBorder="1" applyAlignment="1">
      <alignment horizontal="right"/>
    </xf>
    <xf numFmtId="171" fontId="5" fillId="2" borderId="5" xfId="9" applyFont="1" applyFill="1" applyBorder="1"/>
    <xf numFmtId="171" fontId="5" fillId="2" borderId="5" xfId="9" quotePrefix="1" applyFont="1" applyFill="1" applyBorder="1" applyAlignment="1">
      <alignment horizontal="left"/>
    </xf>
    <xf numFmtId="171" fontId="5" fillId="2" borderId="5" xfId="9" applyFont="1" applyFill="1" applyBorder="1" applyAlignment="1">
      <alignment horizontal="center"/>
    </xf>
    <xf numFmtId="171" fontId="9" fillId="2" borderId="3" xfId="9" applyFont="1" applyFill="1" applyBorder="1" applyAlignment="1">
      <alignment horizontal="right"/>
    </xf>
    <xf numFmtId="171" fontId="4" fillId="2" borderId="0" xfId="9" applyFont="1" applyFill="1" applyAlignment="1">
      <alignment horizontal="center"/>
    </xf>
    <xf numFmtId="3" fontId="4" fillId="2" borderId="4" xfId="9" applyNumberFormat="1" applyFont="1" applyFill="1" applyBorder="1" applyAlignment="1">
      <alignment horizontal="right"/>
    </xf>
    <xf numFmtId="37" fontId="27" fillId="2" borderId="0" xfId="9" applyNumberFormat="1" applyFont="1" applyFill="1" applyAlignment="1">
      <alignment horizontal="right"/>
    </xf>
    <xf numFmtId="37" fontId="4" fillId="2" borderId="0" xfId="9" applyNumberFormat="1" applyFont="1" applyFill="1" applyAlignment="1">
      <alignment horizontal="right"/>
    </xf>
    <xf numFmtId="37" fontId="27" fillId="2" borderId="4" xfId="9" applyNumberFormat="1" applyFont="1" applyFill="1" applyBorder="1" applyAlignment="1">
      <alignment horizontal="right"/>
    </xf>
    <xf numFmtId="37" fontId="4" fillId="2" borderId="4" xfId="9" applyNumberFormat="1" applyFont="1" applyFill="1" applyBorder="1" applyAlignment="1">
      <alignment horizontal="right"/>
    </xf>
    <xf numFmtId="164" fontId="4" fillId="2" borderId="4" xfId="9" applyNumberFormat="1" applyFont="1" applyFill="1" applyBorder="1" applyAlignment="1">
      <alignment horizontal="right"/>
    </xf>
    <xf numFmtId="164" fontId="4" fillId="2" borderId="0" xfId="9" applyNumberFormat="1" applyFont="1" applyFill="1" applyBorder="1" applyAlignment="1">
      <alignment horizontal="right"/>
    </xf>
    <xf numFmtId="37" fontId="4" fillId="2" borderId="0" xfId="9" applyNumberFormat="1" applyFont="1" applyFill="1" applyBorder="1" applyAlignment="1">
      <alignment horizontal="right"/>
    </xf>
    <xf numFmtId="171" fontId="10" fillId="2" borderId="0" xfId="9" quotePrefix="1" applyFont="1" applyFill="1" applyBorder="1" applyAlignment="1" applyProtection="1">
      <alignment horizontal="left"/>
      <protection locked="0"/>
    </xf>
    <xf numFmtId="171" fontId="4" fillId="2" borderId="0" xfId="9" applyFont="1" applyFill="1" applyBorder="1" applyAlignment="1">
      <alignment horizontal="center"/>
    </xf>
    <xf numFmtId="2" fontId="4" fillId="2" borderId="0" xfId="9" applyNumberFormat="1" applyFont="1" applyFill="1" applyBorder="1"/>
    <xf numFmtId="174" fontId="4" fillId="2" borderId="0" xfId="9" applyNumberFormat="1" applyFont="1" applyFill="1" applyBorder="1" applyAlignment="1">
      <alignment horizontal="right"/>
    </xf>
    <xf numFmtId="39" fontId="4" fillId="2" borderId="0" xfId="9" applyNumberFormat="1" applyFont="1" applyFill="1" applyBorder="1" applyAlignment="1">
      <alignment horizontal="right"/>
    </xf>
    <xf numFmtId="4" fontId="4" fillId="2" borderId="0" xfId="9" applyNumberFormat="1" applyFont="1" applyFill="1"/>
    <xf numFmtId="169" fontId="4" fillId="2" borderId="0" xfId="1" applyNumberFormat="1" applyFont="1" applyFill="1"/>
    <xf numFmtId="171" fontId="16" fillId="2" borderId="0" xfId="9" quotePrefix="1" applyFont="1" applyFill="1" applyBorder="1" applyAlignment="1">
      <alignment horizontal="left"/>
    </xf>
    <xf numFmtId="171" fontId="28" fillId="2" borderId="0" xfId="9" applyFont="1" applyFill="1"/>
    <xf numFmtId="171" fontId="9" fillId="2" borderId="0" xfId="9" applyFont="1" applyFill="1" applyBorder="1" applyAlignment="1">
      <alignment horizontal="center"/>
    </xf>
    <xf numFmtId="171" fontId="9" fillId="2" borderId="3" xfId="9" applyFont="1" applyFill="1" applyBorder="1" applyAlignment="1">
      <alignment horizontal="center"/>
    </xf>
    <xf numFmtId="171" fontId="9" fillId="2" borderId="4" xfId="9" applyFont="1" applyFill="1" applyBorder="1" applyAlignment="1">
      <alignment horizontal="center"/>
    </xf>
    <xf numFmtId="171" fontId="9" fillId="2" borderId="8" xfId="9" applyFont="1" applyFill="1" applyBorder="1" applyAlignment="1">
      <alignment horizontal="center"/>
    </xf>
    <xf numFmtId="164" fontId="27" fillId="2" borderId="0" xfId="9" applyNumberFormat="1" applyFont="1" applyFill="1" applyAlignment="1">
      <alignment horizontal="right"/>
    </xf>
    <xf numFmtId="171" fontId="4" fillId="2" borderId="0" xfId="9" quotePrefix="1" applyFont="1" applyFill="1" applyAlignment="1">
      <alignment horizontal="center"/>
    </xf>
    <xf numFmtId="171" fontId="4" fillId="2" borderId="0" xfId="9" applyFont="1" applyFill="1" applyBorder="1" applyAlignment="1">
      <alignment horizontal="right"/>
    </xf>
    <xf numFmtId="1" fontId="4" fillId="2" borderId="0" xfId="9" applyNumberFormat="1" applyFont="1" applyFill="1" applyBorder="1" applyAlignment="1">
      <alignment horizontal="right"/>
    </xf>
    <xf numFmtId="171" fontId="4" fillId="2" borderId="0" xfId="9" quotePrefix="1" applyFont="1" applyFill="1" applyBorder="1" applyAlignment="1">
      <alignment horizontal="center"/>
    </xf>
    <xf numFmtId="171" fontId="12" fillId="2" borderId="0" xfId="9" quotePrefix="1" applyFont="1" applyFill="1" applyAlignment="1">
      <alignment horizontal="left"/>
    </xf>
    <xf numFmtId="171" fontId="12" fillId="2" borderId="0" xfId="9" applyFont="1" applyFill="1" applyAlignment="1">
      <alignment horizontal="left"/>
    </xf>
    <xf numFmtId="171" fontId="14" fillId="2" borderId="0" xfId="9" applyFont="1" applyFill="1" applyAlignment="1">
      <alignment horizontal="left" indent="5"/>
    </xf>
    <xf numFmtId="171" fontId="9" fillId="2" borderId="0" xfId="9" applyFont="1" applyFill="1" applyAlignment="1">
      <alignment horizontal="center"/>
    </xf>
    <xf numFmtId="171" fontId="9" fillId="2" borderId="6" xfId="9" applyFont="1" applyFill="1" applyBorder="1" applyAlignment="1">
      <alignment horizontal="center"/>
    </xf>
    <xf numFmtId="3" fontId="2" fillId="2" borderId="0" xfId="1" applyNumberFormat="1" applyFont="1" applyFill="1" applyAlignment="1">
      <alignment horizontal="right"/>
    </xf>
    <xf numFmtId="1" fontId="4" fillId="2" borderId="4" xfId="9" applyNumberFormat="1" applyFont="1" applyFill="1" applyBorder="1" applyAlignment="1">
      <alignment horizontal="right"/>
    </xf>
    <xf numFmtId="1" fontId="27" fillId="2" borderId="0" xfId="9" applyNumberFormat="1" applyFont="1" applyFill="1" applyAlignment="1">
      <alignment horizontal="right"/>
    </xf>
    <xf numFmtId="3" fontId="4" fillId="2" borderId="4" xfId="1" applyNumberFormat="1" applyFont="1" applyFill="1" applyBorder="1" applyAlignment="1">
      <alignment horizontal="right"/>
    </xf>
    <xf numFmtId="3" fontId="4" fillId="2" borderId="0" xfId="11" applyNumberFormat="1" applyFont="1" applyFill="1" applyBorder="1" applyAlignment="1">
      <alignment horizontal="right"/>
    </xf>
    <xf numFmtId="1" fontId="4" fillId="2" borderId="6" xfId="9" applyNumberFormat="1" applyFont="1" applyFill="1" applyBorder="1" applyAlignment="1">
      <alignment horizontal="right"/>
    </xf>
    <xf numFmtId="171" fontId="5" fillId="2" borderId="0" xfId="9" applyFont="1" applyFill="1" applyBorder="1" applyAlignment="1">
      <alignment horizontal="left"/>
    </xf>
    <xf numFmtId="171" fontId="29" fillId="2" borderId="5" xfId="9" quotePrefix="1" applyFont="1" applyFill="1" applyBorder="1" applyAlignment="1">
      <alignment horizontal="right"/>
    </xf>
    <xf numFmtId="171" fontId="29" fillId="2" borderId="5" xfId="9" applyFont="1" applyFill="1" applyBorder="1"/>
    <xf numFmtId="171" fontId="29" fillId="2" borderId="5" xfId="9" applyFont="1" applyFill="1" applyBorder="1" applyAlignment="1">
      <alignment horizontal="center"/>
    </xf>
    <xf numFmtId="171" fontId="29" fillId="2" borderId="9" xfId="9" applyFont="1" applyFill="1" applyBorder="1" applyAlignment="1">
      <alignment horizontal="center"/>
    </xf>
    <xf numFmtId="171" fontId="20" fillId="2" borderId="0" xfId="9" applyFont="1" applyFill="1" applyBorder="1"/>
    <xf numFmtId="171" fontId="29" fillId="2" borderId="0" xfId="9" applyFont="1" applyFill="1" applyBorder="1" applyAlignment="1">
      <alignment horizontal="center"/>
    </xf>
    <xf numFmtId="171" fontId="29" fillId="2" borderId="3" xfId="9" applyFont="1" applyFill="1" applyBorder="1" applyAlignment="1">
      <alignment horizontal="center"/>
    </xf>
    <xf numFmtId="1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Alignment="1">
      <alignment horizontal="left"/>
    </xf>
    <xf numFmtId="37" fontId="4" fillId="2" borderId="3" xfId="9" applyNumberFormat="1" applyFont="1" applyFill="1" applyBorder="1" applyAlignment="1">
      <alignment horizontal="right"/>
    </xf>
    <xf numFmtId="171" fontId="10" fillId="2" borderId="0" xfId="9" applyFont="1" applyFill="1" applyBorder="1" applyAlignment="1" applyProtection="1">
      <alignment horizontal="left"/>
      <protection locked="0"/>
    </xf>
    <xf numFmtId="171" fontId="4" fillId="2" borderId="2" xfId="9" applyFont="1" applyFill="1" applyBorder="1" applyAlignment="1">
      <alignment horizontal="center"/>
    </xf>
    <xf numFmtId="1" fontId="4" fillId="2" borderId="4" xfId="9" applyNumberFormat="1" applyFont="1" applyFill="1" applyBorder="1"/>
    <xf numFmtId="37" fontId="4" fillId="2" borderId="0" xfId="9" applyNumberFormat="1" applyFont="1" applyFill="1" applyBorder="1" applyAlignment="1">
      <alignment horizontal="center"/>
    </xf>
    <xf numFmtId="1" fontId="4" fillId="2" borderId="0" xfId="9" applyNumberFormat="1" applyFont="1" applyFill="1" applyBorder="1" applyAlignment="1">
      <alignment horizontal="center"/>
    </xf>
    <xf numFmtId="171" fontId="29" fillId="2" borderId="10" xfId="9" applyFont="1" applyFill="1" applyBorder="1"/>
    <xf numFmtId="171" fontId="20" fillId="2" borderId="2" xfId="9" applyFont="1" applyFill="1" applyBorder="1"/>
    <xf numFmtId="1" fontId="4" fillId="2" borderId="0" xfId="9" applyNumberFormat="1" applyFont="1" applyFill="1" applyAlignment="1"/>
    <xf numFmtId="171" fontId="10" fillId="2" borderId="0" xfId="9" quotePrefix="1" applyFont="1" applyFill="1" applyBorder="1" applyAlignment="1">
      <alignment horizontal="left"/>
    </xf>
    <xf numFmtId="3" fontId="4" fillId="2" borderId="0" xfId="9" applyNumberFormat="1" applyFont="1" applyFill="1" applyBorder="1" applyAlignment="1">
      <alignment horizontal="right" wrapText="1"/>
    </xf>
    <xf numFmtId="169" fontId="6" fillId="0" borderId="0" xfId="1" applyNumberFormat="1" applyFont="1"/>
    <xf numFmtId="169" fontId="6" fillId="0" borderId="0" xfId="1" applyNumberFormat="1" applyFont="1" applyFill="1"/>
    <xf numFmtId="171" fontId="30" fillId="0" borderId="0" xfId="10" applyFont="1"/>
    <xf numFmtId="171" fontId="31" fillId="0" borderId="0" xfId="10" applyFont="1"/>
    <xf numFmtId="171" fontId="16" fillId="0" borderId="0" xfId="10" applyFont="1"/>
    <xf numFmtId="171" fontId="2" fillId="0" borderId="0" xfId="10" applyFont="1"/>
    <xf numFmtId="171" fontId="32" fillId="0" borderId="0" xfId="10" applyFont="1"/>
    <xf numFmtId="171" fontId="33" fillId="0" borderId="0" xfId="10" applyFont="1"/>
    <xf numFmtId="171" fontId="15" fillId="0" borderId="0" xfId="10" applyFont="1"/>
    <xf numFmtId="171" fontId="16" fillId="0" borderId="0" xfId="10" applyFont="1" applyAlignment="1">
      <alignment horizontal="left" indent="1"/>
    </xf>
    <xf numFmtId="171" fontId="7" fillId="0" borderId="0" xfId="10" applyFont="1" applyAlignment="1">
      <alignment wrapText="1"/>
    </xf>
    <xf numFmtId="4" fontId="5" fillId="0" borderId="0" xfId="10" applyNumberFormat="1" applyFont="1"/>
    <xf numFmtId="4" fontId="5" fillId="0" borderId="0" xfId="10" applyNumberFormat="1" applyFont="1" applyFill="1" applyAlignment="1">
      <alignment horizontal="right"/>
    </xf>
    <xf numFmtId="171" fontId="7" fillId="0" borderId="0" xfId="10" applyFont="1"/>
    <xf numFmtId="171" fontId="3" fillId="0" borderId="0" xfId="10" applyFont="1" applyAlignment="1">
      <alignment horizontal="left" indent="9"/>
    </xf>
    <xf numFmtId="171" fontId="4" fillId="0" borderId="0" xfId="10" applyFont="1" applyAlignment="1">
      <alignment horizontal="left"/>
    </xf>
    <xf numFmtId="171" fontId="34" fillId="0" borderId="0" xfId="10" applyFont="1"/>
    <xf numFmtId="2" fontId="16" fillId="0" borderId="0" xfId="10" applyNumberFormat="1" applyFont="1"/>
    <xf numFmtId="171" fontId="12" fillId="0" borderId="0" xfId="8" applyFont="1"/>
    <xf numFmtId="171" fontId="1" fillId="0" borderId="0" xfId="8" applyFont="1"/>
    <xf numFmtId="171" fontId="8" fillId="0" borderId="0" xfId="8" applyFont="1"/>
    <xf numFmtId="171" fontId="8" fillId="0" borderId="0" xfId="8" quotePrefix="1" applyFont="1" applyAlignment="1">
      <alignment horizontal="right"/>
    </xf>
    <xf numFmtId="171" fontId="39" fillId="0" borderId="0" xfId="8" applyFont="1" applyAlignment="1">
      <alignment horizontal="right"/>
    </xf>
    <xf numFmtId="171" fontId="39" fillId="0" borderId="0" xfId="8" applyFont="1"/>
    <xf numFmtId="0" fontId="39" fillId="0" borderId="0" xfId="0" applyFont="1"/>
    <xf numFmtId="171" fontId="8" fillId="0" borderId="0" xfId="8" applyFont="1" applyAlignment="1">
      <alignment horizontal="right"/>
    </xf>
    <xf numFmtId="169" fontId="6" fillId="0" borderId="0" xfId="1" quotePrefix="1" applyNumberFormat="1" applyFont="1" applyAlignment="1">
      <alignment horizontal="right"/>
    </xf>
    <xf numFmtId="169" fontId="12" fillId="0" borderId="0" xfId="1" applyNumberFormat="1" applyFont="1"/>
    <xf numFmtId="170" fontId="12" fillId="0" borderId="0" xfId="8" applyNumberFormat="1" applyFont="1" applyProtection="1"/>
    <xf numFmtId="3" fontId="6" fillId="0" borderId="0" xfId="12" applyNumberFormat="1" applyFont="1" applyFill="1"/>
    <xf numFmtId="170" fontId="40" fillId="0" borderId="0" xfId="8" applyNumberFormat="1" applyFont="1" applyProtection="1"/>
    <xf numFmtId="169" fontId="12" fillId="0" borderId="0" xfId="1" applyNumberFormat="1" applyFont="1" applyAlignment="1">
      <alignment horizontal="left"/>
    </xf>
    <xf numFmtId="169" fontId="40" fillId="0" borderId="0" xfId="1" applyNumberFormat="1" applyFont="1"/>
    <xf numFmtId="3" fontId="12" fillId="0" borderId="0" xfId="8" applyNumberFormat="1" applyFont="1" applyAlignment="1"/>
    <xf numFmtId="171" fontId="6" fillId="0" borderId="0" xfId="8" applyFont="1" applyFill="1"/>
    <xf numFmtId="171" fontId="12" fillId="3" borderId="0" xfId="8" applyFont="1" applyFill="1"/>
    <xf numFmtId="171" fontId="35" fillId="2" borderId="0" xfId="9" applyFont="1" applyFill="1"/>
    <xf numFmtId="171" fontId="36" fillId="2" borderId="0" xfId="9" applyFont="1" applyFill="1"/>
    <xf numFmtId="3" fontId="1" fillId="2" borderId="0" xfId="9" applyNumberFormat="1" applyFont="1" applyFill="1" applyAlignment="1">
      <alignment horizontal="right"/>
    </xf>
    <xf numFmtId="4" fontId="1" fillId="2" borderId="0" xfId="9" applyNumberFormat="1" applyFont="1" applyFill="1" applyAlignment="1">
      <alignment horizontal="right"/>
    </xf>
    <xf numFmtId="171" fontId="9" fillId="2" borderId="0" xfId="9" applyFont="1" applyFill="1"/>
    <xf numFmtId="4" fontId="2" fillId="2" borderId="0" xfId="9" applyNumberFormat="1" applyFont="1" applyFill="1"/>
    <xf numFmtId="0" fontId="1" fillId="0" borderId="0" xfId="0" applyFont="1" applyFill="1"/>
    <xf numFmtId="171" fontId="4" fillId="2" borderId="6" xfId="9" applyFont="1" applyFill="1" applyBorder="1" applyAlignment="1">
      <alignment horizontal="center"/>
    </xf>
    <xf numFmtId="164" fontId="4" fillId="2" borderId="6" xfId="9" applyNumberFormat="1" applyFont="1" applyFill="1" applyBorder="1" applyAlignment="1">
      <alignment horizontal="right"/>
    </xf>
    <xf numFmtId="171" fontId="4" fillId="2" borderId="6" xfId="9" quotePrefix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right"/>
    </xf>
    <xf numFmtId="1" fontId="4" fillId="2" borderId="6" xfId="9" applyNumberFormat="1" applyFont="1" applyFill="1" applyBorder="1"/>
    <xf numFmtId="171" fontId="4" fillId="2" borderId="12" xfId="9" applyFont="1" applyFill="1" applyBorder="1" applyAlignment="1">
      <alignment horizontal="center"/>
    </xf>
    <xf numFmtId="0" fontId="1" fillId="2" borderId="0" xfId="9" applyNumberFormat="1" applyFont="1" applyFill="1" applyAlignment="1">
      <alignment horizontal="right"/>
    </xf>
    <xf numFmtId="37" fontId="4" fillId="0" borderId="0" xfId="9" applyNumberFormat="1" applyFont="1" applyFill="1" applyBorder="1" applyAlignment="1">
      <alignment horizontal="right"/>
    </xf>
    <xf numFmtId="1" fontId="12" fillId="2" borderId="0" xfId="9" applyNumberFormat="1" applyFont="1" applyFill="1"/>
    <xf numFmtId="164" fontId="4" fillId="0" borderId="0" xfId="9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164" fontId="4" fillId="0" borderId="0" xfId="9" applyNumberFormat="1" applyFont="1" applyFill="1" applyAlignment="1">
      <alignment horizontal="right"/>
    </xf>
    <xf numFmtId="169" fontId="12" fillId="0" borderId="0" xfId="1" applyNumberFormat="1" applyFont="1" applyFill="1"/>
    <xf numFmtId="43" fontId="2" fillId="2" borderId="0" xfId="1" applyNumberFormat="1" applyFont="1" applyFill="1" applyBorder="1" applyAlignment="1">
      <alignment horizontal="center"/>
    </xf>
    <xf numFmtId="171" fontId="4" fillId="0" borderId="0" xfId="9" applyFont="1" applyFill="1"/>
    <xf numFmtId="171" fontId="12" fillId="0" borderId="0" xfId="9" applyFont="1" applyFill="1"/>
    <xf numFmtId="3" fontId="4" fillId="0" borderId="6" xfId="11" applyNumberFormat="1" applyFont="1" applyFill="1" applyBorder="1" applyAlignment="1">
      <alignment horizontal="right"/>
    </xf>
    <xf numFmtId="164" fontId="4" fillId="4" borderId="0" xfId="9" applyNumberFormat="1" applyFont="1" applyFill="1" applyBorder="1" applyAlignment="1">
      <alignment horizontal="right"/>
    </xf>
    <xf numFmtId="164" fontId="4" fillId="4" borderId="0" xfId="9" applyNumberFormat="1" applyFont="1" applyFill="1" applyBorder="1"/>
    <xf numFmtId="2" fontId="4" fillId="4" borderId="0" xfId="9" applyNumberFormat="1" applyFont="1" applyFill="1" applyBorder="1" applyAlignment="1">
      <alignment horizontal="right"/>
    </xf>
    <xf numFmtId="171" fontId="30" fillId="0" borderId="0" xfId="10" applyFont="1" applyFill="1"/>
    <xf numFmtId="171" fontId="31" fillId="0" borderId="0" xfId="10" applyFont="1" applyFill="1"/>
    <xf numFmtId="171" fontId="12" fillId="4" borderId="0" xfId="9" applyFont="1" applyFill="1"/>
    <xf numFmtId="171" fontId="2" fillId="4" borderId="0" xfId="9" applyFont="1" applyFill="1"/>
    <xf numFmtId="171" fontId="4" fillId="4" borderId="0" xfId="9" applyFont="1" applyFill="1"/>
    <xf numFmtId="171" fontId="5" fillId="4" borderId="5" xfId="9" applyFont="1" applyFill="1" applyBorder="1"/>
    <xf numFmtId="171" fontId="9" fillId="4" borderId="0" xfId="9" applyFont="1" applyFill="1" applyBorder="1" applyAlignment="1">
      <alignment horizontal="right"/>
    </xf>
    <xf numFmtId="171" fontId="5" fillId="5" borderId="9" xfId="9" applyFont="1" applyFill="1" applyBorder="1"/>
    <xf numFmtId="171" fontId="9" fillId="5" borderId="3" xfId="9" applyFont="1" applyFill="1" applyBorder="1" applyAlignment="1">
      <alignment horizontal="right"/>
    </xf>
    <xf numFmtId="2" fontId="4" fillId="5" borderId="3" xfId="9" applyNumberFormat="1" applyFont="1" applyFill="1" applyBorder="1" applyAlignment="1">
      <alignment horizontal="right"/>
    </xf>
    <xf numFmtId="2" fontId="4" fillId="5" borderId="8" xfId="9" applyNumberFormat="1" applyFont="1" applyFill="1" applyBorder="1" applyAlignment="1">
      <alignment horizontal="right"/>
    </xf>
    <xf numFmtId="2" fontId="4" fillId="5" borderId="13" xfId="9" applyNumberFormat="1" applyFont="1" applyFill="1" applyBorder="1" applyAlignment="1">
      <alignment horizontal="right"/>
    </xf>
    <xf numFmtId="2" fontId="4" fillId="5" borderId="3" xfId="9" applyNumberFormat="1" applyFont="1" applyFill="1" applyBorder="1"/>
    <xf numFmtId="39" fontId="4" fillId="5" borderId="3" xfId="9" applyNumberFormat="1" applyFont="1" applyFill="1" applyBorder="1" applyAlignment="1">
      <alignment horizontal="right"/>
    </xf>
    <xf numFmtId="171" fontId="16" fillId="4" borderId="0" xfId="9" applyFont="1" applyFill="1"/>
    <xf numFmtId="171" fontId="16" fillId="4" borderId="0" xfId="9" applyFont="1" applyFill="1" applyAlignment="1">
      <alignment horizontal="left"/>
    </xf>
    <xf numFmtId="171" fontId="14" fillId="4" borderId="0" xfId="9" applyFont="1" applyFill="1"/>
    <xf numFmtId="171" fontId="8" fillId="2" borderId="9" xfId="9" applyFont="1" applyFill="1" applyBorder="1" applyAlignment="1">
      <alignment horizontal="right"/>
    </xf>
    <xf numFmtId="171" fontId="4" fillId="2" borderId="4" xfId="9" applyFont="1" applyFill="1" applyBorder="1"/>
    <xf numFmtId="39" fontId="4" fillId="5" borderId="0" xfId="9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176" fontId="12" fillId="0" borderId="0" xfId="1" applyNumberFormat="1" applyFont="1"/>
    <xf numFmtId="171" fontId="12" fillId="0" borderId="0" xfId="8" applyFont="1" applyFill="1"/>
    <xf numFmtId="171" fontId="2" fillId="4" borderId="0" xfId="8" applyFont="1" applyFill="1"/>
    <xf numFmtId="171" fontId="2" fillId="2" borderId="0" xfId="8" applyFont="1" applyFill="1" applyBorder="1"/>
    <xf numFmtId="171" fontId="4" fillId="2" borderId="0" xfId="8" applyFont="1" applyFill="1"/>
    <xf numFmtId="171" fontId="4" fillId="4" borderId="0" xfId="8" applyFont="1" applyFill="1"/>
    <xf numFmtId="171" fontId="2" fillId="2" borderId="6" xfId="8" applyFont="1" applyFill="1" applyBorder="1"/>
    <xf numFmtId="171" fontId="4" fillId="4" borderId="0" xfId="8" applyFont="1" applyFill="1" applyBorder="1"/>
    <xf numFmtId="171" fontId="2" fillId="0" borderId="0" xfId="8" applyFont="1" applyFill="1"/>
    <xf numFmtId="171" fontId="5" fillId="0" borderId="0" xfId="8" applyFont="1" applyFill="1"/>
    <xf numFmtId="171" fontId="2" fillId="0" borderId="0" xfId="8" applyFont="1" applyFill="1" applyBorder="1"/>
    <xf numFmtId="169" fontId="4" fillId="2" borderId="0" xfId="3" applyNumberFormat="1" applyFont="1" applyFill="1" applyBorder="1"/>
    <xf numFmtId="171" fontId="21" fillId="0" borderId="0" xfId="10" applyFont="1" applyAlignment="1">
      <alignment horizontal="left"/>
    </xf>
    <xf numFmtId="171" fontId="27" fillId="2" borderId="0" xfId="9" applyFont="1" applyFill="1" applyBorder="1" applyAlignment="1">
      <alignment horizontal="left"/>
    </xf>
    <xf numFmtId="171" fontId="8" fillId="2" borderId="5" xfId="9" applyFont="1" applyFill="1" applyBorder="1" applyAlignment="1">
      <alignment horizontal="center"/>
    </xf>
    <xf numFmtId="177" fontId="4" fillId="4" borderId="0" xfId="9" applyNumberFormat="1" applyFont="1" applyFill="1" applyBorder="1" applyAlignment="1">
      <alignment horizontal="right"/>
    </xf>
    <xf numFmtId="171" fontId="15" fillId="2" borderId="0" xfId="9" applyFont="1" applyFill="1" applyAlignment="1">
      <alignment horizontal="right"/>
    </xf>
    <xf numFmtId="171" fontId="44" fillId="2" borderId="0" xfId="9" applyFont="1" applyFill="1"/>
    <xf numFmtId="171" fontId="16" fillId="2" borderId="0" xfId="9" applyFont="1" applyFill="1" applyBorder="1" applyAlignment="1">
      <alignment horizontal="right"/>
    </xf>
    <xf numFmtId="171" fontId="14" fillId="2" borderId="1" xfId="9" applyFont="1" applyFill="1" applyBorder="1"/>
    <xf numFmtId="171" fontId="14" fillId="2" borderId="0" xfId="9" applyFont="1" applyFill="1" applyBorder="1"/>
    <xf numFmtId="3" fontId="16" fillId="2" borderId="0" xfId="9" applyNumberFormat="1" applyFont="1" applyFill="1" applyAlignment="1">
      <alignment horizontal="right"/>
    </xf>
    <xf numFmtId="164" fontId="16" fillId="2" borderId="0" xfId="9" applyNumberFormat="1" applyFont="1" applyFill="1"/>
    <xf numFmtId="1" fontId="15" fillId="2" borderId="0" xfId="9" applyNumberFormat="1" applyFont="1" applyFill="1"/>
    <xf numFmtId="171" fontId="16" fillId="2" borderId="0" xfId="9" applyFont="1" applyFill="1" applyAlignment="1">
      <alignment horizontal="left" wrapText="1"/>
    </xf>
    <xf numFmtId="3" fontId="16" fillId="2" borderId="0" xfId="9" applyNumberFormat="1" applyFont="1" applyFill="1" applyBorder="1"/>
    <xf numFmtId="3" fontId="16" fillId="2" borderId="0" xfId="9" applyNumberFormat="1" applyFont="1" applyFill="1" applyBorder="1" applyAlignment="1">
      <alignment horizontal="right"/>
    </xf>
    <xf numFmtId="171" fontId="16" fillId="2" borderId="0" xfId="9" applyFont="1" applyFill="1" applyAlignment="1">
      <alignment horizontal="left" indent="1"/>
    </xf>
    <xf numFmtId="3" fontId="16" fillId="0" borderId="0" xfId="9" applyNumberFormat="1" applyFont="1" applyFill="1" applyAlignment="1">
      <alignment horizontal="right"/>
    </xf>
    <xf numFmtId="166" fontId="16" fillId="2" borderId="0" xfId="9" applyNumberFormat="1" applyFont="1" applyFill="1" applyAlignment="1">
      <alignment horizontal="right"/>
    </xf>
    <xf numFmtId="166" fontId="16" fillId="2" borderId="3" xfId="9" applyNumberFormat="1" applyFont="1" applyFill="1" applyBorder="1" applyAlignment="1">
      <alignment horizontal="right"/>
    </xf>
    <xf numFmtId="4" fontId="16" fillId="2" borderId="0" xfId="9" applyNumberFormat="1" applyFont="1" applyFill="1" applyBorder="1" applyAlignment="1">
      <alignment horizontal="right"/>
    </xf>
    <xf numFmtId="4" fontId="16" fillId="2" borderId="0" xfId="9" applyNumberFormat="1" applyFont="1" applyFill="1" applyAlignment="1">
      <alignment horizontal="right"/>
    </xf>
    <xf numFmtId="166" fontId="16" fillId="4" borderId="0" xfId="9" applyNumberFormat="1" applyFont="1" applyFill="1" applyAlignment="1">
      <alignment horizontal="right"/>
    </xf>
    <xf numFmtId="166" fontId="16" fillId="0" borderId="0" xfId="9" applyNumberFormat="1" applyFont="1" applyFill="1" applyAlignment="1">
      <alignment horizontal="right"/>
    </xf>
    <xf numFmtId="171" fontId="15" fillId="2" borderId="0" xfId="9" applyFont="1" applyFill="1" applyAlignment="1">
      <alignment horizontal="left"/>
    </xf>
    <xf numFmtId="3" fontId="16" fillId="2" borderId="0" xfId="9" applyNumberFormat="1" applyFont="1" applyFill="1"/>
    <xf numFmtId="3" fontId="16" fillId="2" borderId="0" xfId="9" quotePrefix="1" applyNumberFormat="1" applyFont="1" applyFill="1" applyAlignment="1">
      <alignment horizontal="right"/>
    </xf>
    <xf numFmtId="169" fontId="16" fillId="2" borderId="0" xfId="1" applyNumberFormat="1" applyFont="1" applyFill="1" applyAlignment="1">
      <alignment horizontal="right" wrapText="1"/>
    </xf>
    <xf numFmtId="169" fontId="16" fillId="0" borderId="0" xfId="1" applyNumberFormat="1" applyFont="1" applyFill="1" applyAlignment="1">
      <alignment horizontal="right" wrapText="1"/>
    </xf>
    <xf numFmtId="164" fontId="16" fillId="2" borderId="3" xfId="9" applyNumberFormat="1" applyFont="1" applyFill="1" applyBorder="1" applyAlignment="1">
      <alignment horizontal="right"/>
    </xf>
    <xf numFmtId="164" fontId="16" fillId="2" borderId="0" xfId="9" applyNumberFormat="1" applyFont="1" applyFill="1" applyBorder="1" applyAlignment="1">
      <alignment horizontal="right"/>
    </xf>
    <xf numFmtId="164" fontId="16" fillId="2" borderId="0" xfId="9" applyNumberFormat="1" applyFont="1" applyFill="1" applyAlignment="1">
      <alignment horizontal="right"/>
    </xf>
    <xf numFmtId="164" fontId="16" fillId="0" borderId="0" xfId="9" applyNumberFormat="1" applyFont="1" applyFill="1" applyAlignment="1">
      <alignment horizontal="right"/>
    </xf>
    <xf numFmtId="164" fontId="15" fillId="2" borderId="0" xfId="9" applyNumberFormat="1" applyFont="1" applyFill="1"/>
    <xf numFmtId="2" fontId="16" fillId="2" borderId="0" xfId="9" applyNumberFormat="1" applyFont="1" applyFill="1" applyAlignment="1">
      <alignment horizontal="right"/>
    </xf>
    <xf numFmtId="2" fontId="16" fillId="2" borderId="0" xfId="9" applyNumberFormat="1" applyFont="1" applyFill="1" applyBorder="1" applyAlignment="1">
      <alignment horizontal="right"/>
    </xf>
    <xf numFmtId="166" fontId="16" fillId="2" borderId="2" xfId="9" applyNumberFormat="1" applyFont="1" applyFill="1" applyBorder="1" applyAlignment="1">
      <alignment horizontal="right"/>
    </xf>
    <xf numFmtId="173" fontId="16" fillId="2" borderId="0" xfId="9" applyNumberFormat="1" applyFont="1" applyFill="1"/>
    <xf numFmtId="172" fontId="16" fillId="2" borderId="0" xfId="1" applyNumberFormat="1" applyFont="1" applyFill="1"/>
    <xf numFmtId="172" fontId="16" fillId="0" borderId="0" xfId="1" applyNumberFormat="1" applyFont="1" applyFill="1"/>
    <xf numFmtId="171" fontId="14" fillId="4" borderId="0" xfId="9" applyFont="1" applyFill="1" applyAlignment="1">
      <alignment horizontal="left"/>
    </xf>
    <xf numFmtId="171" fontId="17" fillId="4" borderId="0" xfId="9" applyFont="1" applyFill="1" applyAlignment="1">
      <alignment horizontal="right"/>
    </xf>
    <xf numFmtId="171" fontId="16" fillId="4" borderId="0" xfId="9" applyFont="1" applyFill="1" applyBorder="1" applyAlignment="1">
      <alignment horizontal="left"/>
    </xf>
    <xf numFmtId="3" fontId="16" fillId="4" borderId="0" xfId="9" applyNumberFormat="1" applyFont="1" applyFill="1"/>
    <xf numFmtId="171" fontId="16" fillId="2" borderId="4" xfId="9" applyFont="1" applyFill="1" applyBorder="1"/>
    <xf numFmtId="171" fontId="16" fillId="2" borderId="4" xfId="9" applyFont="1" applyFill="1" applyBorder="1" applyAlignment="1">
      <alignment horizontal="right"/>
    </xf>
    <xf numFmtId="171" fontId="16" fillId="2" borderId="0" xfId="9" applyFont="1" applyFill="1" applyAlignment="1">
      <alignment horizontal="right"/>
    </xf>
    <xf numFmtId="171" fontId="16" fillId="0" borderId="0" xfId="9" applyFont="1" applyFill="1"/>
    <xf numFmtId="171" fontId="16" fillId="0" borderId="0" xfId="9" applyFont="1" applyFill="1" applyAlignment="1">
      <alignment horizontal="right"/>
    </xf>
    <xf numFmtId="171" fontId="15" fillId="4" borderId="0" xfId="9" applyFont="1" applyFill="1"/>
    <xf numFmtId="171" fontId="15" fillId="4" borderId="0" xfId="9" applyFont="1" applyFill="1" applyAlignment="1">
      <alignment horizontal="right"/>
    </xf>
    <xf numFmtId="171" fontId="16" fillId="4" borderId="0" xfId="9" applyFont="1" applyFill="1" applyAlignment="1">
      <alignment horizontal="right"/>
    </xf>
    <xf numFmtId="171" fontId="45" fillId="2" borderId="0" xfId="9" applyFont="1" applyFill="1"/>
    <xf numFmtId="0" fontId="4" fillId="4" borderId="0" xfId="0" applyFont="1" applyFill="1"/>
    <xf numFmtId="171" fontId="4" fillId="4" borderId="0" xfId="9" applyFont="1" applyFill="1" applyAlignment="1">
      <alignment horizontal="left"/>
    </xf>
    <xf numFmtId="171" fontId="2" fillId="4" borderId="0" xfId="9" applyFont="1" applyFill="1" applyAlignment="1"/>
    <xf numFmtId="171" fontId="2" fillId="2" borderId="0" xfId="9" applyFont="1" applyFill="1" applyAlignment="1"/>
    <xf numFmtId="171" fontId="17" fillId="2" borderId="0" xfId="9" applyFont="1" applyFill="1" applyAlignment="1">
      <alignment horizontal="left"/>
    </xf>
    <xf numFmtId="171" fontId="15" fillId="2" borderId="4" xfId="9" applyFont="1" applyFill="1" applyBorder="1"/>
    <xf numFmtId="171" fontId="46" fillId="2" borderId="0" xfId="9" applyFont="1" applyFill="1"/>
    <xf numFmtId="171" fontId="14" fillId="2" borderId="1" xfId="8" applyFont="1" applyFill="1" applyBorder="1" applyAlignment="1">
      <alignment horizontal="right"/>
    </xf>
    <xf numFmtId="171" fontId="44" fillId="2" borderId="1" xfId="8" applyFont="1" applyFill="1" applyBorder="1" applyAlignment="1">
      <alignment horizontal="right"/>
    </xf>
    <xf numFmtId="171" fontId="44" fillId="4" borderId="1" xfId="8" applyFont="1" applyFill="1" applyBorder="1"/>
    <xf numFmtId="171" fontId="17" fillId="2" borderId="0" xfId="8" applyFont="1" applyFill="1" applyAlignment="1">
      <alignment horizontal="right"/>
    </xf>
    <xf numFmtId="171" fontId="14" fillId="0" borderId="0" xfId="8" applyFont="1" applyFill="1"/>
    <xf numFmtId="171" fontId="15" fillId="0" borderId="0" xfId="8" applyFont="1" applyFill="1"/>
    <xf numFmtId="3" fontId="17" fillId="0" borderId="0" xfId="8" applyNumberFormat="1" applyFont="1" applyFill="1"/>
    <xf numFmtId="3" fontId="17" fillId="0" borderId="0" xfId="8" applyNumberFormat="1" applyFont="1" applyFill="1" applyBorder="1"/>
    <xf numFmtId="169" fontId="17" fillId="0" borderId="0" xfId="2" applyNumberFormat="1" applyFont="1" applyFill="1"/>
    <xf numFmtId="171" fontId="16" fillId="0" borderId="0" xfId="8" applyFont="1" applyFill="1"/>
    <xf numFmtId="171" fontId="17" fillId="0" borderId="0" xfId="8" applyFont="1" applyFill="1" applyAlignment="1">
      <alignment horizontal="left"/>
    </xf>
    <xf numFmtId="171" fontId="16" fillId="0" borderId="0" xfId="8" applyFont="1" applyFill="1" applyBorder="1"/>
    <xf numFmtId="171" fontId="17" fillId="0" borderId="0" xfId="8" applyFont="1" applyFill="1" applyBorder="1" applyAlignment="1">
      <alignment horizontal="left"/>
    </xf>
    <xf numFmtId="171" fontId="15" fillId="0" borderId="0" xfId="8" applyFont="1" applyFill="1" applyBorder="1"/>
    <xf numFmtId="171" fontId="47" fillId="0" borderId="0" xfId="8" applyFont="1" applyFill="1"/>
    <xf numFmtId="171" fontId="17" fillId="0" borderId="0" xfId="8" applyFont="1" applyFill="1" applyAlignment="1">
      <alignment horizontal="right"/>
    </xf>
    <xf numFmtId="164" fontId="15" fillId="0" borderId="0" xfId="8" applyNumberFormat="1" applyFont="1" applyFill="1"/>
    <xf numFmtId="164" fontId="16" fillId="0" borderId="0" xfId="8" applyNumberFormat="1" applyFont="1" applyFill="1" applyAlignment="1">
      <alignment horizontal="right"/>
    </xf>
    <xf numFmtId="164" fontId="16" fillId="0" borderId="0" xfId="8" applyNumberFormat="1" applyFont="1" applyFill="1" applyBorder="1"/>
    <xf numFmtId="166" fontId="16" fillId="0" borderId="0" xfId="8" applyNumberFormat="1" applyFont="1" applyFill="1"/>
    <xf numFmtId="169" fontId="48" fillId="0" borderId="0" xfId="2" applyNumberFormat="1" applyFont="1" applyFill="1"/>
    <xf numFmtId="164" fontId="16" fillId="0" borderId="0" xfId="8" applyNumberFormat="1" applyFont="1" applyFill="1"/>
    <xf numFmtId="168" fontId="16" fillId="0" borderId="0" xfId="2" applyNumberFormat="1" applyFont="1" applyFill="1"/>
    <xf numFmtId="164" fontId="15" fillId="0" borderId="0" xfId="8" applyNumberFormat="1" applyFont="1" applyFill="1" applyBorder="1"/>
    <xf numFmtId="168" fontId="16" fillId="0" borderId="0" xfId="2" applyNumberFormat="1" applyFont="1" applyFill="1" applyBorder="1"/>
    <xf numFmtId="171" fontId="16" fillId="0" borderId="0" xfId="8" applyFont="1" applyFill="1" applyAlignment="1">
      <alignment horizontal="left"/>
    </xf>
    <xf numFmtId="164" fontId="14" fillId="0" borderId="0" xfId="8" applyNumberFormat="1" applyFont="1" applyFill="1" applyBorder="1"/>
    <xf numFmtId="171" fontId="14" fillId="0" borderId="0" xfId="8" applyFont="1" applyFill="1" applyAlignment="1">
      <alignment horizontal="left"/>
    </xf>
    <xf numFmtId="3" fontId="15" fillId="0" borderId="0" xfId="8" applyNumberFormat="1" applyFont="1" applyFill="1"/>
    <xf numFmtId="164" fontId="16" fillId="0" borderId="14" xfId="2" applyNumberFormat="1" applyFont="1" applyFill="1" applyBorder="1"/>
    <xf numFmtId="164" fontId="16" fillId="0" borderId="0" xfId="2" applyNumberFormat="1" applyFont="1" applyFill="1"/>
    <xf numFmtId="166" fontId="16" fillId="0" borderId="0" xfId="8" applyNumberFormat="1" applyFont="1" applyFill="1" applyBorder="1"/>
    <xf numFmtId="168" fontId="16" fillId="0" borderId="0" xfId="2" applyNumberFormat="1" applyFont="1" applyFill="1" applyAlignment="1">
      <alignment horizontal="right"/>
    </xf>
    <xf numFmtId="171" fontId="15" fillId="0" borderId="0" xfId="8" applyFont="1" applyFill="1" applyAlignment="1">
      <alignment horizontal="right"/>
    </xf>
    <xf numFmtId="171" fontId="49" fillId="2" borderId="0" xfId="8" applyFont="1" applyFill="1"/>
    <xf numFmtId="0" fontId="14" fillId="0" borderId="0" xfId="0" applyFont="1" applyBorder="1"/>
    <xf numFmtId="3" fontId="16" fillId="2" borderId="0" xfId="9" applyNumberFormat="1" applyFont="1" applyFill="1" applyProtection="1"/>
    <xf numFmtId="164" fontId="17" fillId="2" borderId="0" xfId="9" applyNumberFormat="1" applyFont="1" applyFill="1" applyAlignment="1" applyProtection="1">
      <alignment horizontal="right"/>
    </xf>
    <xf numFmtId="1" fontId="16" fillId="2" borderId="0" xfId="9" applyNumberFormat="1" applyFont="1" applyFill="1" applyAlignment="1">
      <alignment horizontal="right"/>
    </xf>
    <xf numFmtId="166" fontId="16" fillId="2" borderId="0" xfId="9" applyNumberFormat="1" applyFont="1" applyFill="1" applyProtection="1"/>
    <xf numFmtId="166" fontId="17" fillId="2" borderId="0" xfId="9" applyNumberFormat="1" applyFont="1" applyFill="1" applyAlignment="1" applyProtection="1">
      <alignment horizontal="right"/>
    </xf>
    <xf numFmtId="4" fontId="16" fillId="2" borderId="0" xfId="9" applyNumberFormat="1" applyFont="1" applyFill="1" applyBorder="1" applyProtection="1"/>
    <xf numFmtId="166" fontId="16" fillId="2" borderId="0" xfId="9" applyNumberFormat="1" applyFont="1" applyFill="1" applyAlignment="1" applyProtection="1">
      <alignment horizontal="right"/>
    </xf>
    <xf numFmtId="166" fontId="16" fillId="2" borderId="0" xfId="9" applyNumberFormat="1" applyFont="1" applyFill="1" applyBorder="1" applyProtection="1"/>
    <xf numFmtId="166" fontId="16" fillId="2" borderId="0" xfId="9" applyNumberFormat="1" applyFont="1" applyFill="1" applyBorder="1" applyAlignment="1" applyProtection="1">
      <alignment horizontal="right"/>
    </xf>
    <xf numFmtId="4" fontId="16" fillId="2" borderId="0" xfId="9" applyNumberFormat="1" applyFont="1" applyFill="1" applyProtection="1"/>
    <xf numFmtId="3" fontId="16" fillId="2" borderId="0" xfId="9" applyNumberFormat="1" applyFont="1" applyFill="1" applyBorder="1" applyProtection="1"/>
    <xf numFmtId="3" fontId="16" fillId="2" borderId="0" xfId="9" applyNumberFormat="1" applyFont="1" applyFill="1" applyAlignment="1" applyProtection="1">
      <alignment horizontal="right"/>
    </xf>
    <xf numFmtId="3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Border="1" applyAlignment="1">
      <alignment horizontal="right"/>
    </xf>
    <xf numFmtId="3" fontId="16" fillId="2" borderId="2" xfId="9" applyNumberFormat="1" applyFont="1" applyFill="1" applyBorder="1" applyAlignment="1" applyProtection="1">
      <alignment horizontal="right"/>
    </xf>
    <xf numFmtId="3" fontId="16" fillId="2" borderId="0" xfId="9" applyNumberFormat="1" applyFont="1" applyFill="1" applyBorder="1" applyAlignment="1" applyProtection="1">
      <alignment horizontal="right"/>
    </xf>
    <xf numFmtId="164" fontId="16" fillId="2" borderId="0" xfId="9" applyNumberFormat="1" applyFont="1" applyFill="1" applyBorder="1" applyProtection="1"/>
    <xf numFmtId="1" fontId="16" fillId="2" borderId="0" xfId="9" applyNumberFormat="1" applyFont="1" applyFill="1" applyProtection="1"/>
    <xf numFmtId="1" fontId="16" fillId="2" borderId="3" xfId="9" applyNumberFormat="1" applyFont="1" applyFill="1" applyBorder="1" applyProtection="1"/>
    <xf numFmtId="171" fontId="50" fillId="2" borderId="0" xfId="9" applyFont="1" applyFill="1"/>
    <xf numFmtId="164" fontId="16" fillId="2" borderId="0" xfId="9" applyNumberFormat="1" applyFont="1" applyFill="1" applyProtection="1"/>
    <xf numFmtId="3" fontId="16" fillId="2" borderId="3" xfId="9" applyNumberFormat="1" applyFont="1" applyFill="1" applyBorder="1" applyAlignment="1" applyProtection="1">
      <alignment horizontal="right"/>
    </xf>
    <xf numFmtId="2" fontId="16" fillId="2" borderId="0" xfId="9" applyNumberFormat="1" applyFont="1" applyFill="1" applyProtection="1"/>
    <xf numFmtId="2" fontId="16" fillId="2" borderId="0" xfId="9" applyNumberFormat="1" applyFont="1" applyFill="1" applyAlignment="1" applyProtection="1">
      <alignment horizontal="right"/>
    </xf>
    <xf numFmtId="1" fontId="16" fillId="2" borderId="0" xfId="9" applyNumberFormat="1" applyFont="1" applyFill="1"/>
    <xf numFmtId="1" fontId="16" fillId="2" borderId="3" xfId="9" applyNumberFormat="1" applyFont="1" applyFill="1" applyBorder="1"/>
    <xf numFmtId="1" fontId="16" fillId="2" borderId="0" xfId="9" applyNumberFormat="1" applyFont="1" applyFill="1" applyBorder="1"/>
    <xf numFmtId="1" fontId="16" fillId="2" borderId="0" xfId="9" applyNumberFormat="1" applyFont="1" applyFill="1" applyAlignment="1" applyProtection="1">
      <alignment horizontal="right"/>
    </xf>
    <xf numFmtId="1" fontId="16" fillId="0" borderId="0" xfId="9" applyNumberFormat="1" applyFont="1" applyFill="1" applyAlignment="1" applyProtection="1">
      <alignment horizontal="right"/>
    </xf>
    <xf numFmtId="164" fontId="16" fillId="2" borderId="3" xfId="9" applyNumberFormat="1" applyFont="1" applyFill="1" applyBorder="1" applyProtection="1"/>
    <xf numFmtId="164" fontId="16" fillId="2" borderId="0" xfId="9" applyNumberFormat="1" applyFont="1" applyFill="1" applyAlignment="1" applyProtection="1">
      <alignment horizontal="right"/>
    </xf>
    <xf numFmtId="164" fontId="16" fillId="2" borderId="2" xfId="9" applyNumberFormat="1" applyFont="1" applyFill="1" applyBorder="1" applyAlignment="1">
      <alignment horizontal="right"/>
    </xf>
    <xf numFmtId="164" fontId="16" fillId="2" borderId="0" xfId="11" applyNumberFormat="1" applyFont="1" applyFill="1" applyAlignment="1">
      <alignment horizontal="right"/>
    </xf>
    <xf numFmtId="169" fontId="16" fillId="2" borderId="0" xfId="3" applyNumberFormat="1" applyFont="1" applyFill="1" applyBorder="1" applyAlignment="1">
      <alignment horizontal="right"/>
    </xf>
    <xf numFmtId="169" fontId="16" fillId="2" borderId="0" xfId="3" applyNumberFormat="1" applyFont="1" applyFill="1" applyBorder="1"/>
    <xf numFmtId="169" fontId="16" fillId="2" borderId="4" xfId="3" applyNumberFormat="1" applyFont="1" applyFill="1" applyBorder="1" applyAlignment="1">
      <alignment horizontal="right"/>
    </xf>
    <xf numFmtId="169" fontId="16" fillId="2" borderId="4" xfId="3" applyNumberFormat="1" applyFont="1" applyFill="1" applyBorder="1"/>
    <xf numFmtId="171" fontId="4" fillId="2" borderId="0" xfId="9" applyFont="1" applyFill="1" applyBorder="1"/>
    <xf numFmtId="171" fontId="13" fillId="2" borderId="0" xfId="9" applyFont="1" applyFill="1"/>
    <xf numFmtId="1" fontId="14" fillId="2" borderId="1" xfId="9" applyNumberFormat="1" applyFont="1" applyFill="1" applyBorder="1" applyAlignment="1">
      <alignment horizontal="right"/>
    </xf>
    <xf numFmtId="1" fontId="14" fillId="2" borderId="1" xfId="9" quotePrefix="1" applyNumberFormat="1" applyFont="1" applyFill="1" applyBorder="1" applyAlignment="1" applyProtection="1">
      <alignment horizontal="right"/>
    </xf>
    <xf numFmtId="1" fontId="14" fillId="2" borderId="0" xfId="9" applyNumberFormat="1" applyFont="1" applyFill="1" applyBorder="1" applyAlignment="1">
      <alignment horizontal="right"/>
    </xf>
    <xf numFmtId="3" fontId="16" fillId="2" borderId="3" xfId="9" applyNumberFormat="1" applyFont="1" applyFill="1" applyBorder="1"/>
    <xf numFmtId="164" fontId="15" fillId="2" borderId="0" xfId="9" applyNumberFormat="1" applyFont="1" applyFill="1" applyAlignment="1">
      <alignment horizontal="right"/>
    </xf>
    <xf numFmtId="165" fontId="1" fillId="2" borderId="0" xfId="9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3" fontId="1" fillId="0" borderId="0" xfId="0" applyNumberFormat="1" applyFont="1"/>
    <xf numFmtId="0" fontId="13" fillId="0" borderId="0" xfId="0" applyFont="1" applyAlignment="1"/>
    <xf numFmtId="0" fontId="0" fillId="0" borderId="0" xfId="0" applyAlignment="1"/>
    <xf numFmtId="0" fontId="51" fillId="0" borderId="0" xfId="16" applyFont="1" applyAlignment="1" applyProtection="1">
      <alignment vertical="center"/>
    </xf>
    <xf numFmtId="1" fontId="15" fillId="2" borderId="0" xfId="9" applyNumberFormat="1" applyFont="1" applyFill="1" applyAlignment="1">
      <alignment horizontal="right"/>
    </xf>
    <xf numFmtId="3" fontId="16" fillId="0" borderId="0" xfId="13" applyNumberFormat="1" applyFont="1" applyFill="1" applyBorder="1"/>
    <xf numFmtId="2" fontId="4" fillId="4" borderId="4" xfId="9" applyNumberFormat="1" applyFont="1" applyFill="1" applyBorder="1" applyAlignment="1">
      <alignment horizontal="right"/>
    </xf>
    <xf numFmtId="171" fontId="1" fillId="2" borderId="0" xfId="9" applyFont="1" applyFill="1"/>
    <xf numFmtId="164" fontId="15" fillId="0" borderId="0" xfId="9" applyNumberFormat="1" applyFont="1" applyFill="1" applyAlignment="1">
      <alignment horizontal="right"/>
    </xf>
    <xf numFmtId="164" fontId="4" fillId="0" borderId="6" xfId="9" applyNumberFormat="1" applyFont="1" applyFill="1" applyBorder="1" applyAlignment="1">
      <alignment horizontal="right"/>
    </xf>
    <xf numFmtId="171" fontId="4" fillId="2" borderId="2" xfId="9" applyFont="1" applyFill="1" applyBorder="1" applyAlignment="1">
      <alignment horizontal="right"/>
    </xf>
    <xf numFmtId="171" fontId="15" fillId="0" borderId="0" xfId="9" applyFont="1" applyFill="1"/>
    <xf numFmtId="2" fontId="1" fillId="2" borderId="0" xfId="9" applyNumberFormat="1" applyFont="1" applyFill="1"/>
    <xf numFmtId="164" fontId="16" fillId="0" borderId="0" xfId="2" applyNumberFormat="1" applyFont="1" applyFill="1" applyBorder="1"/>
    <xf numFmtId="171" fontId="4" fillId="0" borderId="0" xfId="9" applyFont="1" applyFill="1" applyAlignment="1">
      <alignment horizontal="left"/>
    </xf>
    <xf numFmtId="171" fontId="15" fillId="0" borderId="0" xfId="9" applyFont="1" applyFill="1" applyAlignment="1">
      <alignment horizontal="right"/>
    </xf>
    <xf numFmtId="171" fontId="1" fillId="2" borderId="0" xfId="9" applyFont="1" applyFill="1" applyBorder="1"/>
    <xf numFmtId="171" fontId="1" fillId="0" borderId="0" xfId="9" applyFont="1" applyFill="1"/>
    <xf numFmtId="171" fontId="1" fillId="0" borderId="0" xfId="9" applyFont="1" applyFill="1" applyAlignment="1">
      <alignment horizontal="right"/>
    </xf>
    <xf numFmtId="171" fontId="1" fillId="4" borderId="0" xfId="9" applyFont="1" applyFill="1" applyAlignment="1">
      <alignment horizontal="left"/>
    </xf>
    <xf numFmtId="0" fontId="1" fillId="4" borderId="0" xfId="0" applyFont="1" applyFill="1"/>
    <xf numFmtId="171" fontId="1" fillId="4" borderId="0" xfId="9" applyFont="1" applyFill="1"/>
    <xf numFmtId="0" fontId="1" fillId="0" borderId="0" xfId="0" applyFont="1"/>
    <xf numFmtId="169" fontId="1" fillId="2" borderId="0" xfId="3" applyNumberFormat="1" applyFont="1" applyFill="1" applyBorder="1"/>
    <xf numFmtId="171" fontId="1" fillId="2" borderId="0" xfId="9" applyFont="1" applyFill="1" applyAlignment="1">
      <alignment horizontal="left"/>
    </xf>
    <xf numFmtId="171" fontId="1" fillId="2" borderId="4" xfId="9" applyFont="1" applyFill="1" applyBorder="1"/>
    <xf numFmtId="171" fontId="1" fillId="2" borderId="0" xfId="9" applyFont="1" applyFill="1" applyAlignment="1">
      <alignment horizontal="center"/>
    </xf>
    <xf numFmtId="171" fontId="1" fillId="2" borderId="0" xfId="9" applyFont="1" applyFill="1" applyBorder="1" applyAlignment="1">
      <alignment horizontal="left"/>
    </xf>
    <xf numFmtId="1" fontId="16" fillId="2" borderId="0" xfId="0" applyNumberFormat="1" applyFont="1" applyFill="1" applyProtection="1"/>
    <xf numFmtId="164" fontId="16" fillId="2" borderId="0" xfId="0" applyNumberFormat="1" applyFont="1" applyFill="1" applyProtection="1"/>
    <xf numFmtId="169" fontId="16" fillId="2" borderId="0" xfId="1" applyNumberFormat="1" applyFont="1" applyFill="1" applyProtection="1"/>
    <xf numFmtId="2" fontId="16" fillId="2" borderId="0" xfId="0" applyNumberFormat="1" applyFont="1" applyFill="1" applyProtection="1"/>
    <xf numFmtId="1" fontId="16" fillId="2" borderId="3" xfId="0" applyNumberFormat="1" applyFont="1" applyFill="1" applyBorder="1" applyProtection="1"/>
    <xf numFmtId="171" fontId="2" fillId="2" borderId="0" xfId="9" applyFont="1" applyFill="1" applyBorder="1"/>
    <xf numFmtId="171" fontId="8" fillId="2" borderId="5" xfId="9" quotePrefix="1" applyFont="1" applyFill="1" applyBorder="1" applyAlignment="1">
      <alignment horizontal="center"/>
    </xf>
    <xf numFmtId="171" fontId="2" fillId="2" borderId="5" xfId="9" applyFont="1" applyFill="1" applyBorder="1" applyAlignment="1">
      <alignment horizontal="center"/>
    </xf>
    <xf numFmtId="171" fontId="8" fillId="2" borderId="5" xfId="9" applyFont="1" applyFill="1" applyBorder="1" applyAlignment="1">
      <alignment horizontal="right"/>
    </xf>
    <xf numFmtId="171" fontId="2" fillId="2" borderId="5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center"/>
    </xf>
    <xf numFmtId="171" fontId="8" fillId="2" borderId="0" xfId="9" applyFont="1" applyFill="1" applyBorder="1" applyAlignment="1">
      <alignment horizontal="right"/>
    </xf>
    <xf numFmtId="171" fontId="8" fillId="2" borderId="0" xfId="9" applyFont="1" applyFill="1" applyBorder="1" applyAlignment="1">
      <alignment horizontal="center"/>
    </xf>
    <xf numFmtId="171" fontId="8" fillId="2" borderId="3" xfId="9" applyFont="1" applyFill="1" applyBorder="1" applyAlignment="1">
      <alignment horizontal="right"/>
    </xf>
    <xf numFmtId="171" fontId="2" fillId="2" borderId="0" xfId="9" applyFont="1" applyFill="1" applyBorder="1" applyAlignment="1">
      <alignment horizontal="right"/>
    </xf>
    <xf numFmtId="171" fontId="2" fillId="2" borderId="4" xfId="9" applyFont="1" applyFill="1" applyBorder="1" applyAlignment="1">
      <alignment horizontal="center"/>
    </xf>
    <xf numFmtId="171" fontId="2" fillId="2" borderId="4" xfId="9" applyFont="1" applyFill="1" applyBorder="1" applyAlignment="1">
      <alignment horizontal="right"/>
    </xf>
    <xf numFmtId="171" fontId="2" fillId="2" borderId="3" xfId="9" applyFont="1" applyFill="1" applyBorder="1" applyAlignment="1">
      <alignment horizontal="right"/>
    </xf>
    <xf numFmtId="171" fontId="2" fillId="2" borderId="0" xfId="9" applyFont="1" applyFill="1" applyAlignment="1">
      <alignment horizontal="center"/>
    </xf>
    <xf numFmtId="164" fontId="2" fillId="2" borderId="0" xfId="9" applyNumberFormat="1" applyFont="1" applyFill="1" applyAlignment="1">
      <alignment horizontal="right"/>
    </xf>
    <xf numFmtId="164" fontId="2" fillId="2" borderId="0" xfId="9" applyNumberFormat="1" applyFont="1" applyFill="1" applyBorder="1" applyAlignment="1">
      <alignment horizontal="right"/>
    </xf>
    <xf numFmtId="164" fontId="2" fillId="2" borderId="3" xfId="9" applyNumberFormat="1" applyFont="1" applyFill="1" applyBorder="1" applyAlignment="1">
      <alignment horizontal="right"/>
    </xf>
    <xf numFmtId="1" fontId="2" fillId="2" borderId="0" xfId="9" applyNumberFormat="1" applyFont="1" applyFill="1"/>
    <xf numFmtId="171" fontId="2" fillId="2" borderId="6" xfId="9" applyFont="1" applyFill="1" applyBorder="1" applyAlignment="1">
      <alignment horizontal="center"/>
    </xf>
    <xf numFmtId="171" fontId="42" fillId="2" borderId="0" xfId="9" applyFont="1" applyFill="1"/>
    <xf numFmtId="3" fontId="16" fillId="0" borderId="3" xfId="9" applyNumberFormat="1" applyFont="1" applyFill="1" applyBorder="1" applyAlignment="1">
      <alignment horizontal="right"/>
    </xf>
    <xf numFmtId="171" fontId="12" fillId="4" borderId="0" xfId="9" applyFont="1" applyFill="1" applyAlignment="1"/>
    <xf numFmtId="171" fontId="12" fillId="2" borderId="0" xfId="9" applyFont="1" applyFill="1" applyAlignment="1"/>
    <xf numFmtId="3" fontId="54" fillId="0" borderId="0" xfId="17" applyNumberFormat="1" applyFont="1" applyBorder="1" applyAlignment="1">
      <alignment horizontal="right"/>
    </xf>
    <xf numFmtId="0" fontId="54" fillId="0" borderId="0" xfId="17" applyFont="1" applyBorder="1" applyAlignment="1">
      <alignment horizontal="left"/>
    </xf>
    <xf numFmtId="4" fontId="16" fillId="2" borderId="2" xfId="9" applyNumberFormat="1" applyFont="1" applyFill="1" applyBorder="1" applyAlignment="1">
      <alignment horizontal="right"/>
    </xf>
    <xf numFmtId="3" fontId="55" fillId="0" borderId="15" xfId="0" applyNumberFormat="1" applyFont="1" applyBorder="1" applyAlignment="1">
      <alignment horizontal="right" vertical="top" wrapText="1" readingOrder="1"/>
    </xf>
    <xf numFmtId="0" fontId="55" fillId="0" borderId="16" xfId="0" applyFont="1" applyBorder="1" applyAlignment="1">
      <alignment horizontal="right" vertical="top" wrapText="1" readingOrder="1"/>
    </xf>
    <xf numFmtId="4" fontId="16" fillId="4" borderId="0" xfId="9" applyNumberFormat="1" applyFont="1" applyFill="1" applyAlignment="1">
      <alignment horizontal="right"/>
    </xf>
    <xf numFmtId="2" fontId="16" fillId="4" borderId="0" xfId="9" applyNumberFormat="1" applyFont="1" applyFill="1" applyBorder="1" applyAlignment="1">
      <alignment horizontal="right"/>
    </xf>
    <xf numFmtId="3" fontId="16" fillId="0" borderId="0" xfId="9" applyNumberFormat="1" applyFont="1" applyFill="1" applyBorder="1" applyAlignment="1">
      <alignment horizontal="right"/>
    </xf>
    <xf numFmtId="169" fontId="16" fillId="0" borderId="0" xfId="2" applyNumberFormat="1" applyFont="1" applyFill="1"/>
    <xf numFmtId="1" fontId="1" fillId="2" borderId="0" xfId="9" applyNumberFormat="1" applyFont="1" applyFill="1" applyBorder="1"/>
    <xf numFmtId="171" fontId="4" fillId="2" borderId="6" xfId="9" applyFont="1" applyFill="1" applyBorder="1" applyAlignment="1">
      <alignment horizontal="right"/>
    </xf>
    <xf numFmtId="164" fontId="4" fillId="2" borderId="21" xfId="9" applyNumberFormat="1" applyFont="1" applyFill="1" applyBorder="1" applyAlignment="1">
      <alignment horizontal="right"/>
    </xf>
    <xf numFmtId="3" fontId="4" fillId="0" borderId="0" xfId="11" applyNumberFormat="1" applyFont="1" applyFill="1" applyBorder="1" applyAlignment="1">
      <alignment horizontal="right"/>
    </xf>
    <xf numFmtId="37" fontId="4" fillId="0" borderId="6" xfId="9" applyNumberFormat="1" applyFont="1" applyFill="1" applyBorder="1" applyAlignment="1">
      <alignment horizontal="right"/>
    </xf>
    <xf numFmtId="4" fontId="4" fillId="0" borderId="0" xfId="9" applyNumberFormat="1" applyFont="1" applyFill="1"/>
    <xf numFmtId="164" fontId="15" fillId="0" borderId="0" xfId="9" applyNumberFormat="1" applyFont="1" applyFill="1"/>
    <xf numFmtId="43" fontId="2" fillId="0" borderId="6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right"/>
    </xf>
    <xf numFmtId="171" fontId="5" fillId="4" borderId="0" xfId="8" applyFont="1" applyFill="1" applyBorder="1"/>
    <xf numFmtId="164" fontId="16" fillId="0" borderId="0" xfId="8" applyNumberFormat="1" applyFont="1" applyFill="1" applyBorder="1" applyAlignment="1">
      <alignment horizontal="right"/>
    </xf>
    <xf numFmtId="166" fontId="16" fillId="0" borderId="0" xfId="8" applyNumberFormat="1" applyFont="1" applyFill="1" applyAlignment="1">
      <alignment horizontal="right"/>
    </xf>
    <xf numFmtId="37" fontId="4" fillId="2" borderId="21" xfId="9" applyNumberFormat="1" applyFont="1" applyFill="1" applyBorder="1" applyAlignment="1">
      <alignment horizontal="right"/>
    </xf>
    <xf numFmtId="2" fontId="4" fillId="0" borderId="0" xfId="9" applyNumberFormat="1" applyFont="1" applyFill="1" applyBorder="1" applyAlignment="1">
      <alignment horizontal="right"/>
    </xf>
    <xf numFmtId="164" fontId="50" fillId="2" borderId="0" xfId="9" applyNumberFormat="1" applyFont="1" applyFill="1"/>
    <xf numFmtId="43" fontId="2" fillId="0" borderId="0" xfId="1" applyNumberFormat="1" applyFont="1" applyFill="1" applyBorder="1" applyAlignment="1">
      <alignment horizontal="center"/>
    </xf>
    <xf numFmtId="37" fontId="4" fillId="0" borderId="3" xfId="9" applyNumberFormat="1" applyFont="1" applyFill="1" applyBorder="1" applyAlignment="1">
      <alignment horizontal="right"/>
    </xf>
    <xf numFmtId="171" fontId="57" fillId="2" borderId="0" xfId="9" quotePrefix="1" applyFont="1" applyFill="1"/>
    <xf numFmtId="171" fontId="15" fillId="2" borderId="0" xfId="9" applyFont="1" applyFill="1" applyBorder="1"/>
    <xf numFmtId="171" fontId="14" fillId="2" borderId="0" xfId="9" applyFont="1" applyFill="1" applyBorder="1" applyAlignment="1">
      <alignment horizontal="right"/>
    </xf>
    <xf numFmtId="171" fontId="1" fillId="2" borderId="0" xfId="9" applyFont="1" applyFill="1" applyBorder="1" applyAlignment="1"/>
    <xf numFmtId="169" fontId="1" fillId="2" borderId="0" xfId="3" applyNumberFormat="1" applyFont="1" applyFill="1" applyBorder="1" applyAlignment="1"/>
    <xf numFmtId="171" fontId="1" fillId="2" borderId="0" xfId="9" applyFont="1" applyFill="1" applyAlignment="1"/>
    <xf numFmtId="0" fontId="1" fillId="0" borderId="0" xfId="0" applyFont="1" applyAlignment="1"/>
    <xf numFmtId="171" fontId="4" fillId="2" borderId="0" xfId="9" applyFont="1" applyFill="1" applyBorder="1" applyAlignment="1"/>
    <xf numFmtId="171" fontId="4" fillId="2" borderId="0" xfId="9" applyFont="1" applyFill="1" applyAlignment="1"/>
    <xf numFmtId="0" fontId="59" fillId="6" borderId="0" xfId="18" applyFont="1" applyFill="1" applyAlignment="1"/>
    <xf numFmtId="0" fontId="60" fillId="6" borderId="0" xfId="18" applyFont="1" applyFill="1" applyAlignment="1"/>
    <xf numFmtId="3" fontId="16" fillId="2" borderId="3" xfId="9" applyNumberFormat="1" applyFont="1" applyFill="1" applyBorder="1" applyAlignment="1">
      <alignment horizontal="right"/>
    </xf>
    <xf numFmtId="3" fontId="16" fillId="0" borderId="22" xfId="9" applyNumberFormat="1" applyFont="1" applyFill="1" applyBorder="1" applyAlignment="1">
      <alignment horizontal="right"/>
    </xf>
    <xf numFmtId="3" fontId="15" fillId="0" borderId="0" xfId="9" applyNumberFormat="1" applyFont="1" applyFill="1" applyAlignment="1">
      <alignment horizontal="right"/>
    </xf>
    <xf numFmtId="37" fontId="4" fillId="2" borderId="6" xfId="9" applyNumberFormat="1" applyFont="1" applyFill="1" applyBorder="1" applyAlignment="1">
      <alignment horizontal="right"/>
    </xf>
    <xf numFmtId="164" fontId="2" fillId="4" borderId="0" xfId="8" applyNumberFormat="1" applyFont="1" applyFill="1" applyBorder="1"/>
    <xf numFmtId="164" fontId="4" fillId="4" borderId="0" xfId="19" applyNumberFormat="1" applyFont="1" applyFill="1" applyBorder="1" applyAlignment="1">
      <alignment horizontal="right" wrapText="1"/>
    </xf>
    <xf numFmtId="171" fontId="19" fillId="2" borderId="0" xfId="8" applyFont="1" applyFill="1" applyBorder="1"/>
    <xf numFmtId="171" fontId="20" fillId="2" borderId="0" xfId="8" applyFont="1" applyFill="1" applyBorder="1"/>
    <xf numFmtId="166" fontId="16" fillId="2" borderId="2" xfId="9" applyNumberFormat="1" applyFont="1" applyFill="1" applyBorder="1" applyAlignment="1" applyProtection="1">
      <alignment horizontal="right"/>
    </xf>
    <xf numFmtId="2" fontId="15" fillId="2" borderId="0" xfId="9" applyNumberFormat="1" applyFont="1" applyFill="1" applyAlignment="1">
      <alignment horizontal="right"/>
    </xf>
    <xf numFmtId="4" fontId="16" fillId="2" borderId="3" xfId="9" applyNumberFormat="1" applyFont="1" applyFill="1" applyBorder="1" applyAlignment="1">
      <alignment horizontal="right"/>
    </xf>
    <xf numFmtId="165" fontId="2" fillId="2" borderId="0" xfId="9" applyNumberFormat="1" applyFont="1" applyFill="1"/>
    <xf numFmtId="165" fontId="1" fillId="0" borderId="0" xfId="0" applyNumberFormat="1" applyFont="1" applyFill="1"/>
    <xf numFmtId="165" fontId="2" fillId="2" borderId="0" xfId="9" applyNumberFormat="1" applyFont="1" applyFill="1" applyAlignment="1">
      <alignment horizontal="right"/>
    </xf>
    <xf numFmtId="167" fontId="1" fillId="2" borderId="0" xfId="9" applyNumberFormat="1" applyFont="1" applyFill="1" applyAlignment="1">
      <alignment horizontal="right"/>
    </xf>
    <xf numFmtId="3" fontId="2" fillId="2" borderId="0" xfId="9" applyNumberFormat="1" applyFont="1" applyFill="1"/>
    <xf numFmtId="3" fontId="8" fillId="2" borderId="0" xfId="9" applyNumberFormat="1" applyFont="1" applyFill="1"/>
    <xf numFmtId="3" fontId="1" fillId="2" borderId="0" xfId="9" applyNumberFormat="1" applyFont="1" applyFill="1"/>
    <xf numFmtId="169" fontId="1" fillId="2" borderId="0" xfId="1" applyNumberFormat="1" applyFont="1" applyFill="1"/>
    <xf numFmtId="166" fontId="1" fillId="0" borderId="0" xfId="0" applyNumberFormat="1" applyFont="1" applyFill="1"/>
    <xf numFmtId="166" fontId="1" fillId="0" borderId="0" xfId="0" applyNumberFormat="1" applyFont="1"/>
    <xf numFmtId="3" fontId="1" fillId="2" borderId="0" xfId="9" applyNumberFormat="1" applyFont="1" applyFill="1" applyProtection="1">
      <protection locked="0"/>
    </xf>
    <xf numFmtId="3" fontId="1" fillId="2" borderId="0" xfId="9" applyNumberFormat="1" applyFont="1" applyFill="1" applyAlignment="1" applyProtection="1">
      <alignment horizontal="right"/>
      <protection locked="0"/>
    </xf>
    <xf numFmtId="4" fontId="1" fillId="2" borderId="0" xfId="9" applyNumberFormat="1" applyFont="1" applyFill="1" applyAlignment="1" applyProtection="1">
      <alignment horizontal="right"/>
      <protection locked="0"/>
    </xf>
    <xf numFmtId="4" fontId="1" fillId="2" borderId="0" xfId="9" applyNumberFormat="1" applyFont="1" applyFill="1" applyProtection="1">
      <protection locked="0"/>
    </xf>
    <xf numFmtId="2" fontId="1" fillId="2" borderId="0" xfId="9" applyNumberFormat="1" applyFont="1" applyFill="1" applyAlignment="1">
      <alignment horizontal="right"/>
    </xf>
    <xf numFmtId="164" fontId="1" fillId="2" borderId="0" xfId="9" applyNumberFormat="1" applyFont="1" applyFill="1"/>
    <xf numFmtId="2" fontId="1" fillId="0" borderId="0" xfId="9" applyNumberFormat="1" applyFont="1" applyFill="1" applyAlignment="1">
      <alignment horizontal="right"/>
    </xf>
    <xf numFmtId="171" fontId="2" fillId="2" borderId="3" xfId="9" applyFont="1" applyFill="1" applyBorder="1"/>
    <xf numFmtId="2" fontId="2" fillId="2" borderId="3" xfId="9" applyNumberFormat="1" applyFont="1" applyFill="1" applyBorder="1"/>
    <xf numFmtId="2" fontId="2" fillId="2" borderId="0" xfId="9" applyNumberFormat="1" applyFont="1" applyFill="1"/>
    <xf numFmtId="2" fontId="2" fillId="2" borderId="0" xfId="9" applyNumberFormat="1" applyFont="1" applyFill="1" applyBorder="1"/>
    <xf numFmtId="164" fontId="1" fillId="2" borderId="3" xfId="9" applyNumberFormat="1" applyFont="1" applyFill="1" applyBorder="1"/>
    <xf numFmtId="164" fontId="1" fillId="2" borderId="0" xfId="9" applyNumberFormat="1" applyFont="1" applyFill="1" applyAlignment="1">
      <alignment horizontal="right"/>
    </xf>
    <xf numFmtId="0" fontId="2" fillId="2" borderId="0" xfId="9" applyNumberFormat="1" applyFont="1" applyFill="1"/>
    <xf numFmtId="2" fontId="1" fillId="2" borderId="3" xfId="9" applyNumberFormat="1" applyFont="1" applyFill="1" applyBorder="1"/>
    <xf numFmtId="171" fontId="2" fillId="2" borderId="0" xfId="9" quotePrefix="1" applyFont="1" applyFill="1"/>
    <xf numFmtId="3" fontId="1" fillId="2" borderId="2" xfId="9" applyNumberFormat="1" applyFont="1" applyFill="1" applyBorder="1" applyProtection="1">
      <protection locked="0"/>
    </xf>
    <xf numFmtId="3" fontId="1" fillId="2" borderId="0" xfId="9" applyNumberFormat="1" applyFont="1" applyFill="1" applyBorder="1" applyProtection="1">
      <protection locked="0"/>
    </xf>
    <xf numFmtId="169" fontId="1" fillId="2" borderId="0" xfId="1" applyNumberFormat="1" applyFont="1" applyFill="1" applyAlignment="1">
      <alignment horizontal="right"/>
    </xf>
    <xf numFmtId="171" fontId="61" fillId="0" borderId="0" xfId="10" applyFont="1"/>
    <xf numFmtId="1" fontId="1" fillId="0" borderId="0" xfId="10" applyNumberFormat="1" applyFont="1"/>
    <xf numFmtId="171" fontId="1" fillId="0" borderId="0" xfId="10" applyFont="1"/>
    <xf numFmtId="1" fontId="2" fillId="0" borderId="0" xfId="10" applyNumberFormat="1" applyFont="1"/>
    <xf numFmtId="1" fontId="1" fillId="0" borderId="0" xfId="10" applyNumberFormat="1" applyFont="1" applyAlignment="1">
      <alignment horizontal="right"/>
    </xf>
    <xf numFmtId="171" fontId="2" fillId="0" borderId="0" xfId="10" applyFont="1" applyAlignment="1">
      <alignment horizontal="right"/>
    </xf>
    <xf numFmtId="171" fontId="2" fillId="4" borderId="0" xfId="10" applyFont="1" applyFill="1"/>
    <xf numFmtId="171" fontId="2" fillId="4" borderId="0" xfId="10" applyFont="1" applyFill="1" applyAlignment="1">
      <alignment horizontal="center"/>
    </xf>
    <xf numFmtId="37" fontId="1" fillId="0" borderId="0" xfId="10" applyNumberFormat="1" applyFont="1"/>
    <xf numFmtId="4" fontId="1" fillId="0" borderId="0" xfId="10" applyNumberFormat="1" applyFont="1"/>
    <xf numFmtId="4" fontId="1" fillId="4" borderId="0" xfId="10" applyNumberFormat="1" applyFont="1" applyFill="1"/>
    <xf numFmtId="2" fontId="2" fillId="0" borderId="0" xfId="10" applyNumberFormat="1" applyFont="1"/>
    <xf numFmtId="4" fontId="4" fillId="0" borderId="0" xfId="10" applyNumberFormat="1" applyFont="1"/>
    <xf numFmtId="171" fontId="2" fillId="0" borderId="0" xfId="10" applyFont="1" applyAlignment="1">
      <alignment wrapText="1"/>
    </xf>
    <xf numFmtId="2" fontId="1" fillId="0" borderId="0" xfId="10" applyNumberFormat="1" applyFont="1"/>
    <xf numFmtId="37" fontId="2" fillId="0" borderId="0" xfId="10" applyNumberFormat="1" applyFont="1"/>
    <xf numFmtId="171" fontId="1" fillId="2" borderId="0" xfId="9" applyFont="1" applyFill="1" applyBorder="1" applyAlignment="1">
      <alignment horizontal="center"/>
    </xf>
    <xf numFmtId="171" fontId="1" fillId="2" borderId="2" xfId="9" applyFont="1" applyFill="1" applyBorder="1"/>
    <xf numFmtId="171" fontId="1" fillId="2" borderId="4" xfId="9" applyFont="1" applyFill="1" applyBorder="1" applyAlignment="1">
      <alignment horizontal="center"/>
    </xf>
    <xf numFmtId="171" fontId="1" fillId="2" borderId="11" xfId="9" applyFont="1" applyFill="1" applyBorder="1"/>
    <xf numFmtId="171" fontId="27" fillId="2" borderId="4" xfId="9" applyFont="1" applyFill="1" applyBorder="1" applyAlignment="1">
      <alignment horizontal="right"/>
    </xf>
    <xf numFmtId="171" fontId="1" fillId="2" borderId="0" xfId="9" quotePrefix="1" applyFont="1" applyFill="1" applyBorder="1" applyAlignment="1">
      <alignment horizontal="left"/>
    </xf>
    <xf numFmtId="171" fontId="1" fillId="2" borderId="6" xfId="9" quotePrefix="1" applyFont="1" applyFill="1" applyBorder="1" applyAlignment="1">
      <alignment horizontal="left"/>
    </xf>
    <xf numFmtId="37" fontId="1" fillId="2" borderId="0" xfId="9" applyNumberFormat="1" applyFont="1" applyFill="1" applyBorder="1" applyAlignment="1">
      <alignment horizontal="center"/>
    </xf>
    <xf numFmtId="1" fontId="1" fillId="2" borderId="0" xfId="9" applyNumberFormat="1" applyFont="1" applyFill="1" applyBorder="1" applyAlignment="1">
      <alignment horizontal="center"/>
    </xf>
    <xf numFmtId="171" fontId="1" fillId="2" borderId="0" xfId="9" applyFont="1" applyFill="1" applyAlignment="1">
      <alignment horizontal="right"/>
    </xf>
    <xf numFmtId="171" fontId="1" fillId="2" borderId="3" xfId="9" applyFont="1" applyFill="1" applyBorder="1" applyAlignment="1">
      <alignment horizontal="center"/>
    </xf>
    <xf numFmtId="171" fontId="1" fillId="2" borderId="8" xfId="9" applyFont="1" applyFill="1" applyBorder="1" applyAlignment="1">
      <alignment horizontal="center"/>
    </xf>
    <xf numFmtId="171" fontId="2" fillId="2" borderId="6" xfId="9" applyFont="1" applyFill="1" applyBorder="1"/>
    <xf numFmtId="171" fontId="8" fillId="2" borderId="0" xfId="9" applyFont="1" applyFill="1" applyAlignment="1">
      <alignment horizontal="center"/>
    </xf>
    <xf numFmtId="171" fontId="8" fillId="2" borderId="0" xfId="9" applyFont="1" applyFill="1" applyAlignment="1">
      <alignment horizontal="right"/>
    </xf>
    <xf numFmtId="1" fontId="4" fillId="0" borderId="0" xfId="9" applyNumberFormat="1" applyFont="1" applyFill="1" applyBorder="1" applyAlignment="1">
      <alignment horizontal="right"/>
    </xf>
    <xf numFmtId="1" fontId="4" fillId="0" borderId="6" xfId="9" applyNumberFormat="1" applyFont="1" applyFill="1" applyBorder="1" applyAlignment="1">
      <alignment horizontal="right"/>
    </xf>
    <xf numFmtId="171" fontId="1" fillId="4" borderId="0" xfId="9" applyFont="1" applyFill="1" applyBorder="1" applyAlignment="1">
      <alignment wrapText="1"/>
    </xf>
    <xf numFmtId="171" fontId="1" fillId="5" borderId="3" xfId="9" applyFont="1" applyFill="1" applyBorder="1"/>
    <xf numFmtId="171" fontId="1" fillId="4" borderId="0" xfId="9" applyFont="1" applyFill="1" applyBorder="1"/>
    <xf numFmtId="171" fontId="1" fillId="2" borderId="0" xfId="9" applyFont="1" applyFill="1" applyBorder="1" applyAlignment="1">
      <alignment horizontal="centerContinuous"/>
    </xf>
    <xf numFmtId="171" fontId="1" fillId="4" borderId="4" xfId="9" applyFont="1" applyFill="1" applyBorder="1"/>
    <xf numFmtId="171" fontId="1" fillId="5" borderId="8" xfId="9" applyFont="1" applyFill="1" applyBorder="1"/>
    <xf numFmtId="171" fontId="1" fillId="2" borderId="0" xfId="9" applyFont="1" applyFill="1" applyBorder="1" applyAlignment="1">
      <alignment horizontal="right"/>
    </xf>
    <xf numFmtId="1" fontId="4" fillId="2" borderId="1" xfId="9" applyNumberFormat="1" applyFont="1" applyFill="1" applyBorder="1" applyAlignment="1">
      <alignment horizontal="right"/>
    </xf>
    <xf numFmtId="3" fontId="62" fillId="4" borderId="0" xfId="0" applyNumberFormat="1" applyFont="1" applyFill="1" applyBorder="1" applyAlignment="1">
      <alignment horizontal="right" vertical="top" wrapText="1" readingOrder="1"/>
    </xf>
    <xf numFmtId="3" fontId="8" fillId="6" borderId="20" xfId="4" applyNumberFormat="1" applyFont="1" applyFill="1" applyBorder="1" applyAlignment="1">
      <alignment horizontal="right"/>
    </xf>
    <xf numFmtId="3" fontId="8" fillId="6" borderId="0" xfId="4" applyNumberFormat="1" applyFont="1" applyFill="1" applyAlignment="1">
      <alignment horizontal="right"/>
    </xf>
    <xf numFmtId="9" fontId="1" fillId="4" borderId="0" xfId="13" applyFont="1" applyFill="1" applyBorder="1"/>
    <xf numFmtId="171" fontId="1" fillId="2" borderId="6" xfId="9" applyFont="1" applyFill="1" applyBorder="1"/>
    <xf numFmtId="171" fontId="1" fillId="2" borderId="7" xfId="9" applyFont="1" applyFill="1" applyBorder="1"/>
    <xf numFmtId="2" fontId="16" fillId="2" borderId="3" xfId="0" applyNumberFormat="1" applyFont="1" applyFill="1" applyBorder="1" applyProtection="1"/>
    <xf numFmtId="164" fontId="16" fillId="2" borderId="3" xfId="0" applyNumberFormat="1" applyFont="1" applyFill="1" applyBorder="1" applyProtection="1"/>
    <xf numFmtId="164" fontId="16" fillId="2" borderId="0" xfId="0" applyNumberFormat="1" applyFont="1" applyFill="1" applyAlignment="1" applyProtection="1">
      <alignment horizontal="right"/>
    </xf>
    <xf numFmtId="1" fontId="16" fillId="2" borderId="0" xfId="0" applyNumberFormat="1" applyFont="1" applyFill="1" applyAlignment="1" applyProtection="1">
      <alignment horizontal="right"/>
    </xf>
    <xf numFmtId="164" fontId="4" fillId="2" borderId="0" xfId="9" applyNumberFormat="1" applyFont="1" applyFill="1" applyProtection="1"/>
    <xf numFmtId="164" fontId="4" fillId="2" borderId="3" xfId="9" applyNumberFormat="1" applyFont="1" applyFill="1" applyBorder="1" applyProtection="1"/>
    <xf numFmtId="164" fontId="4" fillId="2" borderId="0" xfId="9" applyNumberFormat="1" applyFont="1" applyFill="1" applyAlignment="1" applyProtection="1">
      <alignment horizontal="right"/>
    </xf>
    <xf numFmtId="164" fontId="4" fillId="2" borderId="4" xfId="9" applyNumberFormat="1" applyFont="1" applyFill="1" applyBorder="1" applyProtection="1"/>
    <xf numFmtId="164" fontId="4" fillId="2" borderId="4" xfId="9" applyNumberFormat="1" applyFont="1" applyFill="1" applyBorder="1" applyAlignment="1" applyProtection="1">
      <alignment horizontal="right"/>
    </xf>
    <xf numFmtId="4" fontId="16" fillId="2" borderId="3" xfId="9" applyNumberFormat="1" applyFont="1" applyFill="1" applyBorder="1" applyProtection="1"/>
    <xf numFmtId="3" fontId="16" fillId="2" borderId="2" xfId="9" applyNumberFormat="1" applyFont="1" applyFill="1" applyBorder="1" applyProtection="1"/>
    <xf numFmtId="164" fontId="16" fillId="2" borderId="0" xfId="9" applyNumberFormat="1" applyFont="1" applyFill="1" applyBorder="1" applyAlignment="1" applyProtection="1">
      <alignment horizontal="right"/>
    </xf>
    <xf numFmtId="2" fontId="16" fillId="2" borderId="3" xfId="9" applyNumberFormat="1" applyFont="1" applyFill="1" applyBorder="1" applyAlignment="1" applyProtection="1">
      <alignment horizontal="right"/>
    </xf>
    <xf numFmtId="2" fontId="16" fillId="0" borderId="0" xfId="9" applyNumberFormat="1" applyFont="1" applyFill="1" applyAlignment="1" applyProtection="1">
      <alignment horizontal="right"/>
    </xf>
    <xf numFmtId="0" fontId="1" fillId="0" borderId="0" xfId="0" applyFont="1" applyFill="1" applyAlignment="1">
      <alignment horizontal="right"/>
    </xf>
    <xf numFmtId="164" fontId="16" fillId="0" borderId="0" xfId="9" applyNumberFormat="1" applyFont="1" applyFill="1" applyAlignment="1" applyProtection="1">
      <alignment horizontal="right"/>
    </xf>
    <xf numFmtId="165" fontId="16" fillId="4" borderId="0" xfId="9" applyNumberFormat="1" applyFont="1" applyFill="1" applyBorder="1" applyAlignment="1">
      <alignment horizontal="right"/>
    </xf>
    <xf numFmtId="41" fontId="16" fillId="4" borderId="0" xfId="9" applyNumberFormat="1" applyFont="1" applyFill="1" applyBorder="1" applyAlignment="1">
      <alignment horizontal="right"/>
    </xf>
    <xf numFmtId="0" fontId="16" fillId="0" borderId="0" xfId="5" applyFont="1" applyFill="1" applyBorder="1" applyAlignment="1">
      <alignment horizontal="left" vertical="top" wrapText="1"/>
    </xf>
    <xf numFmtId="164" fontId="16" fillId="0" borderId="0" xfId="5" applyNumberFormat="1" applyFont="1" applyFill="1" applyBorder="1" applyAlignment="1">
      <alignment vertical="top" wrapText="1"/>
    </xf>
    <xf numFmtId="164" fontId="16" fillId="0" borderId="19" xfId="5" applyNumberFormat="1" applyFont="1" applyFill="1" applyBorder="1" applyAlignment="1">
      <alignment vertical="top" wrapText="1"/>
    </xf>
    <xf numFmtId="164" fontId="16" fillId="0" borderId="18" xfId="5" applyNumberFormat="1" applyFont="1" applyFill="1" applyBorder="1" applyAlignment="1">
      <alignment vertical="top" wrapText="1"/>
    </xf>
    <xf numFmtId="164" fontId="16" fillId="0" borderId="17" xfId="5" applyNumberFormat="1" applyFont="1" applyFill="1" applyBorder="1" applyAlignment="1">
      <alignment vertical="top" wrapText="1"/>
    </xf>
    <xf numFmtId="164" fontId="16" fillId="0" borderId="0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vertical="top" wrapText="1"/>
    </xf>
    <xf numFmtId="164" fontId="1" fillId="0" borderId="0" xfId="19" applyNumberFormat="1" applyFont="1" applyBorder="1"/>
    <xf numFmtId="164" fontId="4" fillId="4" borderId="0" xfId="19" applyNumberFormat="1" applyFont="1" applyFill="1" applyBorder="1" applyAlignment="1">
      <alignment horizontal="left" vertical="top" wrapText="1"/>
    </xf>
    <xf numFmtId="0" fontId="17" fillId="0" borderId="0" xfId="5" applyFont="1" applyFill="1" applyBorder="1" applyAlignment="1">
      <alignment horizontal="left" vertical="top" wrapText="1"/>
    </xf>
    <xf numFmtId="3" fontId="17" fillId="0" borderId="19" xfId="5" applyNumberFormat="1" applyFont="1" applyFill="1" applyBorder="1" applyAlignment="1">
      <alignment vertical="top" wrapText="1"/>
    </xf>
    <xf numFmtId="3" fontId="17" fillId="0" borderId="18" xfId="5" applyNumberFormat="1" applyFont="1" applyFill="1" applyBorder="1" applyAlignment="1">
      <alignment vertical="top" wrapText="1"/>
    </xf>
    <xf numFmtId="3" fontId="17" fillId="0" borderId="17" xfId="5" applyNumberFormat="1" applyFont="1" applyFill="1" applyBorder="1" applyAlignment="1">
      <alignment vertical="top" wrapText="1"/>
    </xf>
    <xf numFmtId="169" fontId="17" fillId="0" borderId="0" xfId="2" applyNumberFormat="1" applyFont="1" applyFill="1" applyBorder="1" applyAlignment="1">
      <alignment horizontal="right" vertical="top"/>
    </xf>
    <xf numFmtId="169" fontId="17" fillId="0" borderId="0" xfId="2" applyNumberFormat="1" applyFont="1" applyFill="1" applyAlignment="1">
      <alignment horizontal="right"/>
    </xf>
    <xf numFmtId="164" fontId="16" fillId="0" borderId="14" xfId="5" applyNumberFormat="1" applyFont="1" applyFill="1" applyBorder="1" applyAlignment="1">
      <alignment horizontal="right"/>
    </xf>
    <xf numFmtId="164" fontId="16" fillId="0" borderId="0" xfId="5" applyNumberFormat="1" applyFont="1" applyFill="1" applyAlignment="1">
      <alignment horizontal="right"/>
    </xf>
    <xf numFmtId="164" fontId="16" fillId="0" borderId="0" xfId="6" applyNumberFormat="1" applyFont="1" applyFill="1" applyAlignment="1">
      <alignment horizontal="right" wrapText="1"/>
    </xf>
    <xf numFmtId="164" fontId="16" fillId="0" borderId="0" xfId="5" applyNumberFormat="1" applyFont="1" applyFill="1" applyAlignment="1"/>
    <xf numFmtId="164" fontId="14" fillId="0" borderId="0" xfId="5" applyNumberFormat="1" applyFont="1" applyFill="1" applyBorder="1" applyAlignment="1">
      <alignment horizontal="right" vertical="top" wrapText="1"/>
    </xf>
    <xf numFmtId="164" fontId="14" fillId="0" borderId="0" xfId="5" applyNumberFormat="1" applyFont="1" applyFill="1" applyBorder="1" applyAlignment="1">
      <alignment horizontal="right"/>
    </xf>
    <xf numFmtId="169" fontId="17" fillId="0" borderId="0" xfId="2" applyNumberFormat="1" applyFont="1" applyFill="1" applyBorder="1" applyAlignment="1">
      <alignment horizontal="right" vertical="top" wrapText="1"/>
    </xf>
    <xf numFmtId="169" fontId="17" fillId="0" borderId="0" xfId="2" applyNumberFormat="1" applyFont="1" applyFill="1" applyBorder="1" applyAlignment="1">
      <alignment horizontal="right"/>
    </xf>
    <xf numFmtId="0" fontId="27" fillId="4" borderId="6" xfId="5" applyFont="1" applyFill="1" applyBorder="1" applyAlignment="1">
      <alignment horizontal="left" vertical="top" wrapText="1"/>
    </xf>
    <xf numFmtId="3" fontId="27" fillId="4" borderId="6" xfId="5" applyNumberFormat="1" applyFont="1" applyFill="1" applyBorder="1" applyAlignment="1">
      <alignment vertical="top" wrapText="1"/>
    </xf>
    <xf numFmtId="169" fontId="27" fillId="0" borderId="6" xfId="2" applyNumberFormat="1" applyFont="1" applyFill="1" applyBorder="1" applyAlignment="1">
      <alignment horizontal="right" vertical="top"/>
    </xf>
    <xf numFmtId="164" fontId="16" fillId="2" borderId="22" xfId="9" applyNumberFormat="1" applyFont="1" applyFill="1" applyBorder="1" applyAlignment="1">
      <alignment horizontal="right"/>
    </xf>
    <xf numFmtId="171" fontId="52" fillId="2" borderId="0" xfId="9" applyFont="1" applyFill="1"/>
    <xf numFmtId="0" fontId="60" fillId="6" borderId="0" xfId="16" applyFont="1" applyFill="1" applyAlignment="1"/>
    <xf numFmtId="171" fontId="63" fillId="2" borderId="0" xfId="9" applyFont="1" applyFill="1"/>
    <xf numFmtId="171" fontId="64" fillId="2" borderId="0" xfId="9" applyFont="1" applyFill="1"/>
    <xf numFmtId="1" fontId="15" fillId="2" borderId="0" xfId="9" applyNumberFormat="1" applyFont="1" applyFill="1" applyBorder="1" applyAlignment="1">
      <alignment horizontal="right"/>
    </xf>
    <xf numFmtId="175" fontId="63" fillId="2" borderId="0" xfId="13" applyNumberFormat="1" applyFont="1" applyFill="1"/>
    <xf numFmtId="3" fontId="65" fillId="4" borderId="0" xfId="0" applyNumberFormat="1" applyFont="1" applyFill="1" applyBorder="1" applyAlignment="1">
      <alignment horizontal="right" vertical="top" wrapText="1" readingOrder="1"/>
    </xf>
    <xf numFmtId="3" fontId="66" fillId="2" borderId="0" xfId="0" applyNumberFormat="1" applyFont="1" applyFill="1"/>
    <xf numFmtId="171" fontId="63" fillId="2" borderId="4" xfId="9" applyFont="1" applyFill="1" applyBorder="1"/>
    <xf numFmtId="171" fontId="63" fillId="0" borderId="0" xfId="9" applyFont="1" applyFill="1"/>
    <xf numFmtId="171" fontId="19" fillId="2" borderId="0" xfId="8" applyFont="1" applyFill="1" applyBorder="1" applyAlignment="1">
      <alignment horizontal="left"/>
    </xf>
  </cellXfs>
  <cellStyles count="21">
    <cellStyle name="Comma" xfId="1" builtinId="3"/>
    <cellStyle name="Comma 2" xfId="2"/>
    <cellStyle name="Comma 3" xfId="3"/>
    <cellStyle name="Comma 3 2" xfId="20"/>
    <cellStyle name="Hyperlink" xfId="16" builtinId="8"/>
    <cellStyle name="Hyperlink 3" xfId="18"/>
    <cellStyle name="Normal" xfId="0" builtinId="0"/>
    <cellStyle name="Normal 2" xfId="4"/>
    <cellStyle name="Normal 2 4" xfId="19"/>
    <cellStyle name="Normal 3" xfId="5"/>
    <cellStyle name="Normal 3 2" xfId="6"/>
    <cellStyle name="Normal 4" xfId="7"/>
    <cellStyle name="Normal 5" xfId="17"/>
    <cellStyle name="Normal_B3584027" xfId="8"/>
    <cellStyle name="Normal_Chapter_Summary" xfId="9"/>
    <cellStyle name="Normal_Chapter_Summary (vB6540599)" xfId="10"/>
    <cellStyle name="Normal_Main Transport Trends 2008" xfId="11"/>
    <cellStyle name="Normal_TABLE4" xfId="12"/>
    <cellStyle name="Percent" xfId="13" builtinId="5"/>
    <cellStyle name="Percent 2" xfId="14"/>
    <cellStyle name="Percent 3" xfId="15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2.xml" Id="R70ddc09ce93f455e" 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6130030959752E-2"/>
          <c:y val="8.2926829268292687E-2"/>
          <c:w val="0.89318885448916407"/>
          <c:h val="0.83902439024390241"/>
        </c:manualLayout>
      </c:layout>
      <c:lineChart>
        <c:grouping val="standard"/>
        <c:varyColors val="0"/>
        <c:ser>
          <c:idx val="0"/>
          <c:order val="0"/>
          <c:tx>
            <c:strRef>
              <c:f>'Figs1,2'!$B$92</c:f>
              <c:strCache>
                <c:ptCount val="1"/>
                <c:pt idx="0">
                  <c:v>vehicles licensed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'Figs1,2'!$A$93:$A$137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'Figs1,2'!$B$93:$B$128</c:f>
              <c:numCache>
                <c:formatCode>0.00</c:formatCode>
                <c:ptCount val="36"/>
                <c:pt idx="0">
                  <c:v>1.304</c:v>
                </c:pt>
                <c:pt idx="1">
                  <c:v>1.3134999999999999</c:v>
                </c:pt>
                <c:pt idx="3">
                  <c:v>1.3080000000000001</c:v>
                </c:pt>
                <c:pt idx="4">
                  <c:v>1.353</c:v>
                </c:pt>
                <c:pt idx="5">
                  <c:v>1.3979999999999999</c:v>
                </c:pt>
                <c:pt idx="6">
                  <c:v>1.397</c:v>
                </c:pt>
                <c:pt idx="7">
                  <c:v>1.4159999999999999</c:v>
                </c:pt>
                <c:pt idx="8">
                  <c:v>1.448</c:v>
                </c:pt>
                <c:pt idx="9">
                  <c:v>1.4890000000000001</c:v>
                </c:pt>
                <c:pt idx="10">
                  <c:v>1.514</c:v>
                </c:pt>
                <c:pt idx="11">
                  <c:v>1.546</c:v>
                </c:pt>
                <c:pt idx="12">
                  <c:v>1.575</c:v>
                </c:pt>
                <c:pt idx="13">
                  <c:v>1.657</c:v>
                </c:pt>
                <c:pt idx="14">
                  <c:v>1.7290000000000001</c:v>
                </c:pt>
                <c:pt idx="15">
                  <c:v>1.788</c:v>
                </c:pt>
                <c:pt idx="16">
                  <c:v>1.83</c:v>
                </c:pt>
                <c:pt idx="17">
                  <c:v>1.8839999999999999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D-4430-B765-30FE4B2E78D8}"/>
            </c:ext>
          </c:extLst>
        </c:ser>
        <c:ser>
          <c:idx val="1"/>
          <c:order val="1"/>
          <c:tx>
            <c:strRef>
              <c:f>'Figs1,2'!$C$92</c:f>
              <c:strCache>
                <c:ptCount val="1"/>
                <c:pt idx="0">
                  <c:v>new basis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'Figs1,2'!$A$93:$A$137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'Figs1,2'!$C$93:$C$137</c:f>
              <c:numCache>
                <c:formatCode>General_)</c:formatCode>
                <c:ptCount val="45"/>
                <c:pt idx="17" formatCode="0.00">
                  <c:v>1.84</c:v>
                </c:pt>
                <c:pt idx="18" formatCode="0.00">
                  <c:v>1.8740000000000001</c:v>
                </c:pt>
                <c:pt idx="19" formatCode="0.00">
                  <c:v>1.9</c:v>
                </c:pt>
                <c:pt idx="20" formatCode="0.00">
                  <c:v>1.91</c:v>
                </c:pt>
                <c:pt idx="21" formatCode="0.00">
                  <c:v>1.966</c:v>
                </c:pt>
                <c:pt idx="22" formatCode="0.00">
                  <c:v>2.0230000000000001</c:v>
                </c:pt>
                <c:pt idx="23" formatCode="0.00">
                  <c:v>2.073</c:v>
                </c:pt>
                <c:pt idx="24" formatCode="0.00">
                  <c:v>2.1309999999999998</c:v>
                </c:pt>
                <c:pt idx="25" formatCode="0.00">
                  <c:v>2.1883569999999999</c:v>
                </c:pt>
                <c:pt idx="26" formatCode="0.00">
                  <c:v>2.262248</c:v>
                </c:pt>
                <c:pt idx="27" formatCode="0.00">
                  <c:v>2.33</c:v>
                </c:pt>
                <c:pt idx="28" formatCode="0.00">
                  <c:v>2.3829899999999999</c:v>
                </c:pt>
                <c:pt idx="29" formatCode="0.00">
                  <c:v>2.4481840000000004</c:v>
                </c:pt>
                <c:pt idx="30" formatCode="0.00">
                  <c:v>2.5313339999999998</c:v>
                </c:pt>
                <c:pt idx="31" formatCode="0.00">
                  <c:v>2.5642930000000002</c:v>
                </c:pt>
                <c:pt idx="32" formatCode="0.00">
                  <c:v>2.6269830000000001</c:v>
                </c:pt>
                <c:pt idx="33" formatCode="0.00">
                  <c:v>2.6651860000000003</c:v>
                </c:pt>
                <c:pt idx="34" formatCode="0.00">
                  <c:v>2.6838969999999995</c:v>
                </c:pt>
                <c:pt idx="35" formatCode="0.00">
                  <c:v>2.6846819999999996</c:v>
                </c:pt>
                <c:pt idx="36" formatCode="0.00">
                  <c:v>2.6909999999999998</c:v>
                </c:pt>
                <c:pt idx="37" formatCode="0.00">
                  <c:v>2.7170000000000001</c:v>
                </c:pt>
                <c:pt idx="38" formatCode="0.00">
                  <c:v>2.7589999999999999</c:v>
                </c:pt>
                <c:pt idx="39" formatCode="0.00">
                  <c:v>2.8213599999999999</c:v>
                </c:pt>
                <c:pt idx="40" formatCode="0.00">
                  <c:v>2.8627569999999998</c:v>
                </c:pt>
                <c:pt idx="41" formatCode="0.00">
                  <c:v>2.9188530000000004</c:v>
                </c:pt>
                <c:pt idx="42" formatCode="0.00">
                  <c:v>2.9615990000000001</c:v>
                </c:pt>
                <c:pt idx="43" formatCode="0.00">
                  <c:v>2.9907150000000002</c:v>
                </c:pt>
                <c:pt idx="44" formatCode="0.00">
                  <c:v>3.0407790000000001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D-4430-B765-30FE4B2E7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072576"/>
        <c:axId val="348082560"/>
      </c:lineChart>
      <c:catAx>
        <c:axId val="34807257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08256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082560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6.9659442724458202E-3"/>
              <c:y val="2.82926829268292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072576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80939947780679E-2"/>
          <c:y val="8.9958158995815898E-2"/>
          <c:w val="0.91840731070496084"/>
          <c:h val="0.7646443514644351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10,11'!$B$69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10,11'!$B$70:$B$108</c:f>
              <c:numCache>
                <c:formatCode>0</c:formatCode>
                <c:ptCount val="39"/>
                <c:pt idx="0">
                  <c:v>164.6</c:v>
                </c:pt>
                <c:pt idx="1">
                  <c:v>172</c:v>
                </c:pt>
                <c:pt idx="2">
                  <c:v>144.69999999999999</c:v>
                </c:pt>
                <c:pt idx="3">
                  <c:v>149.5</c:v>
                </c:pt>
                <c:pt idx="4">
                  <c:v>156.9</c:v>
                </c:pt>
                <c:pt idx="5">
                  <c:v>134.69999999999999</c:v>
                </c:pt>
                <c:pt idx="6">
                  <c:v>144.1</c:v>
                </c:pt>
                <c:pt idx="7">
                  <c:v>135.4</c:v>
                </c:pt>
                <c:pt idx="8">
                  <c:v>129.1</c:v>
                </c:pt>
                <c:pt idx="9">
                  <c:v>128.30000000000001</c:v>
                </c:pt>
                <c:pt idx="10">
                  <c:v>130.5</c:v>
                </c:pt>
                <c:pt idx="11">
                  <c:v>128</c:v>
                </c:pt>
                <c:pt idx="12">
                  <c:v>134.9</c:v>
                </c:pt>
                <c:pt idx="13">
                  <c:v>155.69999999999999</c:v>
                </c:pt>
                <c:pt idx="14">
                  <c:v>154.80000000000001</c:v>
                </c:pt>
                <c:pt idx="15">
                  <c:v>160.6</c:v>
                </c:pt>
                <c:pt idx="16">
                  <c:v>148.80000000000001</c:v>
                </c:pt>
                <c:pt idx="17">
                  <c:v>157.1</c:v>
                </c:pt>
                <c:pt idx="18">
                  <c:v>158.9</c:v>
                </c:pt>
                <c:pt idx="19">
                  <c:v>155.80000000000001</c:v>
                </c:pt>
                <c:pt idx="20">
                  <c:v>157.69999999999999</c:v>
                </c:pt>
                <c:pt idx="21">
                  <c:v>162.4</c:v>
                </c:pt>
                <c:pt idx="22">
                  <c:v>157.4</c:v>
                </c:pt>
                <c:pt idx="23">
                  <c:v>155.6</c:v>
                </c:pt>
                <c:pt idx="24">
                  <c:v>155.80000000000001</c:v>
                </c:pt>
                <c:pt idx="25">
                  <c:v>158.5</c:v>
                </c:pt>
                <c:pt idx="26">
                  <c:v>150.80000000000001</c:v>
                </c:pt>
                <c:pt idx="27">
                  <c:v>154.4</c:v>
                </c:pt>
                <c:pt idx="28">
                  <c:v>153.4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6-454B-A128-C63F96075FFE}"/>
            </c:ext>
          </c:extLst>
        </c:ser>
        <c:ser>
          <c:idx val="1"/>
          <c:order val="1"/>
          <c:tx>
            <c:strRef>
              <c:f>'Figs 10,11'!$C$69</c:f>
              <c:strCache>
                <c:ptCount val="1"/>
                <c:pt idx="0">
                  <c:v>Road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10,11'!$C$70:$C$114</c:f>
              <c:numCache>
                <c:formatCode>General_)</c:formatCode>
                <c:ptCount val="45"/>
                <c:pt idx="29" formatCode="0">
                  <c:v>173.7</c:v>
                </c:pt>
                <c:pt idx="30" formatCode="0">
                  <c:v>165.6</c:v>
                </c:pt>
                <c:pt idx="31" formatCode="0">
                  <c:v>170.03526122401001</c:v>
                </c:pt>
                <c:pt idx="32" formatCode="0">
                  <c:v>176.82849159656521</c:v>
                </c:pt>
                <c:pt idx="33" formatCode="0">
                  <c:v>157.03148290364607</c:v>
                </c:pt>
                <c:pt idx="34" formatCode="0">
                  <c:v>131.92345982339137</c:v>
                </c:pt>
                <c:pt idx="35" formatCode="0">
                  <c:v>131.93396436893246</c:v>
                </c:pt>
                <c:pt idx="36" formatCode="0">
                  <c:v>134.80000000000001</c:v>
                </c:pt>
                <c:pt idx="37" formatCode="0">
                  <c:v>137.19999999999999</c:v>
                </c:pt>
                <c:pt idx="38" formatCode="0">
                  <c:v>125</c:v>
                </c:pt>
                <c:pt idx="39" formatCode="0">
                  <c:v>122.9</c:v>
                </c:pt>
                <c:pt idx="40" formatCode="0">
                  <c:v>132.69999999999999</c:v>
                </c:pt>
                <c:pt idx="41" formatCode="0">
                  <c:v>139.9</c:v>
                </c:pt>
                <c:pt idx="42" formatCode="0">
                  <c:v>122.6</c:v>
                </c:pt>
                <c:pt idx="43" formatCode="0">
                  <c:v>128.6</c:v>
                </c:pt>
                <c:pt idx="44" formatCode="0">
                  <c:v>117.3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6-454B-A128-C63F96075FFE}"/>
            </c:ext>
          </c:extLst>
        </c:ser>
        <c:ser>
          <c:idx val="2"/>
          <c:order val="2"/>
          <c:tx>
            <c:strRef>
              <c:f>'Figs 10,11'!$D$69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10,11'!$D$70:$D$108</c:f>
              <c:numCache>
                <c:formatCode>0</c:formatCode>
                <c:ptCount val="39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6-454B-A128-C63F96075FFE}"/>
            </c:ext>
          </c:extLst>
        </c:ser>
        <c:ser>
          <c:idx val="3"/>
          <c:order val="3"/>
          <c:tx>
            <c:strRef>
              <c:f>'Figs 10,11'!$E$69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10,11'!$E$70:$E$110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66-454B-A128-C63F96075FFE}"/>
            </c:ext>
          </c:extLst>
        </c:ser>
        <c:ser>
          <c:idx val="4"/>
          <c:order val="4"/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D-43D3-B15B-1FA090FC9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152320"/>
        <c:axId val="362153856"/>
      </c:lineChart>
      <c:catAx>
        <c:axId val="362152320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538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2153856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2637075718015664E-3"/>
              <c:y val="5.23014560484014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152320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7.6370757180156665E-2"/>
          <c:y val="0.94665273423894114"/>
          <c:w val="0.35467137183184405"/>
          <c:h val="3.357969886706370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8134715025906E-2"/>
          <c:y val="8.1615188747708553E-2"/>
          <c:w val="0.91709844559585496"/>
          <c:h val="0.76718277422846048"/>
        </c:manualLayout>
      </c:layout>
      <c:lineChart>
        <c:grouping val="standard"/>
        <c:varyColors val="0"/>
        <c:ser>
          <c:idx val="0"/>
          <c:order val="0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10,11'!$I$70:$I$108</c:f>
              <c:numCache>
                <c:formatCode>0</c:formatCode>
                <c:ptCount val="39"/>
                <c:pt idx="0">
                  <c:v>6.3</c:v>
                </c:pt>
                <c:pt idx="1">
                  <c:v>11.9</c:v>
                </c:pt>
                <c:pt idx="2">
                  <c:v>23.2</c:v>
                </c:pt>
                <c:pt idx="3">
                  <c:v>26.4</c:v>
                </c:pt>
                <c:pt idx="4">
                  <c:v>27.9</c:v>
                </c:pt>
                <c:pt idx="5">
                  <c:v>26.7</c:v>
                </c:pt>
                <c:pt idx="6">
                  <c:v>24.1</c:v>
                </c:pt>
                <c:pt idx="7">
                  <c:v>22.4</c:v>
                </c:pt>
                <c:pt idx="8">
                  <c:v>26.5</c:v>
                </c:pt>
                <c:pt idx="9">
                  <c:v>26.9</c:v>
                </c:pt>
                <c:pt idx="10">
                  <c:v>29.8</c:v>
                </c:pt>
                <c:pt idx="11">
                  <c:v>28.2</c:v>
                </c:pt>
                <c:pt idx="12">
                  <c:v>28.5</c:v>
                </c:pt>
                <c:pt idx="13">
                  <c:v>25.2</c:v>
                </c:pt>
                <c:pt idx="14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A-4B5E-BCC0-E31062F681B4}"/>
            </c:ext>
          </c:extLst>
        </c:ser>
        <c:ser>
          <c:idx val="1"/>
          <c:order val="1"/>
          <c:tx>
            <c:strRef>
              <c:f>'Figs 10,11'!$J$69</c:f>
              <c:strCache>
                <c:ptCount val="1"/>
                <c:pt idx="0">
                  <c:v>Pipeline</c:v>
                </c:pt>
              </c:strCache>
            </c:strRef>
          </c:tx>
          <c:spPr>
            <a:ln w="381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10,11'!$J$70:$J$107</c:f>
              <c:numCache>
                <c:formatCode>General_)</c:formatCode>
                <c:ptCount val="38"/>
                <c:pt idx="15" formatCode="0">
                  <c:v>26.9</c:v>
                </c:pt>
                <c:pt idx="16" formatCode="0">
                  <c:v>21.4</c:v>
                </c:pt>
                <c:pt idx="17" formatCode="0">
                  <c:v>24</c:v>
                </c:pt>
                <c:pt idx="18" formatCode="0">
                  <c:v>26.9</c:v>
                </c:pt>
                <c:pt idx="19" formatCode="0">
                  <c:v>24.084</c:v>
                </c:pt>
                <c:pt idx="20" formatCode="0">
                  <c:v>25.622</c:v>
                </c:pt>
                <c:pt idx="21" formatCode="0">
                  <c:v>25.602</c:v>
                </c:pt>
                <c:pt idx="22" formatCode="0">
                  <c:v>25.715</c:v>
                </c:pt>
                <c:pt idx="23" formatCode="0">
                  <c:v>28.061</c:v>
                </c:pt>
                <c:pt idx="24" formatCode="0">
                  <c:v>28.024999999999999</c:v>
                </c:pt>
                <c:pt idx="25" formatCode="0">
                  <c:v>28.149000000000001</c:v>
                </c:pt>
                <c:pt idx="26" formatCode="0">
                  <c:v>28.132000000000001</c:v>
                </c:pt>
                <c:pt idx="27" formatCode="0">
                  <c:v>28.042000000000002</c:v>
                </c:pt>
                <c:pt idx="28" formatCode="0">
                  <c:v>27.701000000000001</c:v>
                </c:pt>
                <c:pt idx="29" formatCode="0">
                  <c:v>27.649038999999998</c:v>
                </c:pt>
                <c:pt idx="30" formatCode="0">
                  <c:v>27.6</c:v>
                </c:pt>
                <c:pt idx="31" formatCode="0">
                  <c:v>27.8</c:v>
                </c:pt>
                <c:pt idx="32" formatCode="0">
                  <c:v>27.5</c:v>
                </c:pt>
                <c:pt idx="33" formatCode="0">
                  <c:v>27.6</c:v>
                </c:pt>
                <c:pt idx="34" formatCode="0">
                  <c:v>27.6</c:v>
                </c:pt>
                <c:pt idx="35" formatCode="0">
                  <c:v>27.6</c:v>
                </c:pt>
                <c:pt idx="36" formatCode="0">
                  <c:v>27.8</c:v>
                </c:pt>
                <c:pt idx="37" formatCode="0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A-4B5E-BCC0-E31062F681B4}"/>
            </c:ext>
          </c:extLst>
        </c:ser>
        <c:ser>
          <c:idx val="2"/>
          <c:order val="2"/>
          <c:tx>
            <c:strRef>
              <c:f>'Figs 10,11'!$K$69</c:f>
              <c:strCache>
                <c:ptCount val="1"/>
                <c:pt idx="0">
                  <c:v>Inland waterway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10,11'!$K$70:$K$110</c:f>
              <c:numCache>
                <c:formatCode>0</c:formatCode>
                <c:ptCount val="41"/>
                <c:pt idx="5">
                  <c:v>8.1199999999999992</c:v>
                </c:pt>
                <c:pt idx="6">
                  <c:v>7.31</c:v>
                </c:pt>
                <c:pt idx="7">
                  <c:v>10.4</c:v>
                </c:pt>
                <c:pt idx="8">
                  <c:v>12.1</c:v>
                </c:pt>
                <c:pt idx="9">
                  <c:v>10.02</c:v>
                </c:pt>
                <c:pt idx="10">
                  <c:v>10.65</c:v>
                </c:pt>
                <c:pt idx="11">
                  <c:v>11.02</c:v>
                </c:pt>
                <c:pt idx="12">
                  <c:v>10.28</c:v>
                </c:pt>
                <c:pt idx="13">
                  <c:v>10.220000000000001</c:v>
                </c:pt>
                <c:pt idx="14">
                  <c:v>10.37</c:v>
                </c:pt>
                <c:pt idx="15">
                  <c:v>11.92</c:v>
                </c:pt>
                <c:pt idx="16">
                  <c:v>11.34</c:v>
                </c:pt>
                <c:pt idx="17">
                  <c:v>10.66</c:v>
                </c:pt>
                <c:pt idx="18">
                  <c:v>11.35</c:v>
                </c:pt>
                <c:pt idx="19">
                  <c:v>11.16</c:v>
                </c:pt>
                <c:pt idx="20">
                  <c:v>11.22</c:v>
                </c:pt>
                <c:pt idx="21">
                  <c:v>11.08</c:v>
                </c:pt>
                <c:pt idx="22">
                  <c:v>11.62</c:v>
                </c:pt>
                <c:pt idx="23">
                  <c:v>10.37</c:v>
                </c:pt>
                <c:pt idx="24">
                  <c:v>9.4700000000000006</c:v>
                </c:pt>
                <c:pt idx="25">
                  <c:v>12.24</c:v>
                </c:pt>
                <c:pt idx="26">
                  <c:v>11.41</c:v>
                </c:pt>
                <c:pt idx="27">
                  <c:v>10.01</c:v>
                </c:pt>
                <c:pt idx="28">
                  <c:v>10.06</c:v>
                </c:pt>
                <c:pt idx="29">
                  <c:v>9.9700000000000006</c:v>
                </c:pt>
                <c:pt idx="30">
                  <c:v>10.193762099703264</c:v>
                </c:pt>
                <c:pt idx="31">
                  <c:v>10.16</c:v>
                </c:pt>
                <c:pt idx="32">
                  <c:v>10.5</c:v>
                </c:pt>
                <c:pt idx="33">
                  <c:v>12.19</c:v>
                </c:pt>
                <c:pt idx="34">
                  <c:v>10.1</c:v>
                </c:pt>
                <c:pt idx="35">
                  <c:v>10.89</c:v>
                </c:pt>
                <c:pt idx="36">
                  <c:v>10.7</c:v>
                </c:pt>
                <c:pt idx="37">
                  <c:v>10.79</c:v>
                </c:pt>
                <c:pt idx="38">
                  <c:v>10.69</c:v>
                </c:pt>
                <c:pt idx="39">
                  <c:v>9.41</c:v>
                </c:pt>
                <c:pt idx="40">
                  <c:v>10.270679104623694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A-4B5E-BCC0-E31062F681B4}"/>
            </c:ext>
          </c:extLst>
        </c:ser>
        <c:ser>
          <c:idx val="3"/>
          <c:order val="3"/>
          <c:tx>
            <c:strRef>
              <c:f>'Figs 10,11'!$L$69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10,11'!$L$70:$L$107</c:f>
              <c:numCache>
                <c:formatCode>0</c:formatCode>
                <c:ptCount val="38"/>
                <c:pt idx="0">
                  <c:v>16.100000000000001</c:v>
                </c:pt>
                <c:pt idx="1">
                  <c:v>16.2</c:v>
                </c:pt>
                <c:pt idx="2">
                  <c:v>14</c:v>
                </c:pt>
                <c:pt idx="3">
                  <c:v>13.8</c:v>
                </c:pt>
                <c:pt idx="4">
                  <c:v>12</c:v>
                </c:pt>
                <c:pt idx="5">
                  <c:v>11.7</c:v>
                </c:pt>
                <c:pt idx="6">
                  <c:v>12.2</c:v>
                </c:pt>
                <c:pt idx="7">
                  <c:v>10.4</c:v>
                </c:pt>
                <c:pt idx="8">
                  <c:v>10.3</c:v>
                </c:pt>
                <c:pt idx="9">
                  <c:v>6.4</c:v>
                </c:pt>
                <c:pt idx="10">
                  <c:v>12</c:v>
                </c:pt>
                <c:pt idx="11">
                  <c:v>9.6999999999999993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9.8000000000000007</c:v>
                </c:pt>
                <c:pt idx="16">
                  <c:v>9</c:v>
                </c:pt>
                <c:pt idx="17">
                  <c:v>6.96</c:v>
                </c:pt>
                <c:pt idx="18">
                  <c:v>5.01</c:v>
                </c:pt>
                <c:pt idx="19">
                  <c:v>5.4</c:v>
                </c:pt>
                <c:pt idx="21">
                  <c:v>5.43</c:v>
                </c:pt>
                <c:pt idx="22">
                  <c:v>7.04</c:v>
                </c:pt>
                <c:pt idx="23">
                  <c:v>7.69</c:v>
                </c:pt>
                <c:pt idx="24">
                  <c:v>8.24</c:v>
                </c:pt>
                <c:pt idx="25">
                  <c:v>8.25</c:v>
                </c:pt>
                <c:pt idx="26">
                  <c:v>9.5701609999999988</c:v>
                </c:pt>
                <c:pt idx="27">
                  <c:v>9.1199959999999987</c:v>
                </c:pt>
                <c:pt idx="28">
                  <c:v>8.3285319999999992</c:v>
                </c:pt>
                <c:pt idx="29">
                  <c:v>11.25</c:v>
                </c:pt>
                <c:pt idx="30">
                  <c:v>14.31</c:v>
                </c:pt>
                <c:pt idx="31">
                  <c:v>12.96</c:v>
                </c:pt>
                <c:pt idx="32">
                  <c:v>11.35</c:v>
                </c:pt>
                <c:pt idx="33">
                  <c:v>10.36</c:v>
                </c:pt>
                <c:pt idx="34">
                  <c:v>9.69</c:v>
                </c:pt>
                <c:pt idx="35">
                  <c:v>8.33</c:v>
                </c:pt>
                <c:pt idx="36">
                  <c:v>9.8699999999999992</c:v>
                </c:pt>
                <c:pt idx="37">
                  <c:v>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0A-4B5E-BCC0-E31062F681B4}"/>
            </c:ext>
          </c:extLst>
        </c:ser>
        <c:ser>
          <c:idx val="4"/>
          <c:order val="4"/>
          <c:tx>
            <c:strRef>
              <c:f>'Figs 10,11'!$N$69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10,11'!$N$70:$N$109</c:f>
              <c:numCache>
                <c:formatCode>0</c:formatCode>
                <c:ptCount val="40"/>
                <c:pt idx="12">
                  <c:v>24.1</c:v>
                </c:pt>
                <c:pt idx="13">
                  <c:v>28.3</c:v>
                </c:pt>
                <c:pt idx="14">
                  <c:v>28.3</c:v>
                </c:pt>
                <c:pt idx="15">
                  <c:v>25.2</c:v>
                </c:pt>
                <c:pt idx="16">
                  <c:v>26.7</c:v>
                </c:pt>
                <c:pt idx="17">
                  <c:v>25.7</c:v>
                </c:pt>
                <c:pt idx="18">
                  <c:v>24.5</c:v>
                </c:pt>
                <c:pt idx="19">
                  <c:v>27.5</c:v>
                </c:pt>
                <c:pt idx="20">
                  <c:v>31.9</c:v>
                </c:pt>
                <c:pt idx="21">
                  <c:v>36.200000000000003</c:v>
                </c:pt>
                <c:pt idx="22">
                  <c:v>34.5</c:v>
                </c:pt>
                <c:pt idx="23">
                  <c:v>39.700000000000003</c:v>
                </c:pt>
                <c:pt idx="2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0A-4B5E-BCC0-E31062F681B4}"/>
            </c:ext>
          </c:extLst>
        </c:ser>
        <c:ser>
          <c:idx val="5"/>
          <c:order val="5"/>
          <c:tx>
            <c:strRef>
              <c:f>'Figs 10,11'!$O$69</c:f>
              <c:strCache>
                <c:ptCount val="1"/>
                <c:pt idx="0">
                  <c:v>Coastwise shipping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10,11'!$O$70:$O$110</c:f>
              <c:numCache>
                <c:formatCode>General_)</c:formatCode>
                <c:ptCount val="41"/>
                <c:pt idx="25" formatCode="0">
                  <c:v>24.68</c:v>
                </c:pt>
                <c:pt idx="26" formatCode="0">
                  <c:v>20.6</c:v>
                </c:pt>
                <c:pt idx="27" formatCode="0">
                  <c:v>19.2</c:v>
                </c:pt>
                <c:pt idx="28" formatCode="0">
                  <c:v>19.510000000000002</c:v>
                </c:pt>
                <c:pt idx="29" formatCode="0">
                  <c:v>20.49</c:v>
                </c:pt>
                <c:pt idx="30" formatCode="0">
                  <c:v>25.531185557834668</c:v>
                </c:pt>
                <c:pt idx="31" formatCode="0">
                  <c:v>20.58</c:v>
                </c:pt>
                <c:pt idx="32" formatCode="0">
                  <c:v>22.79</c:v>
                </c:pt>
                <c:pt idx="33" formatCode="0">
                  <c:v>23.28</c:v>
                </c:pt>
                <c:pt idx="34" formatCode="0">
                  <c:v>19.84</c:v>
                </c:pt>
                <c:pt idx="35" formatCode="0">
                  <c:v>17.95</c:v>
                </c:pt>
                <c:pt idx="36" formatCode="0">
                  <c:v>16.329999999999998</c:v>
                </c:pt>
                <c:pt idx="37" formatCode="0">
                  <c:v>12.54</c:v>
                </c:pt>
                <c:pt idx="38" formatCode="0">
                  <c:v>11.39</c:v>
                </c:pt>
                <c:pt idx="39" formatCode="0">
                  <c:v>11.81</c:v>
                </c:pt>
                <c:pt idx="40" formatCode="0">
                  <c:v>14.195369558767768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0A-4B5E-BCC0-E31062F681B4}"/>
            </c:ext>
          </c:extLst>
        </c:ser>
        <c:ser>
          <c:idx val="6"/>
          <c:order val="6"/>
          <c:tx>
            <c:v>rail2</c:v>
          </c:tx>
          <c:marker>
            <c:symbol val="none"/>
          </c:marker>
          <c:dPt>
            <c:idx val="43"/>
            <c:marker>
              <c:symbol val="square"/>
              <c:size val="5"/>
            </c:marker>
            <c:bubble3D val="0"/>
            <c:extLst>
              <c:ext xmlns:c16="http://schemas.microsoft.com/office/drawing/2014/chart" uri="{C3380CC4-5D6E-409C-BE32-E72D297353CC}">
                <c16:uniqueId val="{00000002-2F16-48F5-80CD-4C27EC742AAE}"/>
              </c:ext>
            </c:extLst>
          </c:dPt>
          <c:dPt>
            <c:idx val="44"/>
            <c:marker>
              <c:symbol val="circle"/>
              <c:size val="5"/>
              <c:spPr>
                <a:ln>
                  <a:solidFill>
                    <a:srgbClr val="3366FF"/>
                  </a:solidFill>
                </a:ln>
              </c:spPr>
            </c:marker>
            <c:bubble3D val="0"/>
            <c:spPr>
              <a:ln>
                <a:solidFill>
                  <a:srgbClr val="3366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16-48F5-80CD-4C27EC742AAE}"/>
              </c:ext>
            </c:extLst>
          </c:dPt>
          <c:cat>
            <c:numRef>
              <c:f>'Figs 10,11'!$A$70:$A$114</c:f>
              <c:numCache>
                <c:formatCode>General_)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10,11'!$M$70:$M$114</c:f>
              <c:numCache>
                <c:formatCode>0</c:formatCode>
                <c:ptCount val="45"/>
                <c:pt idx="43" formatCode="0.0">
                  <c:v>4.4475710924999996</c:v>
                </c:pt>
                <c:pt idx="44" formatCode="0.0">
                  <c:v>4.2810627175000002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6-48F5-80CD-4C27EC742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241024"/>
        <c:axId val="362242816"/>
      </c:lineChart>
      <c:catAx>
        <c:axId val="362241024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42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2242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 tonnes</a:t>
                </a:r>
              </a:p>
            </c:rich>
          </c:tx>
          <c:layout>
            <c:manualLayout>
              <c:xMode val="edge"/>
              <c:yMode val="edge"/>
              <c:x val="3.4974093264248704E-2"/>
              <c:y val="4.5532646048109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2241024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4326424870466318E-2"/>
          <c:y val="0.93728603512189845"/>
          <c:w val="0.5433632781495138"/>
          <c:h val="2.713525754879742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0610504139359E-2"/>
          <c:y val="8.3418107833163779E-2"/>
          <c:w val="0.88629350897274517"/>
          <c:h val="0.80162767039674465"/>
        </c:manualLayout>
      </c:layout>
      <c:lineChart>
        <c:grouping val="standard"/>
        <c:varyColors val="0"/>
        <c:ser>
          <c:idx val="0"/>
          <c:order val="0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'Figs1,2'!$A$93:$A$137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'Figs1,2'!$D$93:$D$130</c:f>
              <c:numCache>
                <c:formatCode>0</c:formatCode>
                <c:ptCount val="38"/>
                <c:pt idx="0">
                  <c:v>153.94</c:v>
                </c:pt>
                <c:pt idx="1">
                  <c:v>159.49</c:v>
                </c:pt>
                <c:pt idx="2">
                  <c:v>155.249</c:v>
                </c:pt>
                <c:pt idx="3">
                  <c:v>178.50399999999999</c:v>
                </c:pt>
                <c:pt idx="4">
                  <c:v>184.876</c:v>
                </c:pt>
                <c:pt idx="5">
                  <c:v>175.911</c:v>
                </c:pt>
                <c:pt idx="6">
                  <c:v>165.69200000000001</c:v>
                </c:pt>
                <c:pt idx="7">
                  <c:v>171.17599999999999</c:v>
                </c:pt>
                <c:pt idx="8">
                  <c:v>193.13900000000001</c:v>
                </c:pt>
                <c:pt idx="9">
                  <c:v>183.17400000000001</c:v>
                </c:pt>
                <c:pt idx="10">
                  <c:v>180.62700000000001</c:v>
                </c:pt>
                <c:pt idx="11">
                  <c:v>180.75700000000001</c:v>
                </c:pt>
                <c:pt idx="12">
                  <c:v>186.88</c:v>
                </c:pt>
                <c:pt idx="13">
                  <c:v>200.124</c:v>
                </c:pt>
                <c:pt idx="14">
                  <c:v>212.62200000000001</c:v>
                </c:pt>
                <c:pt idx="15">
                  <c:v>194.09299999999999</c:v>
                </c:pt>
                <c:pt idx="16">
                  <c:v>153.97499999999999</c:v>
                </c:pt>
                <c:pt idx="17">
                  <c:v>153.779</c:v>
                </c:pt>
                <c:pt idx="18">
                  <c:v>170.30799999999999</c:v>
                </c:pt>
                <c:pt idx="19">
                  <c:v>169.637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9-44B7-92C8-5911FB11CE4F}"/>
            </c:ext>
          </c:extLst>
        </c:ser>
        <c:ser>
          <c:idx val="1"/>
          <c:order val="1"/>
          <c:tx>
            <c:strRef>
              <c:f>'Figs1,2'!$D$92</c:f>
              <c:strCache>
                <c:ptCount val="1"/>
                <c:pt idx="0">
                  <c:v>new registrations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'Figs1,2'!$A$93:$A$137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'Figs1,2'!$E$93:$E$137</c:f>
              <c:numCache>
                <c:formatCode>General_)</c:formatCode>
                <c:ptCount val="45"/>
                <c:pt idx="20" formatCode="0">
                  <c:v>172.7</c:v>
                </c:pt>
                <c:pt idx="21" formatCode="0">
                  <c:v>183</c:v>
                </c:pt>
                <c:pt idx="22" formatCode="0">
                  <c:v>205.6</c:v>
                </c:pt>
                <c:pt idx="23" formatCode="0">
                  <c:v>209.90100000000001</c:v>
                </c:pt>
                <c:pt idx="24" formatCode="0">
                  <c:v>216.12700000000001</c:v>
                </c:pt>
                <c:pt idx="25" formatCode="0">
                  <c:v>220.34100000000001</c:v>
                </c:pt>
                <c:pt idx="26" formatCode="0">
                  <c:v>241.2</c:v>
                </c:pt>
                <c:pt idx="27" formatCode="0">
                  <c:v>259.39999999999998</c:v>
                </c:pt>
                <c:pt idx="28" formatCode="0">
                  <c:v>262.39999999999998</c:v>
                </c:pt>
                <c:pt idx="29" formatCode="0">
                  <c:v>262.80900000000003</c:v>
                </c:pt>
                <c:pt idx="30" formatCode="0">
                  <c:v>251</c:v>
                </c:pt>
                <c:pt idx="31" formatCode="0">
                  <c:v>242.923</c:v>
                </c:pt>
                <c:pt idx="32" formatCode="0">
                  <c:v>250.916</c:v>
                </c:pt>
                <c:pt idx="33" formatCode="0">
                  <c:v>215</c:v>
                </c:pt>
                <c:pt idx="34" formatCode="0">
                  <c:v>216</c:v>
                </c:pt>
                <c:pt idx="35" formatCode="0">
                  <c:v>208.7</c:v>
                </c:pt>
                <c:pt idx="36" formatCode="0">
                  <c:v>202</c:v>
                </c:pt>
                <c:pt idx="37" formatCode="0">
                  <c:v>216.4</c:v>
                </c:pt>
                <c:pt idx="38" formatCode="0">
                  <c:v>241</c:v>
                </c:pt>
                <c:pt idx="39" formatCode="0">
                  <c:v>262.16399999999999</c:v>
                </c:pt>
                <c:pt idx="40" formatCode="0">
                  <c:v>267.57800000000003</c:v>
                </c:pt>
                <c:pt idx="41" formatCode="0">
                  <c:v>270.16500000000002</c:v>
                </c:pt>
                <c:pt idx="42" formatCode="0">
                  <c:v>249.709</c:v>
                </c:pt>
                <c:pt idx="43" formatCode="0">
                  <c:v>233.05799999999996</c:v>
                </c:pt>
                <c:pt idx="44" formatCode="0">
                  <c:v>220.74600000000001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9-44B7-92C8-5911FB11C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8112768"/>
        <c:axId val="348114304"/>
      </c:lineChart>
      <c:catAx>
        <c:axId val="34811276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1143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481143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thousands</a:t>
                </a:r>
              </a:p>
            </c:rich>
          </c:tx>
          <c:layout>
            <c:manualLayout>
              <c:xMode val="edge"/>
              <c:yMode val="edge"/>
              <c:x val="3.8940809968847352E-3"/>
              <c:y val="2.3397761953204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811276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2809069890373E-2"/>
          <c:y val="0.1066177746555399"/>
          <c:w val="0.87393562753524756"/>
          <c:h val="0.69485377275507043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3,4'!$D$86</c:f>
              <c:strCache>
                <c:ptCount val="1"/>
                <c:pt idx="0">
                  <c:v>All roads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3,4'!$C$87:$C$131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3,4'!$D$87:$D$131</c:f>
              <c:numCache>
                <c:formatCode>General_)</c:formatCode>
                <c:ptCount val="45"/>
                <c:pt idx="18">
                  <c:v>35175</c:v>
                </c:pt>
                <c:pt idx="19">
                  <c:v>36000</c:v>
                </c:pt>
                <c:pt idx="20">
                  <c:v>36736</c:v>
                </c:pt>
                <c:pt idx="21">
                  <c:v>37777</c:v>
                </c:pt>
                <c:pt idx="22">
                  <c:v>38582</c:v>
                </c:pt>
                <c:pt idx="23">
                  <c:v>39169</c:v>
                </c:pt>
                <c:pt idx="24">
                  <c:v>39770</c:v>
                </c:pt>
                <c:pt idx="25">
                  <c:v>39561</c:v>
                </c:pt>
                <c:pt idx="26">
                  <c:v>40065</c:v>
                </c:pt>
                <c:pt idx="27">
                  <c:v>41535</c:v>
                </c:pt>
                <c:pt idx="28">
                  <c:v>42038</c:v>
                </c:pt>
                <c:pt idx="29">
                  <c:v>42705</c:v>
                </c:pt>
                <c:pt idx="30">
                  <c:v>42718</c:v>
                </c:pt>
                <c:pt idx="31">
                  <c:v>44119</c:v>
                </c:pt>
                <c:pt idx="32">
                  <c:v>44666</c:v>
                </c:pt>
                <c:pt idx="33">
                  <c:v>44470</c:v>
                </c:pt>
                <c:pt idx="34">
                  <c:v>44219</c:v>
                </c:pt>
                <c:pt idx="35">
                  <c:v>43496</c:v>
                </c:pt>
                <c:pt idx="36">
                  <c:v>43406</c:v>
                </c:pt>
                <c:pt idx="37">
                  <c:v>43573</c:v>
                </c:pt>
                <c:pt idx="38">
                  <c:v>43909</c:v>
                </c:pt>
                <c:pt idx="39">
                  <c:v>44963</c:v>
                </c:pt>
                <c:pt idx="40">
                  <c:v>45555</c:v>
                </c:pt>
                <c:pt idx="41">
                  <c:v>46696</c:v>
                </c:pt>
                <c:pt idx="42">
                  <c:v>48036</c:v>
                </c:pt>
                <c:pt idx="43">
                  <c:v>48175</c:v>
                </c:pt>
                <c:pt idx="44">
                  <c:v>48714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4-4FA6-8CB1-2CF4ABF8719B}"/>
            </c:ext>
          </c:extLst>
        </c:ser>
        <c:ser>
          <c:idx val="1"/>
          <c:order val="1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3,4'!$C$87:$C$131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3,4'!$E$87:$E$129</c:f>
              <c:numCache>
                <c:formatCode>General_)</c:formatCode>
                <c:ptCount val="43"/>
                <c:pt idx="8">
                  <c:v>14185</c:v>
                </c:pt>
                <c:pt idx="9">
                  <c:v>16302</c:v>
                </c:pt>
                <c:pt idx="10">
                  <c:v>17219</c:v>
                </c:pt>
                <c:pt idx="11">
                  <c:v>17647</c:v>
                </c:pt>
                <c:pt idx="12">
                  <c:v>18767</c:v>
                </c:pt>
                <c:pt idx="13">
                  <c:v>20098</c:v>
                </c:pt>
                <c:pt idx="14">
                  <c:v>21404</c:v>
                </c:pt>
                <c:pt idx="15">
                  <c:v>21786</c:v>
                </c:pt>
                <c:pt idx="16">
                  <c:v>21947</c:v>
                </c:pt>
                <c:pt idx="17">
                  <c:v>22575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4-4FA6-8CB1-2CF4ABF8719B}"/>
            </c:ext>
          </c:extLst>
        </c:ser>
        <c:ser>
          <c:idx val="2"/>
          <c:order val="2"/>
          <c:tx>
            <c:strRef>
              <c:f>'Figs 3,4'!$E$86</c:f>
              <c:strCache>
                <c:ptCount val="1"/>
                <c:pt idx="0">
                  <c:v>Major roads (M &amp; A)</c:v>
                </c:pt>
              </c:strCache>
            </c:strRef>
          </c:tx>
          <c:spPr>
            <a:ln w="381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'Figs 3,4'!$C$87:$C$131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3,4'!$F$87:$F$131</c:f>
              <c:numCache>
                <c:formatCode>General_)</c:formatCode>
                <c:ptCount val="45"/>
                <c:pt idx="18">
                  <c:v>22666</c:v>
                </c:pt>
                <c:pt idx="19">
                  <c:v>23300</c:v>
                </c:pt>
                <c:pt idx="20">
                  <c:v>23987</c:v>
                </c:pt>
                <c:pt idx="21">
                  <c:v>24839</c:v>
                </c:pt>
                <c:pt idx="22">
                  <c:v>25452</c:v>
                </c:pt>
                <c:pt idx="23">
                  <c:v>25885</c:v>
                </c:pt>
                <c:pt idx="24">
                  <c:v>26185</c:v>
                </c:pt>
                <c:pt idx="25">
                  <c:v>25936</c:v>
                </c:pt>
                <c:pt idx="26">
                  <c:v>26342</c:v>
                </c:pt>
                <c:pt idx="27">
                  <c:v>27262</c:v>
                </c:pt>
                <c:pt idx="28">
                  <c:v>27682</c:v>
                </c:pt>
                <c:pt idx="29">
                  <c:v>28209</c:v>
                </c:pt>
                <c:pt idx="30">
                  <c:v>28055</c:v>
                </c:pt>
                <c:pt idx="31">
                  <c:v>28898</c:v>
                </c:pt>
                <c:pt idx="32">
                  <c:v>28986</c:v>
                </c:pt>
                <c:pt idx="33">
                  <c:v>28810</c:v>
                </c:pt>
                <c:pt idx="34">
                  <c:v>28961</c:v>
                </c:pt>
                <c:pt idx="35">
                  <c:v>28495</c:v>
                </c:pt>
                <c:pt idx="36">
                  <c:v>28566</c:v>
                </c:pt>
                <c:pt idx="37">
                  <c:v>28852</c:v>
                </c:pt>
                <c:pt idx="38">
                  <c:v>29048</c:v>
                </c:pt>
                <c:pt idx="39">
                  <c:v>29446</c:v>
                </c:pt>
                <c:pt idx="40">
                  <c:v>29872</c:v>
                </c:pt>
                <c:pt idx="41">
                  <c:v>30848</c:v>
                </c:pt>
                <c:pt idx="42">
                  <c:v>31405</c:v>
                </c:pt>
                <c:pt idx="43">
                  <c:v>31542</c:v>
                </c:pt>
                <c:pt idx="44">
                  <c:v>32211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4-4FA6-8CB1-2CF4ABF8719B}"/>
            </c:ext>
          </c:extLst>
        </c:ser>
        <c:ser>
          <c:idx val="3"/>
          <c:order val="3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3,4'!$C$87:$C$131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3,4'!$G$87:$G$129</c:f>
              <c:numCache>
                <c:formatCode>#,##0_);\(#,##0\)</c:formatCode>
                <c:ptCount val="43"/>
                <c:pt idx="0">
                  <c:v>9318.066556570282</c:v>
                </c:pt>
                <c:pt idx="1">
                  <c:v>9438.0702892543177</c:v>
                </c:pt>
                <c:pt idx="2">
                  <c:v>9621.7449073796161</c:v>
                </c:pt>
                <c:pt idx="3">
                  <c:v>9748.6280435445515</c:v>
                </c:pt>
                <c:pt idx="4">
                  <c:v>9642.6904774246123</c:v>
                </c:pt>
                <c:pt idx="5">
                  <c:v>10261.850579172542</c:v>
                </c:pt>
                <c:pt idx="6">
                  <c:v>10417.985744720616</c:v>
                </c:pt>
                <c:pt idx="7">
                  <c:v>10733.46368301049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4-4FA6-8CB1-2CF4ABF8719B}"/>
            </c:ext>
          </c:extLst>
        </c:ser>
        <c:ser>
          <c:idx val="4"/>
          <c:order val="4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3,4'!$C$87:$C$131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3,4'!$H$87:$H$130</c:f>
              <c:numCache>
                <c:formatCode>General_)</c:formatCode>
                <c:ptCount val="44"/>
                <c:pt idx="8" formatCode="#,##0_);\(#,##0\)">
                  <c:v>11043</c:v>
                </c:pt>
                <c:pt idx="9" formatCode="#,##0_);\(#,##0\)">
                  <c:v>12794</c:v>
                </c:pt>
                <c:pt idx="10" formatCode="#,##0_);\(#,##0\)">
                  <c:v>13606</c:v>
                </c:pt>
                <c:pt idx="11" formatCode="#,##0_);\(#,##0\)">
                  <c:v>14012</c:v>
                </c:pt>
                <c:pt idx="12" formatCode="#,##0_);\(#,##0\)">
                  <c:v>14881</c:v>
                </c:pt>
                <c:pt idx="13" formatCode="#,##0_);\(#,##0\)">
                  <c:v>15946</c:v>
                </c:pt>
                <c:pt idx="14" formatCode="#,##0_);\(#,##0\)">
                  <c:v>17027</c:v>
                </c:pt>
                <c:pt idx="15" formatCode="#,##0_);\(#,##0\)">
                  <c:v>17476</c:v>
                </c:pt>
                <c:pt idx="16" formatCode="#,##0_);\(#,##0\)">
                  <c:v>17553</c:v>
                </c:pt>
                <c:pt idx="17" formatCode="#,##0_);\(#,##0\)">
                  <c:v>18068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B4-4FA6-8CB1-2CF4ABF8719B}"/>
            </c:ext>
          </c:extLst>
        </c:ser>
        <c:ser>
          <c:idx val="5"/>
          <c:order val="5"/>
          <c:tx>
            <c:strRef>
              <c:f>'Figs 3,4'!$G$86</c:f>
              <c:strCache>
                <c:ptCount val="1"/>
                <c:pt idx="0">
                  <c:v>Cars on major roads (M &amp; A)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none"/>
          </c:marker>
          <c:cat>
            <c:numRef>
              <c:f>'Figs 3,4'!$C$87:$C$131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3,4'!$I$87:$I$131</c:f>
              <c:numCache>
                <c:formatCode>General_)</c:formatCode>
                <c:ptCount val="45"/>
                <c:pt idx="18" formatCode="#,##0_);\(#,##0\)">
                  <c:v>18211</c:v>
                </c:pt>
                <c:pt idx="19" formatCode="#,##0_);\(#,##0\)">
                  <c:v>18683</c:v>
                </c:pt>
                <c:pt idx="20" formatCode="#,##0_);\(#,##0\)">
                  <c:v>19226</c:v>
                </c:pt>
                <c:pt idx="21" formatCode="#,##0_);\(#,##0\)">
                  <c:v>19888</c:v>
                </c:pt>
                <c:pt idx="22" formatCode="#,##0_);\(#,##0\)">
                  <c:v>20266</c:v>
                </c:pt>
                <c:pt idx="23" formatCode="#,##0_);\(#,##0\)">
                  <c:v>20456</c:v>
                </c:pt>
                <c:pt idx="24" formatCode="#,##0_);\(#,##0\)">
                  <c:v>20700</c:v>
                </c:pt>
                <c:pt idx="25" formatCode="#,##0_);\(#,##0\)">
                  <c:v>20566.003000000001</c:v>
                </c:pt>
                <c:pt idx="26" formatCode="#,##0_);\(#,##0\)">
                  <c:v>20977</c:v>
                </c:pt>
                <c:pt idx="27" formatCode="#,##0_);\(#,##0\)">
                  <c:v>21760.136999999999</c:v>
                </c:pt>
                <c:pt idx="28" formatCode="#,##0_);\(#,##0\)">
                  <c:v>21921.514999999999</c:v>
                </c:pt>
                <c:pt idx="29" formatCode="#,##0_);\(#,##0\)">
                  <c:v>22307.81</c:v>
                </c:pt>
                <c:pt idx="30" formatCode="#,##0_);\(#,##0\)">
                  <c:v>22060</c:v>
                </c:pt>
                <c:pt idx="31" formatCode="#,##0_);\(#,##0\)">
                  <c:v>22610</c:v>
                </c:pt>
                <c:pt idx="32" formatCode="#,##0_);\(#,##0\)">
                  <c:v>22392</c:v>
                </c:pt>
                <c:pt idx="33" formatCode="#,##0_);\(#,##0\)">
                  <c:v>22221</c:v>
                </c:pt>
                <c:pt idx="34" formatCode="#,##0_);\(#,##0\)">
                  <c:v>22496</c:v>
                </c:pt>
                <c:pt idx="35" formatCode="#,##0_);\(#,##0\)">
                  <c:v>21998</c:v>
                </c:pt>
                <c:pt idx="36" formatCode="#,##0_);\(#,##0\)">
                  <c:v>21986</c:v>
                </c:pt>
                <c:pt idx="37" formatCode="#,##0_);\(#,##0\)">
                  <c:v>22170</c:v>
                </c:pt>
                <c:pt idx="38" formatCode="#,##0_);\(#,##0\)">
                  <c:v>22217</c:v>
                </c:pt>
                <c:pt idx="39" formatCode="#,##0_);\(#,##0\)">
                  <c:v>22418</c:v>
                </c:pt>
                <c:pt idx="40" formatCode="#,##0_);\(#,##0\)">
                  <c:v>22573</c:v>
                </c:pt>
                <c:pt idx="41" formatCode="#,##0_);\(#,##0\)">
                  <c:v>23220</c:v>
                </c:pt>
                <c:pt idx="42" formatCode="#,##0_);\(#,##0\)">
                  <c:v>23453</c:v>
                </c:pt>
                <c:pt idx="43" formatCode="#,##0_);\(#,##0\)">
                  <c:v>23470</c:v>
                </c:pt>
                <c:pt idx="44" formatCode="#,##0_);\(#,##0\)">
                  <c:v>24119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B4-4FA6-8CB1-2CF4ABF8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281408"/>
        <c:axId val="359282944"/>
      </c:lineChart>
      <c:catAx>
        <c:axId val="3592814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82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28294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4.2589437819420782E-3"/>
              <c:y val="5.51471874839174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281408"/>
        <c:crosses val="autoZero"/>
        <c:crossBetween val="midCat"/>
        <c:majorUnit val="5000"/>
        <c:minorUnit val="1000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1073253833049404E-2"/>
          <c:y val="0.91176573516545723"/>
          <c:w val="0.92333936963160701"/>
          <c:h val="4.534313725490191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80814940577254E-2"/>
          <c:y val="4.8672636477686666E-2"/>
          <c:w val="0.88115449915110355"/>
          <c:h val="0.83038467687689677"/>
        </c:manualLayout>
      </c:layout>
      <c:lineChart>
        <c:grouping val="standard"/>
        <c:varyColors val="0"/>
        <c:ser>
          <c:idx val="0"/>
          <c:order val="0"/>
          <c:tx>
            <c:strRef>
              <c:f>'Figs 3,4'!$M$86</c:f>
              <c:strCache>
                <c:ptCount val="1"/>
                <c:pt idx="0">
                  <c:v>Injuries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3,4'!$L$87:$L$131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3,4'!$M$87:$M$131</c:f>
              <c:numCache>
                <c:formatCode>#,##0_);\(#,##0\)</c:formatCode>
                <c:ptCount val="45"/>
                <c:pt idx="0">
                  <c:v>28621</c:v>
                </c:pt>
                <c:pt idx="1">
                  <c:v>29933</c:v>
                </c:pt>
                <c:pt idx="2">
                  <c:v>29783</c:v>
                </c:pt>
                <c:pt idx="3">
                  <c:v>30506</c:v>
                </c:pt>
                <c:pt idx="4">
                  <c:v>31387</c:v>
                </c:pt>
                <c:pt idx="5">
                  <c:v>29286</c:v>
                </c:pt>
                <c:pt idx="6">
                  <c:v>28766</c:v>
                </c:pt>
                <c:pt idx="7">
                  <c:v>28273</c:v>
                </c:pt>
                <c:pt idx="8">
                  <c:v>25224</c:v>
                </c:pt>
                <c:pt idx="9">
                  <c:v>26158</c:v>
                </c:pt>
                <c:pt idx="10">
                  <c:v>27287</c:v>
                </c:pt>
                <c:pt idx="11">
                  <c:v>26117</c:v>
                </c:pt>
                <c:pt idx="12">
                  <c:v>24748</c:v>
                </c:pt>
                <c:pt idx="13">
                  <c:v>25425</c:v>
                </c:pt>
                <c:pt idx="14">
                  <c:v>27532</c:v>
                </c:pt>
                <c:pt idx="15">
                  <c:v>27228</c:v>
                </c:pt>
                <c:pt idx="16">
                  <c:v>25346</c:v>
                </c:pt>
                <c:pt idx="17">
                  <c:v>24173</c:v>
                </c:pt>
                <c:pt idx="18">
                  <c:v>22414</c:v>
                </c:pt>
                <c:pt idx="19">
                  <c:v>22573</c:v>
                </c:pt>
                <c:pt idx="20">
                  <c:v>22194</c:v>
                </c:pt>
                <c:pt idx="21">
                  <c:v>21716</c:v>
                </c:pt>
                <c:pt idx="22">
                  <c:v>22629</c:v>
                </c:pt>
                <c:pt idx="23">
                  <c:v>22467</c:v>
                </c:pt>
                <c:pt idx="24">
                  <c:v>21002</c:v>
                </c:pt>
                <c:pt idx="25">
                  <c:v>20518</c:v>
                </c:pt>
                <c:pt idx="26">
                  <c:v>19911</c:v>
                </c:pt>
                <c:pt idx="27">
                  <c:v>19275</c:v>
                </c:pt>
                <c:pt idx="28">
                  <c:v>18756</c:v>
                </c:pt>
                <c:pt idx="29">
                  <c:v>18502</c:v>
                </c:pt>
                <c:pt idx="30">
                  <c:v>17885</c:v>
                </c:pt>
                <c:pt idx="31">
                  <c:v>17269</c:v>
                </c:pt>
                <c:pt idx="32">
                  <c:v>16239</c:v>
                </c:pt>
                <c:pt idx="33">
                  <c:v>15592</c:v>
                </c:pt>
                <c:pt idx="34">
                  <c:v>15043</c:v>
                </c:pt>
                <c:pt idx="35">
                  <c:v>13338</c:v>
                </c:pt>
                <c:pt idx="36">
                  <c:v>12785</c:v>
                </c:pt>
                <c:pt idx="37">
                  <c:v>12712</c:v>
                </c:pt>
                <c:pt idx="38">
                  <c:v>11492</c:v>
                </c:pt>
                <c:pt idx="39">
                  <c:v>11302</c:v>
                </c:pt>
                <c:pt idx="40">
                  <c:v>10977</c:v>
                </c:pt>
                <c:pt idx="41">
                  <c:v>10898</c:v>
                </c:pt>
                <c:pt idx="42">
                  <c:v>9433</c:v>
                </c:pt>
                <c:pt idx="43">
                  <c:v>8424</c:v>
                </c:pt>
                <c:pt idx="44">
                  <c:v>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B-4EE6-A9D0-FC5DD54D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317888"/>
        <c:axId val="359319424"/>
      </c:lineChart>
      <c:catAx>
        <c:axId val="35931788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9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3194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317888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153538587059E-2"/>
          <c:y val="9.8606748441214115E-2"/>
          <c:w val="0.88865309774843315"/>
          <c:h val="0.76956136283469279"/>
        </c:manualLayout>
      </c:layout>
      <c:lineChart>
        <c:grouping val="standard"/>
        <c:varyColors val="0"/>
        <c:ser>
          <c:idx val="0"/>
          <c:order val="0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5,6'!$C$108:$C$149</c:f>
              <c:numCache>
                <c:formatCode>#,##0_);\(#,##0\)</c:formatCode>
                <c:ptCount val="42"/>
                <c:pt idx="0">
                  <c:v>891.4</c:v>
                </c:pt>
                <c:pt idx="1">
                  <c:v>881.1</c:v>
                </c:pt>
                <c:pt idx="2">
                  <c:v>823.5</c:v>
                </c:pt>
                <c:pt idx="3">
                  <c:v>794</c:v>
                </c:pt>
                <c:pt idx="4">
                  <c:v>786</c:v>
                </c:pt>
                <c:pt idx="5">
                  <c:v>762.9</c:v>
                </c:pt>
                <c:pt idx="6">
                  <c:v>715.9</c:v>
                </c:pt>
                <c:pt idx="7">
                  <c:v>693.5</c:v>
                </c:pt>
                <c:pt idx="8">
                  <c:v>680.4</c:v>
                </c:pt>
                <c:pt idx="9">
                  <c:v>669.3</c:v>
                </c:pt>
                <c:pt idx="10">
                  <c:v>671</c:v>
                </c:pt>
                <c:pt idx="11">
                  <c:v>644</c:v>
                </c:pt>
                <c:pt idx="12">
                  <c:v>647</c:v>
                </c:pt>
                <c:pt idx="13">
                  <c:v>647</c:v>
                </c:pt>
                <c:pt idx="14">
                  <c:v>613</c:v>
                </c:pt>
                <c:pt idx="15">
                  <c:v>585</c:v>
                </c:pt>
                <c:pt idx="16">
                  <c:v>571</c:v>
                </c:pt>
                <c:pt idx="17">
                  <c:v>532</c:v>
                </c:pt>
                <c:pt idx="18">
                  <c:v>525</c:v>
                </c:pt>
                <c:pt idx="19">
                  <c:v>513</c:v>
                </c:pt>
                <c:pt idx="20">
                  <c:v>506</c:v>
                </c:pt>
                <c:pt idx="21">
                  <c:v>478</c:v>
                </c:pt>
                <c:pt idx="22">
                  <c:v>448</c:v>
                </c:pt>
                <c:pt idx="2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7-4147-AD2D-5C90E5272F2F}"/>
            </c:ext>
          </c:extLst>
        </c:ser>
        <c:ser>
          <c:idx val="1"/>
          <c:order val="1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5,6'!$D$108:$D$149</c:f>
              <c:numCache>
                <c:formatCode>#,##0_);\(#,##0\)</c:formatCode>
                <c:ptCount val="42"/>
                <c:pt idx="24">
                  <c:v>455</c:v>
                </c:pt>
                <c:pt idx="25">
                  <c:v>458</c:v>
                </c:pt>
                <c:pt idx="26">
                  <c:v>466</c:v>
                </c:pt>
                <c:pt idx="27">
                  <c:v>471</c:v>
                </c:pt>
                <c:pt idx="28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7-4147-AD2D-5C90E5272F2F}"/>
            </c:ext>
          </c:extLst>
        </c:ser>
        <c:ser>
          <c:idx val="4"/>
          <c:order val="2"/>
          <c:tx>
            <c:strRef>
              <c:f>'Figs 5,6'!$C$107</c:f>
              <c:strCache>
                <c:ptCount val="1"/>
                <c:pt idx="0">
                  <c:v>Local Bus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5,6'!$B$108:$B$152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5,6'!$E$108:$E$152</c:f>
              <c:numCache>
                <c:formatCode>#,##0_);\(#,##0\)</c:formatCode>
                <c:ptCount val="45"/>
                <c:pt idx="29">
                  <c:v>459.26817353667303</c:v>
                </c:pt>
                <c:pt idx="30">
                  <c:v>465.391119683515</c:v>
                </c:pt>
                <c:pt idx="31">
                  <c:v>475.87219874052204</c:v>
                </c:pt>
                <c:pt idx="32">
                  <c:v>487.27188189445798</c:v>
                </c:pt>
                <c:pt idx="33">
                  <c:v>483.62759932549</c:v>
                </c:pt>
                <c:pt idx="34">
                  <c:v>457.98391183951401</c:v>
                </c:pt>
                <c:pt idx="35">
                  <c:v>430.20142850458996</c:v>
                </c:pt>
                <c:pt idx="36">
                  <c:v>435.66026836712496</c:v>
                </c:pt>
                <c:pt idx="37">
                  <c:v>420.33443270129902</c:v>
                </c:pt>
                <c:pt idx="38">
                  <c:v>421.04883354776399</c:v>
                </c:pt>
                <c:pt idx="39">
                  <c:v>414.25029992058404</c:v>
                </c:pt>
                <c:pt idx="40">
                  <c:v>409.66746427557405</c:v>
                </c:pt>
                <c:pt idx="41">
                  <c:v>395.34440625037701</c:v>
                </c:pt>
                <c:pt idx="42">
                  <c:v>390.32675438906699</c:v>
                </c:pt>
                <c:pt idx="43">
                  <c:v>378.19890678709498</c:v>
                </c:pt>
                <c:pt idx="44">
                  <c:v>366.104372559551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7-4147-AD2D-5C90E5272F2F}"/>
            </c:ext>
          </c:extLst>
        </c:ser>
        <c:ser>
          <c:idx val="2"/>
          <c:order val="3"/>
          <c:tx>
            <c:strRef>
              <c:f>'Figs 5,6'!$F$107</c:f>
              <c:strCache>
                <c:ptCount val="1"/>
                <c:pt idx="0">
                  <c:v>Rail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5,6'!$F$108:$F$150</c:f>
              <c:numCache>
                <c:formatCode>#,##0_);\(#,##0\)</c:formatCode>
                <c:ptCount val="43"/>
                <c:pt idx="0">
                  <c:v>66.2</c:v>
                </c:pt>
                <c:pt idx="1">
                  <c:v>60.1</c:v>
                </c:pt>
                <c:pt idx="2">
                  <c:v>56.8</c:v>
                </c:pt>
                <c:pt idx="3">
                  <c:v>59.7</c:v>
                </c:pt>
                <c:pt idx="4">
                  <c:v>57.6</c:v>
                </c:pt>
                <c:pt idx="5">
                  <c:v>61.5</c:v>
                </c:pt>
                <c:pt idx="6">
                  <c:v>57.8</c:v>
                </c:pt>
                <c:pt idx="7">
                  <c:v>49.5</c:v>
                </c:pt>
                <c:pt idx="8">
                  <c:v>55.7</c:v>
                </c:pt>
                <c:pt idx="9">
                  <c:v>51.3</c:v>
                </c:pt>
                <c:pt idx="10">
                  <c:v>57.1</c:v>
                </c:pt>
                <c:pt idx="11">
                  <c:v>53.1</c:v>
                </c:pt>
                <c:pt idx="12">
                  <c:v>54.1</c:v>
                </c:pt>
                <c:pt idx="13">
                  <c:v>54</c:v>
                </c:pt>
                <c:pt idx="1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E7-4147-AD2D-5C90E5272F2F}"/>
            </c:ext>
          </c:extLst>
        </c:ser>
        <c:ser>
          <c:idx val="3"/>
          <c:order val="4"/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5,6'!$B$108:$B$152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5,6'!$G$108:$G$151</c:f>
              <c:numCache>
                <c:formatCode>General_)</c:formatCode>
                <c:ptCount val="44"/>
                <c:pt idx="15" formatCode="#,##0_);\(#,##0\)">
                  <c:v>52.76</c:v>
                </c:pt>
                <c:pt idx="16" formatCode="#,##0_);\(#,##0\)">
                  <c:v>54.53</c:v>
                </c:pt>
                <c:pt idx="17" formatCode="#,##0_);\(#,##0\)">
                  <c:v>59.31</c:v>
                </c:pt>
                <c:pt idx="18" formatCode="#,##0_);\(#,##0\)">
                  <c:v>59.13</c:v>
                </c:pt>
                <c:pt idx="19" formatCode="#,##0_);\(#,##0\)">
                  <c:v>54.38</c:v>
                </c:pt>
                <c:pt idx="20" formatCode="#,##0_);\(#,##0\)">
                  <c:v>48.944000000000003</c:v>
                </c:pt>
                <c:pt idx="21" formatCode="#,##0_);\(#,##0\)">
                  <c:v>49.752000000000002</c:v>
                </c:pt>
                <c:pt idx="22" formatCode="#,##0_);\(#,##0\)">
                  <c:v>53.057000000000002</c:v>
                </c:pt>
                <c:pt idx="23" formatCode="#,##0_);\(#,##0\)">
                  <c:v>55.054000000000002</c:v>
                </c:pt>
                <c:pt idx="24" formatCode="#,##0_);\(#,##0\)">
                  <c:v>57.613999999999997</c:v>
                </c:pt>
                <c:pt idx="25" formatCode="#,##0_);\(#,##0\)">
                  <c:v>57.268999999999998</c:v>
                </c:pt>
                <c:pt idx="26" formatCode="#,##0_);\(#,##0\)">
                  <c:v>53.018267000000009</c:v>
                </c:pt>
                <c:pt idx="27" formatCode="#,##0_);\(#,##0\)">
                  <c:v>52.37623</c:v>
                </c:pt>
                <c:pt idx="28" formatCode="#,##0_);\(#,##0\)">
                  <c:v>55.892938999999998</c:v>
                </c:pt>
                <c:pt idx="29" formatCode="#,##0_);\(#,##0\)">
                  <c:v>61.256430999999999</c:v>
                </c:pt>
                <c:pt idx="30" formatCode="#,##0_);\(#,##0\)">
                  <c:v>66.735898999999989</c:v>
                </c:pt>
                <c:pt idx="31" formatCode="#,##0_);\(#,##0\)">
                  <c:v>69.785303999999996</c:v>
                </c:pt>
                <c:pt idx="32" formatCode="#,##0_);\(#,##0\)">
                  <c:v>72.744290000000007</c:v>
                </c:pt>
                <c:pt idx="33" formatCode="#,##0_);\(#,##0\)">
                  <c:v>76.256077703670073</c:v>
                </c:pt>
                <c:pt idx="34" formatCode="#,##0_);\(#,##0\)">
                  <c:v>76.473890324940314</c:v>
                </c:pt>
                <c:pt idx="35" formatCode="#,##0_);\(#,##0\)">
                  <c:v>79.4462863670296</c:v>
                </c:pt>
                <c:pt idx="36" formatCode="#,##0_);\(#,##0\)">
                  <c:v>83.310800000000015</c:v>
                </c:pt>
                <c:pt idx="37" formatCode="#,##0_);\(#,##0\)">
                  <c:v>85.752108000000007</c:v>
                </c:pt>
                <c:pt idx="38" formatCode="#,##0_);\(#,##0\)">
                  <c:v>86.7</c:v>
                </c:pt>
                <c:pt idx="39" formatCode="#,##0_);\(#,##0\)">
                  <c:v>91.7</c:v>
                </c:pt>
                <c:pt idx="40" formatCode="#,##0_);\(#,##0\)">
                  <c:v>93.4</c:v>
                </c:pt>
                <c:pt idx="41" formatCode="#,##0_);\(#,##0\)">
                  <c:v>94.2</c:v>
                </c:pt>
                <c:pt idx="42" formatCode="#,##0_);\(#,##0\)">
                  <c:v>97.141767999999999</c:v>
                </c:pt>
                <c:pt idx="43" formatCode="#,##0_);\(#,##0\)">
                  <c:v>96.988740000000007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E7-4147-AD2D-5C90E527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091200"/>
        <c:axId val="359097088"/>
      </c:lineChart>
      <c:catAx>
        <c:axId val="359091200"/>
        <c:scaling>
          <c:orientation val="minMax"/>
        </c:scaling>
        <c:delete val="0"/>
        <c:axPos val="b"/>
        <c:majorGridlines>
          <c:spPr>
            <a:ln w="3175">
              <a:noFill/>
              <a:prstDash val="lg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09708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097088"/>
        <c:scaling>
          <c:orientation val="minMax"/>
        </c:scaling>
        <c:delete val="0"/>
        <c:axPos val="l"/>
        <c:majorGridlines>
          <c:spPr>
            <a:ln w="3175">
              <a:noFill/>
              <a:prstDash val="lg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3.5460992907801418E-3"/>
              <c:y val="3.10825294748124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091200"/>
        <c:crosses val="autoZero"/>
        <c:crossBetween val="midCat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6737588652482273E-3"/>
          <c:y val="0.95176950148112516"/>
          <c:w val="0.8539013048900802"/>
          <c:h val="3.0010718113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562699854618836E-2"/>
          <c:y val="0.1094354215003867"/>
          <c:w val="0.92687105438350814"/>
          <c:h val="0.71887120838433483"/>
        </c:manualLayout>
      </c:layout>
      <c:lineChart>
        <c:grouping val="standard"/>
        <c:varyColors val="0"/>
        <c:ser>
          <c:idx val="3"/>
          <c:order val="0"/>
          <c:tx>
            <c:strRef>
              <c:f>'Figs 5,6'!$Q$107</c:f>
              <c:strCache>
                <c:ptCount val="1"/>
                <c:pt idx="0">
                  <c:v>Air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none"/>
          </c:marker>
          <c:cat>
            <c:numRef>
              <c:f>'Figs 5,6'!$L$108:$L$152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5,6'!$Q$108:$Q$152</c:f>
              <c:numCache>
                <c:formatCode>#,##0.00</c:formatCode>
                <c:ptCount val="45"/>
                <c:pt idx="0">
                  <c:v>4.1837</c:v>
                </c:pt>
                <c:pt idx="1">
                  <c:v>4.7751999999999999</c:v>
                </c:pt>
                <c:pt idx="2">
                  <c:v>4.8456999999999999</c:v>
                </c:pt>
                <c:pt idx="3">
                  <c:v>5.8955000000000002</c:v>
                </c:pt>
                <c:pt idx="4">
                  <c:v>6.3316999999999997</c:v>
                </c:pt>
                <c:pt idx="5">
                  <c:v>6.3686999999999996</c:v>
                </c:pt>
                <c:pt idx="6">
                  <c:v>6.4984999999999999</c:v>
                </c:pt>
                <c:pt idx="7">
                  <c:v>6.3698999999999995</c:v>
                </c:pt>
                <c:pt idx="8">
                  <c:v>6.4828000000000001</c:v>
                </c:pt>
                <c:pt idx="9">
                  <c:v>6.9851000000000001</c:v>
                </c:pt>
                <c:pt idx="10">
                  <c:v>6.9426000000000005</c:v>
                </c:pt>
                <c:pt idx="11">
                  <c:v>7.2412999999999998</c:v>
                </c:pt>
                <c:pt idx="12">
                  <c:v>7.8103999999999996</c:v>
                </c:pt>
                <c:pt idx="13">
                  <c:v>8.507200000000001</c:v>
                </c:pt>
                <c:pt idx="14">
                  <c:v>9.2286000000000001</c:v>
                </c:pt>
                <c:pt idx="15">
                  <c:v>9.8613999999999997</c:v>
                </c:pt>
                <c:pt idx="16">
                  <c:v>9.5704999999999991</c:v>
                </c:pt>
                <c:pt idx="17">
                  <c:v>10.3828</c:v>
                </c:pt>
                <c:pt idx="18">
                  <c:v>11.120799999999999</c:v>
                </c:pt>
                <c:pt idx="19">
                  <c:v>11.787000000000001</c:v>
                </c:pt>
                <c:pt idx="20">
                  <c:v>12.313000000000001</c:v>
                </c:pt>
                <c:pt idx="21">
                  <c:v>13.214</c:v>
                </c:pt>
                <c:pt idx="22">
                  <c:v>14.391</c:v>
                </c:pt>
                <c:pt idx="23">
                  <c:v>15.193</c:v>
                </c:pt>
                <c:pt idx="24">
                  <c:v>15.941000000000001</c:v>
                </c:pt>
                <c:pt idx="25">
                  <c:v>16.786999999999999</c:v>
                </c:pt>
                <c:pt idx="26">
                  <c:v>18.081</c:v>
                </c:pt>
                <c:pt idx="27">
                  <c:v>19.783000000000001</c:v>
                </c:pt>
                <c:pt idx="28">
                  <c:v>21.084</c:v>
                </c:pt>
                <c:pt idx="29">
                  <c:v>22.554746000000002</c:v>
                </c:pt>
                <c:pt idx="30">
                  <c:v>23.795000000000002</c:v>
                </c:pt>
                <c:pt idx="31">
                  <c:v>24.44</c:v>
                </c:pt>
                <c:pt idx="32">
                  <c:v>25.13</c:v>
                </c:pt>
                <c:pt idx="33">
                  <c:v>24.347999999999999</c:v>
                </c:pt>
                <c:pt idx="34">
                  <c:v>22.495999999999999</c:v>
                </c:pt>
                <c:pt idx="35">
                  <c:v>20.907</c:v>
                </c:pt>
                <c:pt idx="36">
                  <c:v>22.065000000000001</c:v>
                </c:pt>
                <c:pt idx="37">
                  <c:v>22.207000000000001</c:v>
                </c:pt>
                <c:pt idx="38">
                  <c:v>23.25</c:v>
                </c:pt>
                <c:pt idx="39">
                  <c:v>24.076000000000001</c:v>
                </c:pt>
                <c:pt idx="40">
                  <c:v>25.51</c:v>
                </c:pt>
                <c:pt idx="41">
                  <c:v>26.923999999999999</c:v>
                </c:pt>
                <c:pt idx="42">
                  <c:v>28.832999999999998</c:v>
                </c:pt>
                <c:pt idx="43">
                  <c:v>29.443000000000001</c:v>
                </c:pt>
                <c:pt idx="44">
                  <c:v>28.876000000000001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7-49A9-B6E0-28DAEACA9279}"/>
            </c:ext>
          </c:extLst>
        </c:ser>
        <c:ser>
          <c:idx val="4"/>
          <c:order val="1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5,6'!$R$108:$R$149</c:f>
              <c:numCache>
                <c:formatCode>#,##0.00</c:formatCode>
                <c:ptCount val="42"/>
                <c:pt idx="0">
                  <c:v>5.2789999999999999</c:v>
                </c:pt>
                <c:pt idx="1">
                  <c:v>5.1710000000000003</c:v>
                </c:pt>
                <c:pt idx="2">
                  <c:v>4.8170000000000002</c:v>
                </c:pt>
                <c:pt idx="3">
                  <c:v>4.6390000000000002</c:v>
                </c:pt>
                <c:pt idx="4">
                  <c:v>4.5590000000000002</c:v>
                </c:pt>
                <c:pt idx="5">
                  <c:v>4.4779999999999998</c:v>
                </c:pt>
                <c:pt idx="6">
                  <c:v>4.2699999999999996</c:v>
                </c:pt>
                <c:pt idx="7">
                  <c:v>4.1929999999999996</c:v>
                </c:pt>
                <c:pt idx="8">
                  <c:v>4.5110000000000001</c:v>
                </c:pt>
                <c:pt idx="9">
                  <c:v>4.665</c:v>
                </c:pt>
                <c:pt idx="10">
                  <c:v>4.6680000000000001</c:v>
                </c:pt>
                <c:pt idx="11">
                  <c:v>4.851</c:v>
                </c:pt>
                <c:pt idx="12">
                  <c:v>5.3460000000000001</c:v>
                </c:pt>
                <c:pt idx="13">
                  <c:v>5.6550000000000002</c:v>
                </c:pt>
                <c:pt idx="14">
                  <c:v>6.1760000000000002</c:v>
                </c:pt>
                <c:pt idx="15">
                  <c:v>6.5430000000000001</c:v>
                </c:pt>
                <c:pt idx="16">
                  <c:v>6.8</c:v>
                </c:pt>
                <c:pt idx="17">
                  <c:v>6.6269999999999998</c:v>
                </c:pt>
                <c:pt idx="18">
                  <c:v>6.6319999999999997</c:v>
                </c:pt>
                <c:pt idx="19">
                  <c:v>6.649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7-49A9-B6E0-28DAEACA9279}"/>
            </c:ext>
          </c:extLst>
        </c:ser>
        <c:ser>
          <c:idx val="5"/>
          <c:order val="2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5,6'!$S$108:$S$149</c:f>
              <c:numCache>
                <c:formatCode>General_)</c:formatCode>
                <c:ptCount val="42"/>
                <c:pt idx="20" formatCode="#,##0.00">
                  <c:v>6.8553000000000006</c:v>
                </c:pt>
                <c:pt idx="21" formatCode="#,##0.00">
                  <c:v>5.5889000000000006</c:v>
                </c:pt>
                <c:pt idx="22" formatCode="#,##0.00">
                  <c:v>5.6341000000000001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7-49A9-B6E0-28DAEACA9279}"/>
            </c:ext>
          </c:extLst>
        </c:ser>
        <c:ser>
          <c:idx val="6"/>
          <c:order val="3"/>
          <c:tx>
            <c:strRef>
              <c:f>'Figs 5,6'!$S$107</c:f>
              <c:strCache>
                <c:ptCount val="1"/>
                <c:pt idx="0">
                  <c:v>Ferry (selected services)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'Figs 5,6'!$L$108:$L$152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5,6'!$T$108:$T$145</c:f>
              <c:numCache>
                <c:formatCode>General_)</c:formatCode>
                <c:ptCount val="38"/>
                <c:pt idx="21" formatCode="#,##0.00">
                  <c:v>5.5889000000000006</c:v>
                </c:pt>
                <c:pt idx="22" formatCode="#,##0.00">
                  <c:v>5.6341000000000001</c:v>
                </c:pt>
                <c:pt idx="23" formatCode="#,##0.00">
                  <c:v>5.3306000000000004</c:v>
                </c:pt>
                <c:pt idx="24" formatCode="#,##0.00">
                  <c:v>5.327</c:v>
                </c:pt>
                <c:pt idx="25" formatCode="#,##0.00">
                  <c:v>5.2936999999999994</c:v>
                </c:pt>
                <c:pt idx="26" formatCode="#,##0.00">
                  <c:v>5.3037999999999998</c:v>
                </c:pt>
                <c:pt idx="27" formatCode="#,##0.00">
                  <c:v>5.3302269999999998</c:v>
                </c:pt>
                <c:pt idx="28" formatCode="#,##0.00">
                  <c:v>5.7135680000000004</c:v>
                </c:pt>
                <c:pt idx="29" formatCode="#,##0.00">
                  <c:v>5.9214670000000007</c:v>
                </c:pt>
                <c:pt idx="30" formatCode="#,##0.00">
                  <c:v>5.9711470000000002</c:v>
                </c:pt>
                <c:pt idx="31" formatCode="#,##0.00">
                  <c:v>5.396636</c:v>
                </c:pt>
                <c:pt idx="32" formatCode="#,##0.00">
                  <c:v>5.4045519999999998</c:v>
                </c:pt>
                <c:pt idx="33" formatCode="#,##0.00">
                  <c:v>5.148219000000001</c:v>
                </c:pt>
                <c:pt idx="34" formatCode="#,##0.00">
                  <c:v>5.4013329999999993</c:v>
                </c:pt>
                <c:pt idx="35" formatCode="#,##0.00">
                  <c:v>5.3725519999999998</c:v>
                </c:pt>
                <c:pt idx="36" formatCode="#,##0.00">
                  <c:v>5.2171419999999999</c:v>
                </c:pt>
                <c:pt idx="37" formatCode="#,##0.00">
                  <c:v>5.1467330000000002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E7-49A9-B6E0-28DAEACA9279}"/>
            </c:ext>
          </c:extLst>
        </c:ser>
        <c:ser>
          <c:idx val="8"/>
          <c:order val="4"/>
          <c:tx>
            <c:strRef>
              <c:f>'Figs 5,6'!$U$107</c:f>
              <c:strCache>
                <c:ptCount val="1"/>
                <c:pt idx="0">
                  <c:v>Ferry (all services)</c:v>
                </c:pt>
              </c:strCache>
            </c:strRef>
          </c:tx>
          <c:spPr>
            <a:ln w="38100">
              <a:solidFill>
                <a:srgbClr val="1616F6"/>
              </a:solidFill>
              <a:prstDash val="sysDash"/>
            </a:ln>
          </c:spPr>
          <c:marker>
            <c:symbol val="none"/>
          </c:marker>
          <c:cat>
            <c:numRef>
              <c:f>'Figs 5,6'!$L$108:$L$152</c:f>
              <c:numCache>
                <c:formatCode>0</c:formatCode>
                <c:ptCount val="45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</c:numCache>
            </c:numRef>
          </c:cat>
          <c:val>
            <c:numRef>
              <c:f>'Figs 5,6'!$U$108:$U$152</c:f>
              <c:numCache>
                <c:formatCode>General_)</c:formatCode>
                <c:ptCount val="45"/>
                <c:pt idx="17" formatCode="0.00">
                  <c:v>9.1589740000000006</c:v>
                </c:pt>
                <c:pt idx="18" formatCode="0.00">
                  <c:v>9.5338220000000007</c:v>
                </c:pt>
                <c:pt idx="19" formatCode="0.00">
                  <c:v>9.6359860000000008</c:v>
                </c:pt>
                <c:pt idx="20" formatCode="0.00">
                  <c:v>10.4930865</c:v>
                </c:pt>
                <c:pt idx="21" formatCode="0.00">
                  <c:v>9.3271844999999995</c:v>
                </c:pt>
                <c:pt idx="22" formatCode="0.00">
                  <c:v>9.9245145000000008</c:v>
                </c:pt>
                <c:pt idx="23" formatCode="0.00">
                  <c:v>9.6408050000000003</c:v>
                </c:pt>
                <c:pt idx="24" formatCode="0.00">
                  <c:v>9.9601620000000004</c:v>
                </c:pt>
                <c:pt idx="25" formatCode="0.00">
                  <c:v>9.798566000000001</c:v>
                </c:pt>
                <c:pt idx="26" formatCode="0.00">
                  <c:v>9.7894550000000002</c:v>
                </c:pt>
                <c:pt idx="27" formatCode="0.00">
                  <c:v>9.9714330000000011</c:v>
                </c:pt>
                <c:pt idx="28" formatCode="0.00">
                  <c:v>10.671361999999998</c:v>
                </c:pt>
                <c:pt idx="29" formatCode="0.00">
                  <c:v>10.837052000000003</c:v>
                </c:pt>
                <c:pt idx="30" formatCode="0.00">
                  <c:v>10.572758999999998</c:v>
                </c:pt>
                <c:pt idx="31" formatCode="0.00">
                  <c:v>10.588667000000001</c:v>
                </c:pt>
                <c:pt idx="32" formatCode="0.00">
                  <c:v>10.720838000000001</c:v>
                </c:pt>
                <c:pt idx="33" formatCode="0.00">
                  <c:v>10.013630000000001</c:v>
                </c:pt>
                <c:pt idx="34" formatCode="0.00">
                  <c:v>10.218646</c:v>
                </c:pt>
                <c:pt idx="35" formatCode="0.00">
                  <c:v>9.9904419999999998</c:v>
                </c:pt>
                <c:pt idx="36" formatCode="0.00">
                  <c:v>9.6309830000000005</c:v>
                </c:pt>
                <c:pt idx="37" formatCode="0.00">
                  <c:v>9.6975620000000013</c:v>
                </c:pt>
                <c:pt idx="38" formatCode="0.00">
                  <c:v>9.6615789999999997</c:v>
                </c:pt>
                <c:pt idx="39" formatCode="0.00">
                  <c:v>9.6788600000000002</c:v>
                </c:pt>
                <c:pt idx="40" formatCode="0.00">
                  <c:v>9.5419999999999998</c:v>
                </c:pt>
                <c:pt idx="41" formatCode="0.00">
                  <c:v>10.073399999999999</c:v>
                </c:pt>
                <c:pt idx="42" formatCode="0.00">
                  <c:v>10.254827000000001</c:v>
                </c:pt>
                <c:pt idx="43" formatCode="0.00">
                  <c:v>10.279183</c:v>
                </c:pt>
                <c:pt idx="44" formatCode="0.00">
                  <c:v>10.43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E7-49A9-B6E0-28DAEACA9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58528"/>
        <c:axId val="359160064"/>
      </c:lineChart>
      <c:catAx>
        <c:axId val="359158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600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59160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millions</a:t>
                </a:r>
              </a:p>
            </c:rich>
          </c:tx>
          <c:layout>
            <c:manualLayout>
              <c:xMode val="edge"/>
              <c:yMode val="edge"/>
              <c:x val="9.4752186588921289E-3"/>
              <c:y val="4.64037122969837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58528"/>
        <c:crosses val="autoZero"/>
        <c:crossBetween val="midCat"/>
      </c:valAx>
      <c:spPr>
        <a:solidFill>
          <a:srgbClr val="FFFFFF"/>
        </a:solidFill>
        <a:ln w="3175">
          <a:solidFill>
            <a:srgbClr val="E3E3E3"/>
          </a:solidFill>
          <a:prstDash val="solid"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1.8221574344023325E-2"/>
          <c:y val="0.93387519715487999"/>
          <c:w val="0.65573884897040935"/>
          <c:h val="3.3146378744420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910011969122"/>
          <c:y val="5.4054212574525425E-2"/>
          <c:w val="0.83658232157040735"/>
          <c:h val="0.61561742098765071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9'!$A$62</c:f>
              <c:strCache>
                <c:ptCount val="1"/>
                <c:pt idx="0">
                  <c:v>Scotland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'Figs 7, 8, 9'!$D$61:$S$61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9'!$D$62:$S$62</c:f>
              <c:numCache>
                <c:formatCode>General_)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2-467F-BED0-EC3504CAD256}"/>
            </c:ext>
          </c:extLst>
        </c:ser>
        <c:ser>
          <c:idx val="1"/>
          <c:order val="1"/>
          <c:tx>
            <c:strRef>
              <c:f>'Figs 7, 8, 9'!$A$63</c:f>
              <c:strCache>
                <c:ptCount val="1"/>
                <c:pt idx="0">
                  <c:v>GB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'Figs 7, 8, 9'!$D$61:$S$61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9'!$D$63:$S$63</c:f>
              <c:numCache>
                <c:formatCode>General_)</c:formatCode>
                <c:ptCount val="16"/>
                <c:pt idx="0">
                  <c:v>55.393264705143977</c:v>
                </c:pt>
                <c:pt idx="1">
                  <c:v>56.056395354474269</c:v>
                </c:pt>
                <c:pt idx="2">
                  <c:v>55.972022454692173</c:v>
                </c:pt>
                <c:pt idx="3">
                  <c:v>56.501770594655987</c:v>
                </c:pt>
                <c:pt idx="4">
                  <c:v>56.430337971994838</c:v>
                </c:pt>
                <c:pt idx="5">
                  <c:v>56.160125481680936</c:v>
                </c:pt>
                <c:pt idx="6">
                  <c:v>55.976308802697361</c:v>
                </c:pt>
                <c:pt idx="7">
                  <c:v>55.682663908198272</c:v>
                </c:pt>
                <c:pt idx="8">
                  <c:v>55.787884940410848</c:v>
                </c:pt>
                <c:pt idx="9">
                  <c:v>56.256867721716368</c:v>
                </c:pt>
                <c:pt idx="10">
                  <c:v>56.780168873687089</c:v>
                </c:pt>
                <c:pt idx="11">
                  <c:v>57.648438003021035</c:v>
                </c:pt>
                <c:pt idx="12">
                  <c:v>58.409059981814188</c:v>
                </c:pt>
                <c:pt idx="13">
                  <c:v>58.80527937032911</c:v>
                </c:pt>
                <c:pt idx="14">
                  <c:v>59.150603877450706</c:v>
                </c:pt>
                <c:pt idx="15">
                  <c:v>59.600689581428568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2-467F-BED0-EC3504CA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195008"/>
        <c:axId val="359196544"/>
      </c:lineChart>
      <c:catAx>
        <c:axId val="3591950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9196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1950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963114817748373E-3"/>
          <c:y val="0.85886138106610543"/>
          <c:w val="0.86956591964465979"/>
          <c:h val="7.20723873479779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2692005809822E-2"/>
          <c:y val="4.6961325966850827E-2"/>
          <c:w val="0.86417973427277739"/>
          <c:h val="0.69060773480662985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9'!$A$68</c:f>
              <c:strCache>
                <c:ptCount val="1"/>
                <c:pt idx="0">
                  <c:v>Local bus: Scot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'Figs 7, 8, 9'!$D$67:$S$67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9'!$D$68:$S$68</c:f>
              <c:numCache>
                <c:formatCode>General_)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1-4F71-BF39-7DEA3AF53B4A}"/>
            </c:ext>
          </c:extLst>
        </c:ser>
        <c:ser>
          <c:idx val="1"/>
          <c:order val="1"/>
          <c:tx>
            <c:strRef>
              <c:f>'Figs 7, 8, 9'!$A$69</c:f>
              <c:strCache>
                <c:ptCount val="1"/>
                <c:pt idx="0">
                  <c:v>Local bus: GB</c:v>
                </c:pt>
              </c:strCache>
            </c:strRef>
          </c:tx>
          <c:spPr>
            <a:ln w="38100">
              <a:solidFill>
                <a:srgbClr val="800000"/>
              </a:solidFill>
              <a:prstDash val="lgDash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'Figs 7, 8, 9'!$D$67:$S$67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9'!$D$69:$S$69</c:f>
              <c:numCache>
                <c:formatCode>General_)</c:formatCode>
                <c:ptCount val="16"/>
                <c:pt idx="0">
                  <c:v>79.134581948703484</c:v>
                </c:pt>
                <c:pt idx="1">
                  <c:v>80.07790399860987</c:v>
                </c:pt>
                <c:pt idx="2">
                  <c:v>82.806812463767471</c:v>
                </c:pt>
                <c:pt idx="3">
                  <c:v>86.350133990472884</c:v>
                </c:pt>
                <c:pt idx="4">
                  <c:v>87.433485924744588</c:v>
                </c:pt>
                <c:pt idx="5">
                  <c:v>85.802600245683308</c:v>
                </c:pt>
                <c:pt idx="6">
                  <c:v>84.723969950741093</c:v>
                </c:pt>
                <c:pt idx="7">
                  <c:v>84.445187992826334</c:v>
                </c:pt>
                <c:pt idx="8">
                  <c:v>82.403286466818116</c:v>
                </c:pt>
                <c:pt idx="9">
                  <c:v>83.509830289080412</c:v>
                </c:pt>
                <c:pt idx="10">
                  <c:v>81.943233138568516</c:v>
                </c:pt>
                <c:pt idx="11">
                  <c:v>79.403151295730851</c:v>
                </c:pt>
                <c:pt idx="12">
                  <c:v>77.37484652671202</c:v>
                </c:pt>
                <c:pt idx="13">
                  <c:v>75.391050906849898</c:v>
                </c:pt>
                <c:pt idx="14">
                  <c:v>74.148388142816302</c:v>
                </c:pt>
                <c:pt idx="15">
                  <c:v>69.709331576278061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1-4F71-BF39-7DEA3AF53B4A}"/>
            </c:ext>
          </c:extLst>
        </c:ser>
        <c:ser>
          <c:idx val="2"/>
          <c:order val="2"/>
          <c:tx>
            <c:strRef>
              <c:f>'Figs 7, 8, 9'!$A$70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Dot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9'!$D$67:$S$67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9'!$D$70:$R$70</c:f>
              <c:numCache>
                <c:formatCode>General_)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1-4F71-BF39-7DEA3AF53B4A}"/>
            </c:ext>
          </c:extLst>
        </c:ser>
        <c:ser>
          <c:idx val="3"/>
          <c:order val="3"/>
          <c:tx>
            <c:strRef>
              <c:f>'Figs 7, 8, 9'!$A$71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ysDash"/>
            </a:ln>
          </c:spPr>
          <c:marker>
            <c:symbol val="none"/>
          </c:marker>
          <c:cat>
            <c:numRef>
              <c:f>'Figs 7, 8, 9'!$D$67:$S$67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9'!$D$71:$R$71</c:f>
              <c:numCache>
                <c:formatCode>General_)</c:formatCode>
                <c:ptCount val="15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23.139641520883554</c:v>
                </c:pt>
                <c:pt idx="12">
                  <c:v>23.04071426331797</c:v>
                </c:pt>
                <c:pt idx="13">
                  <c:v>23.001619385690017</c:v>
                </c:pt>
                <c:pt idx="14">
                  <c:v>23.546211585730617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1-4F71-BF39-7DEA3AF53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879808"/>
        <c:axId val="361885696"/>
      </c:lineChart>
      <c:catAx>
        <c:axId val="36187980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8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8856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879808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193968401008693E-2"/>
          <c:y val="0.87016574585635365"/>
          <c:w val="0.84029910967011479"/>
          <c:h val="8.839779005524861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8947880110547E-2"/>
          <c:y val="4.9861563286610663E-2"/>
          <c:w val="0.88410168156058577"/>
          <c:h val="0.73407301505287914"/>
        </c:manualLayout>
      </c:layout>
      <c:lineChart>
        <c:grouping val="standard"/>
        <c:varyColors val="0"/>
        <c:ser>
          <c:idx val="0"/>
          <c:order val="0"/>
          <c:tx>
            <c:strRef>
              <c:f>'Figs 7, 8, 9'!$A$79</c:f>
              <c:strCache>
                <c:ptCount val="1"/>
                <c:pt idx="0">
                  <c:v>Rail: Scot</c:v>
                </c:pt>
              </c:strCache>
            </c:strRef>
          </c:tx>
          <c:spPr>
            <a:ln w="38100">
              <a:solidFill>
                <a:srgbClr val="339966"/>
              </a:solidFill>
              <a:prstDash val="lgDashDot"/>
            </a:ln>
          </c:spPr>
          <c:marker>
            <c:symbol val="squar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cat>
            <c:numRef>
              <c:f>'Figs 7, 8, 9'!$D$78:$S$78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9'!$D$79:$R$79</c:f>
              <c:numCache>
                <c:formatCode>General_)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F-40BA-AB21-127538EDB5E3}"/>
            </c:ext>
          </c:extLst>
        </c:ser>
        <c:ser>
          <c:idx val="1"/>
          <c:order val="1"/>
          <c:tx>
            <c:strRef>
              <c:f>'Figs 7, 8, 9'!$A$80</c:f>
              <c:strCache>
                <c:ptCount val="1"/>
                <c:pt idx="0">
                  <c:v>Rail: GB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'Figs 7, 8, 9'!$D$78:$S$78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9'!$D$80:$R$80</c:f>
              <c:numCache>
                <c:formatCode>General_)</c:formatCode>
                <c:ptCount val="15"/>
                <c:pt idx="0">
                  <c:v>13.882816191585729</c:v>
                </c:pt>
                <c:pt idx="1">
                  <c:v>14.098783971377756</c:v>
                </c:pt>
                <c:pt idx="2">
                  <c:v>16.654868291313068</c:v>
                </c:pt>
                <c:pt idx="3">
                  <c:v>17.093651733440577</c:v>
                </c:pt>
                <c:pt idx="4">
                  <c:v>17.889407910317363</c:v>
                </c:pt>
                <c:pt idx="5">
                  <c:v>17.619347813514558</c:v>
                </c:pt>
                <c:pt idx="6">
                  <c:v>19.037586369781994</c:v>
                </c:pt>
                <c:pt idx="7">
                  <c:v>19.977248719949706</c:v>
                </c:pt>
                <c:pt idx="8">
                  <c:v>20.507354488253622</c:v>
                </c:pt>
                <c:pt idx="9">
                  <c:v>21.398861829905417</c:v>
                </c:pt>
                <c:pt idx="10">
                  <c:v>22.190632984562786</c:v>
                </c:pt>
                <c:pt idx="11">
                  <c:v>23.139641520883554</c:v>
                </c:pt>
                <c:pt idx="12">
                  <c:v>23.04071426331797</c:v>
                </c:pt>
                <c:pt idx="13">
                  <c:v>23.001619385690017</c:v>
                </c:pt>
                <c:pt idx="14">
                  <c:v>23.546211585730617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F-40BA-AB21-127538EDB5E3}"/>
            </c:ext>
          </c:extLst>
        </c:ser>
        <c:ser>
          <c:idx val="2"/>
          <c:order val="2"/>
          <c:tx>
            <c:strRef>
              <c:f>'Figs 7, 8, 9'!$A$81</c:f>
              <c:strCache>
                <c:ptCount val="1"/>
                <c:pt idx="0">
                  <c:v>Air: Scot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'Figs 7, 8, 9'!$D$78:$S$78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9'!$D$81:$S$81</c:f>
              <c:numCache>
                <c:formatCode>General_)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F-40BA-AB21-127538EDB5E3}"/>
            </c:ext>
          </c:extLst>
        </c:ser>
        <c:ser>
          <c:idx val="3"/>
          <c:order val="3"/>
          <c:tx>
            <c:strRef>
              <c:f>'Figs 7, 8, 9'!$A$82</c:f>
              <c:strCache>
                <c:ptCount val="1"/>
                <c:pt idx="0">
                  <c:v>Air: UK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'Figs 7, 8, 9'!$D$78:$S$78</c:f>
              <c:numCache>
                <c:formatCode>General_)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'Figs 7, 8, 9'!$D$82:$S$82</c:f>
              <c:numCache>
                <c:formatCode>General_)</c:formatCode>
                <c:ptCount val="16"/>
                <c:pt idx="0">
                  <c:v>3.5979764860143297</c:v>
                </c:pt>
                <c:pt idx="1">
                  <c:v>3.7775968315308712</c:v>
                </c:pt>
                <c:pt idx="2">
                  <c:v>3.8666832316606685</c:v>
                </c:pt>
                <c:pt idx="3">
                  <c:v>3.9257278424372846</c:v>
                </c:pt>
                <c:pt idx="4">
                  <c:v>3.8075968577265069</c:v>
                </c:pt>
                <c:pt idx="5">
                  <c:v>3.4972220743667179</c:v>
                </c:pt>
                <c:pt idx="6">
                  <c:v>3.35079346449402</c:v>
                </c:pt>
                <c:pt idx="7">
                  <c:v>3.4605114201760934</c:v>
                </c:pt>
                <c:pt idx="8">
                  <c:v>3.4601388147843273</c:v>
                </c:pt>
                <c:pt idx="9">
                  <c:v>3.5604762101015304</c:v>
                </c:pt>
                <c:pt idx="10">
                  <c:v>3.6882624067538257</c:v>
                </c:pt>
                <c:pt idx="11">
                  <c:v>3.860071843918865</c:v>
                </c:pt>
                <c:pt idx="12">
                  <c:v>4.0861064981317057</c:v>
                </c:pt>
                <c:pt idx="13">
                  <c:v>4.3067728459875569</c:v>
                </c:pt>
                <c:pt idx="14">
                  <c:v>4.396595045875288</c:v>
                </c:pt>
                <c:pt idx="15">
                  <c:v>4.4415492944146271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2F-40BA-AB21-127538EDB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28192"/>
        <c:axId val="361929728"/>
      </c:lineChart>
      <c:catAx>
        <c:axId val="36192819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2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1929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lgDash"/>
            </a:ln>
          </c:spPr>
        </c:majorGridlines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928192"/>
        <c:crosses val="autoZero"/>
        <c:crossBetween val="midCat"/>
      </c:valAx>
      <c:spPr>
        <a:solidFill>
          <a:srgbClr val="FFFFFF"/>
        </a:solidFill>
        <a:ln w="12700">
          <a:solidFill>
            <a:srgbClr val="E3E3E3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921244493561115E-2"/>
          <c:y val="0.92520891952217876"/>
          <c:w val="0.86181332596583327"/>
          <c:h val="6.648199445983382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</xdr:row>
      <xdr:rowOff>38100</xdr:rowOff>
    </xdr:from>
    <xdr:to>
      <xdr:col>15</xdr:col>
      <xdr:colOff>571500</xdr:colOff>
      <xdr:row>41</xdr:row>
      <xdr:rowOff>76200</xdr:rowOff>
    </xdr:to>
    <xdr:graphicFrame macro="">
      <xdr:nvGraphicFramePr>
        <xdr:cNvPr id="69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46</xdr:row>
      <xdr:rowOff>133350</xdr:rowOff>
    </xdr:from>
    <xdr:to>
      <xdr:col>15</xdr:col>
      <xdr:colOff>571500</xdr:colOff>
      <xdr:row>88</xdr:row>
      <xdr:rowOff>38100</xdr:rowOff>
    </xdr:to>
    <xdr:graphicFrame macro="">
      <xdr:nvGraphicFramePr>
        <xdr:cNvPr id="69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16</xdr:col>
      <xdr:colOff>704850</xdr:colOff>
      <xdr:row>41</xdr:row>
      <xdr:rowOff>171450</xdr:rowOff>
    </xdr:to>
    <xdr:graphicFrame macro="">
      <xdr:nvGraphicFramePr>
        <xdr:cNvPr id="79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17</xdr:col>
      <xdr:colOff>19050</xdr:colOff>
      <xdr:row>79</xdr:row>
      <xdr:rowOff>171450</xdr:rowOff>
    </xdr:to>
    <xdr:graphicFrame macro="">
      <xdr:nvGraphicFramePr>
        <xdr:cNvPr id="79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95250</xdr:rowOff>
    </xdr:from>
    <xdr:to>
      <xdr:col>18</xdr:col>
      <xdr:colOff>228600</xdr:colOff>
      <xdr:row>48</xdr:row>
      <xdr:rowOff>171450</xdr:rowOff>
    </xdr:to>
    <xdr:graphicFrame macro="">
      <xdr:nvGraphicFramePr>
        <xdr:cNvPr id="89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58</xdr:row>
      <xdr:rowOff>57150</xdr:rowOff>
    </xdr:from>
    <xdr:to>
      <xdr:col>18</xdr:col>
      <xdr:colOff>209550</xdr:colOff>
      <xdr:row>101</xdr:row>
      <xdr:rowOff>76200</xdr:rowOff>
    </xdr:to>
    <xdr:graphicFrame macro="">
      <xdr:nvGraphicFramePr>
        <xdr:cNvPr id="89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352425</xdr:colOff>
      <xdr:row>17</xdr:row>
      <xdr:rowOff>142875</xdr:rowOff>
    </xdr:to>
    <xdr:graphicFrame macro="">
      <xdr:nvGraphicFramePr>
        <xdr:cNvPr id="4058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104775</xdr:rowOff>
    </xdr:from>
    <xdr:to>
      <xdr:col>6</xdr:col>
      <xdr:colOff>381000</xdr:colOff>
      <xdr:row>37</xdr:row>
      <xdr:rowOff>180975</xdr:rowOff>
    </xdr:to>
    <xdr:graphicFrame macro="">
      <xdr:nvGraphicFramePr>
        <xdr:cNvPr id="40582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28575</xdr:rowOff>
    </xdr:from>
    <xdr:to>
      <xdr:col>6</xdr:col>
      <xdr:colOff>409575</xdr:colOff>
      <xdr:row>56</xdr:row>
      <xdr:rowOff>180975</xdr:rowOff>
    </xdr:to>
    <xdr:graphicFrame macro="">
      <xdr:nvGraphicFramePr>
        <xdr:cNvPr id="40582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18</xdr:col>
      <xdr:colOff>2266950</xdr:colOff>
      <xdr:row>31</xdr:row>
      <xdr:rowOff>9525</xdr:rowOff>
    </xdr:to>
    <xdr:graphicFrame macro="">
      <xdr:nvGraphicFramePr>
        <xdr:cNvPr id="11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2381250</xdr:colOff>
      <xdr:row>63</xdr:row>
      <xdr:rowOff>1181100</xdr:rowOff>
    </xdr:to>
    <xdr:graphicFrame macro="">
      <xdr:nvGraphicFramePr>
        <xdr:cNvPr id="11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334211</xdr:colOff>
      <xdr:row>50</xdr:row>
      <xdr:rowOff>50132</xdr:rowOff>
    </xdr:from>
    <xdr:to>
      <xdr:col>16</xdr:col>
      <xdr:colOff>334211</xdr:colOff>
      <xdr:row>52</xdr:row>
      <xdr:rowOff>167105</xdr:rowOff>
    </xdr:to>
    <xdr:cxnSp macro="">
      <xdr:nvCxnSpPr>
        <xdr:cNvPr id="3" name="Straight Connector 2"/>
        <xdr:cNvCxnSpPr/>
      </xdr:nvCxnSpPr>
      <xdr:spPr>
        <a:xfrm>
          <a:off x="12816974" y="18348158"/>
          <a:ext cx="0" cy="551447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0.04898</cdr:x>
      <cdr:y>0.63534</cdr:y>
    </cdr:from>
    <cdr:to>
      <cdr:x>0.3107</cdr:x>
      <cdr:y>0.8412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9221" y="5693945"/>
          <a:ext cx="3842753" cy="18448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latin typeface="Arial" panose="020B0604020202020204" pitchFamily="34" charset="0"/>
              <a:cs typeface="Arial" panose="020B0604020202020204" pitchFamily="34" charset="0"/>
            </a:rPr>
            <a:t>14 million</a:t>
          </a:r>
          <a:r>
            <a:rPr lang="en-GB" sz="3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tonnes of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freight were lifted by 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coastwise traffic in</a:t>
          </a:r>
        </a:p>
        <a:p xmlns:a="http://schemas.openxmlformats.org/drawingml/2006/main">
          <a:r>
            <a:rPr lang="en-GB" sz="2800" baseline="0">
              <a:latin typeface="Arial" panose="020B0604020202020204" pitchFamily="34" charset="0"/>
              <a:cs typeface="Arial" panose="020B0604020202020204" pitchFamily="34" charset="0"/>
            </a:rPr>
            <a:t>2015/16</a:t>
          </a:r>
          <a:endParaRPr lang="en-GB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0.56682</cdr:x>
      <cdr:y>0.41961</cdr:y>
    </cdr:from>
    <cdr:to>
      <cdr:x>0.94007</cdr:x>
      <cdr:y>0.54211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322510" y="3760538"/>
          <a:ext cx="5480385" cy="109788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36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117 million </a:t>
          </a:r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tonnes of freight </a:t>
          </a:r>
        </a:p>
        <a:p xmlns:a="http://schemas.openxmlformats.org/drawingml/2006/main">
          <a:r>
            <a:rPr lang="en-GB" sz="24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were lifted by road in Scotland in 2019</a:t>
          </a:r>
          <a:endParaRPr lang="en-GB" sz="24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mary%20Jun%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"/>
      <sheetName val="pop"/>
      <sheetName val="S1 Numbers"/>
      <sheetName val="Table S2 Index"/>
      <sheetName val="S3 SHS"/>
      <sheetName val="S4 Cross Border"/>
      <sheetName val="Table SGB1 comp num"/>
      <sheetName val="Table SGB2 comp index"/>
      <sheetName val="Table SGB3 comp rel. to pop."/>
      <sheetName val="H1 passenger"/>
      <sheetName val="h2 a freight tonnes"/>
      <sheetName val="H2 b freight tonne km"/>
      <sheetName val="H3 traffic"/>
      <sheetName val="H4 other"/>
      <sheetName val="Figs1,2"/>
      <sheetName val="Figs3,4"/>
      <sheetName val="Figs5,6"/>
      <sheetName val="Figs7,8"/>
      <sheetName val="Figs 9, 10, 11"/>
      <sheetName val="cross"/>
      <sheetName val="Tsumm1"/>
      <sheetName val="Tsum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gov.uk/government/publications/road-traffic-statistics-minor-road-benchmarking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uk/government/publications/road-traffic-statistics-minor-road-benchmark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ov.uk/government/publications/road-traffic-statistics-minor-road-benchmark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G28"/>
  <sheetViews>
    <sheetView zoomScale="85" workbookViewId="0">
      <pane xSplit="1" ySplit="2" topLeftCell="R3" activePane="bottomRight" state="frozen"/>
      <selection activeCell="N6" sqref="N6"/>
      <selection pane="topRight" activeCell="N6" sqref="N6"/>
      <selection pane="bottomLeft" activeCell="N6" sqref="N6"/>
      <selection pane="bottomRight" activeCell="AC22" sqref="AC22"/>
    </sheetView>
  </sheetViews>
  <sheetFormatPr defaultColWidth="11.42578125" defaultRowHeight="12.75"/>
  <cols>
    <col min="1" max="1" width="11.42578125" style="135" customWidth="1"/>
    <col min="2" max="12" width="14.28515625" style="135" hidden="1" customWidth="1"/>
    <col min="13" max="13" width="13.85546875" style="135" hidden="1" customWidth="1"/>
    <col min="14" max="14" width="14.28515625" style="135" hidden="1" customWidth="1"/>
    <col min="15" max="16" width="14.28515625" style="135" bestFit="1" customWidth="1"/>
    <col min="17" max="17" width="11.7109375" style="135" customWidth="1"/>
    <col min="18" max="18" width="12.42578125" style="135" customWidth="1"/>
    <col min="19" max="19" width="13.140625" style="135" customWidth="1"/>
    <col min="20" max="20" width="11.42578125" style="135" customWidth="1"/>
    <col min="21" max="28" width="14.28515625" style="135" bestFit="1" customWidth="1"/>
    <col min="29" max="30" width="11.42578125" style="135"/>
    <col min="31" max="31" width="11.42578125" style="135" customWidth="1"/>
    <col min="32" max="16384" width="11.42578125" style="135"/>
  </cols>
  <sheetData>
    <row r="1" spans="1:33">
      <c r="A1" s="140" t="s">
        <v>400</v>
      </c>
      <c r="B1" s="136"/>
      <c r="C1" s="136"/>
      <c r="D1" s="136"/>
      <c r="E1" s="136"/>
      <c r="F1" s="136"/>
      <c r="G1" s="136"/>
    </row>
    <row r="2" spans="1:33">
      <c r="B2" s="137">
        <v>1988</v>
      </c>
      <c r="C2" s="137">
        <v>1989</v>
      </c>
      <c r="D2" s="137">
        <v>1990</v>
      </c>
      <c r="E2" s="137">
        <v>1991</v>
      </c>
      <c r="F2" s="137">
        <v>1992</v>
      </c>
      <c r="G2" s="137">
        <v>1993</v>
      </c>
      <c r="H2" s="137">
        <v>1994</v>
      </c>
      <c r="I2" s="137">
        <v>1995</v>
      </c>
      <c r="J2" s="137">
        <v>1996</v>
      </c>
      <c r="K2" s="137">
        <v>1997</v>
      </c>
      <c r="L2" s="137">
        <v>1998</v>
      </c>
      <c r="M2" s="137">
        <v>1999</v>
      </c>
      <c r="N2" s="138" t="s">
        <v>341</v>
      </c>
      <c r="O2" s="137">
        <v>2001</v>
      </c>
      <c r="P2" s="137">
        <v>2002</v>
      </c>
      <c r="Q2" s="139">
        <v>2003</v>
      </c>
      <c r="R2" s="139">
        <v>2004</v>
      </c>
      <c r="S2" s="139">
        <v>2005</v>
      </c>
      <c r="T2" s="139">
        <v>2006</v>
      </c>
      <c r="U2" s="139">
        <v>2007</v>
      </c>
      <c r="V2" s="140">
        <v>2008</v>
      </c>
      <c r="W2" s="140">
        <v>2009</v>
      </c>
      <c r="X2" s="141">
        <v>2010</v>
      </c>
      <c r="Y2" s="140">
        <v>2011</v>
      </c>
      <c r="Z2" s="141">
        <v>2012</v>
      </c>
      <c r="AA2" s="140">
        <v>2013</v>
      </c>
      <c r="AB2" s="141">
        <v>2014</v>
      </c>
      <c r="AC2" s="140">
        <v>2015</v>
      </c>
      <c r="AD2" s="141">
        <v>2016</v>
      </c>
      <c r="AE2" s="140">
        <v>2017</v>
      </c>
      <c r="AF2" s="141">
        <v>2018</v>
      </c>
      <c r="AG2" s="140">
        <v>2019</v>
      </c>
    </row>
    <row r="3" spans="1:33">
      <c r="A3" s="135" t="s">
        <v>342</v>
      </c>
      <c r="B3" s="142"/>
      <c r="C3" s="142"/>
      <c r="D3" s="142"/>
      <c r="E3" s="117"/>
      <c r="F3" s="117"/>
      <c r="G3" s="117"/>
      <c r="H3" s="117"/>
      <c r="I3" s="117"/>
      <c r="J3" s="117"/>
      <c r="K3" s="117"/>
      <c r="L3" s="117"/>
      <c r="M3" s="117"/>
      <c r="N3" s="143"/>
      <c r="O3" s="117">
        <v>49449746</v>
      </c>
      <c r="P3" s="117">
        <v>49679267</v>
      </c>
      <c r="Q3" s="117">
        <v>49925517</v>
      </c>
      <c r="R3" s="117">
        <v>50194600</v>
      </c>
      <c r="S3" s="117">
        <v>50606034</v>
      </c>
      <c r="T3" s="117">
        <v>50965186</v>
      </c>
      <c r="U3" s="118">
        <v>51381093</v>
      </c>
      <c r="V3" s="118">
        <v>51815853</v>
      </c>
      <c r="W3" s="118">
        <v>52196381</v>
      </c>
      <c r="X3" s="144">
        <v>52642452</v>
      </c>
      <c r="Y3" s="172">
        <v>53107169</v>
      </c>
      <c r="Z3" s="172">
        <v>53493729</v>
      </c>
      <c r="AA3" s="172">
        <v>53865817</v>
      </c>
      <c r="AB3" s="172">
        <v>54316618</v>
      </c>
      <c r="AC3" s="172">
        <v>54786327</v>
      </c>
      <c r="AD3" s="172">
        <v>55268100</v>
      </c>
      <c r="AE3" s="172">
        <v>55619430</v>
      </c>
      <c r="AF3" s="172">
        <v>55977178</v>
      </c>
      <c r="AG3" s="172">
        <v>56286961</v>
      </c>
    </row>
    <row r="4" spans="1:33">
      <c r="A4" s="135" t="s">
        <v>344</v>
      </c>
      <c r="B4" s="142"/>
      <c r="C4" s="142"/>
      <c r="D4" s="142"/>
      <c r="E4" s="117"/>
      <c r="F4" s="117"/>
      <c r="G4" s="117"/>
      <c r="H4" s="117"/>
      <c r="I4" s="117"/>
      <c r="J4" s="117"/>
      <c r="K4" s="117"/>
      <c r="L4" s="117"/>
      <c r="M4" s="117"/>
      <c r="N4" s="143"/>
      <c r="O4" s="117">
        <v>2910232</v>
      </c>
      <c r="P4" s="117">
        <v>2922876</v>
      </c>
      <c r="Q4" s="117">
        <v>2937721</v>
      </c>
      <c r="R4" s="117">
        <v>2957422</v>
      </c>
      <c r="S4" s="117">
        <v>2969309</v>
      </c>
      <c r="T4" s="117">
        <v>2985668</v>
      </c>
      <c r="U4" s="118">
        <v>3006299</v>
      </c>
      <c r="V4" s="118">
        <v>3025867</v>
      </c>
      <c r="W4" s="118">
        <v>3038872</v>
      </c>
      <c r="X4" s="144">
        <v>3049971</v>
      </c>
      <c r="Y4" s="172">
        <v>3063758</v>
      </c>
      <c r="Z4" s="172">
        <v>3074067</v>
      </c>
      <c r="AA4" s="172">
        <v>3082412</v>
      </c>
      <c r="AB4" s="172">
        <v>3092036</v>
      </c>
      <c r="AC4" s="172">
        <v>3099086</v>
      </c>
      <c r="AD4" s="172">
        <v>3113200</v>
      </c>
      <c r="AE4" s="172">
        <v>3125165</v>
      </c>
      <c r="AF4" s="172">
        <v>3138631</v>
      </c>
      <c r="AG4" s="172">
        <v>3152879</v>
      </c>
    </row>
    <row r="5" spans="1:33">
      <c r="A5" s="135" t="s">
        <v>108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>
        <v>5064200</v>
      </c>
      <c r="P5" s="144">
        <v>5066000</v>
      </c>
      <c r="Q5" s="144">
        <v>5068500</v>
      </c>
      <c r="R5" s="144">
        <v>5084300</v>
      </c>
      <c r="S5" s="144">
        <v>5110200</v>
      </c>
      <c r="T5" s="144">
        <v>5133100</v>
      </c>
      <c r="U5" s="146">
        <v>5170000</v>
      </c>
      <c r="V5" s="146">
        <v>5202900</v>
      </c>
      <c r="W5" s="146">
        <v>5231900</v>
      </c>
      <c r="X5" s="146">
        <v>5262200</v>
      </c>
      <c r="Y5" s="146">
        <v>5299900</v>
      </c>
      <c r="Z5" s="146">
        <v>5313600</v>
      </c>
      <c r="AA5" s="146">
        <v>5327700</v>
      </c>
      <c r="AB5" s="172">
        <v>5347600</v>
      </c>
      <c r="AC5" s="172">
        <v>5373000</v>
      </c>
      <c r="AD5" s="172">
        <v>5404700</v>
      </c>
      <c r="AE5" s="172">
        <v>5424800</v>
      </c>
      <c r="AF5" s="172">
        <v>5438100</v>
      </c>
      <c r="AG5" s="172">
        <v>5463300</v>
      </c>
    </row>
    <row r="6" spans="1:33">
      <c r="A6" s="135" t="s">
        <v>109</v>
      </c>
      <c r="B6" s="145"/>
      <c r="C6" s="145"/>
      <c r="D6" s="145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>
        <v>57424178</v>
      </c>
      <c r="P6" s="147">
        <v>57668143</v>
      </c>
      <c r="Q6" s="147">
        <v>57931738</v>
      </c>
      <c r="R6" s="144">
        <v>58236322</v>
      </c>
      <c r="S6" s="147">
        <v>58685543</v>
      </c>
      <c r="T6" s="145">
        <v>59083954</v>
      </c>
      <c r="U6" s="118">
        <v>59557392</v>
      </c>
      <c r="V6" s="118">
        <v>60044620</v>
      </c>
      <c r="W6" s="118">
        <v>60467153</v>
      </c>
      <c r="X6" s="144">
        <v>60954623</v>
      </c>
      <c r="Y6" s="172">
        <v>61470827</v>
      </c>
      <c r="Z6" s="172">
        <v>61881396</v>
      </c>
      <c r="AA6" s="172">
        <v>62275929</v>
      </c>
      <c r="AB6" s="172">
        <v>62756254</v>
      </c>
      <c r="AC6" s="172">
        <v>63258413</v>
      </c>
      <c r="AD6" s="172">
        <v>63786000</v>
      </c>
      <c r="AE6" s="172">
        <v>64169395</v>
      </c>
      <c r="AF6" s="172">
        <v>64553909</v>
      </c>
      <c r="AG6" s="172">
        <v>64903140</v>
      </c>
    </row>
    <row r="7" spans="1:33">
      <c r="A7" s="135" t="s">
        <v>345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>
        <v>1688838</v>
      </c>
      <c r="P7" s="117">
        <v>1697534</v>
      </c>
      <c r="Q7" s="147">
        <v>1704924</v>
      </c>
      <c r="R7" s="117">
        <v>1714042</v>
      </c>
      <c r="S7" s="117">
        <v>1727733</v>
      </c>
      <c r="T7" s="117">
        <v>1743113</v>
      </c>
      <c r="U7" s="118">
        <v>1761683</v>
      </c>
      <c r="V7" s="118">
        <v>1779152</v>
      </c>
      <c r="W7" s="118">
        <v>1793333</v>
      </c>
      <c r="X7" s="144">
        <v>1804833</v>
      </c>
      <c r="Y7" s="172">
        <v>1814318</v>
      </c>
      <c r="Z7" s="172">
        <v>1823634</v>
      </c>
      <c r="AA7" s="172">
        <v>1829725</v>
      </c>
      <c r="AB7" s="172">
        <v>1840498</v>
      </c>
      <c r="AC7" s="172">
        <v>1851621</v>
      </c>
      <c r="AD7" s="172">
        <v>1862100</v>
      </c>
      <c r="AE7" s="172">
        <v>1870834</v>
      </c>
      <c r="AF7" s="172">
        <v>1881641</v>
      </c>
      <c r="AG7" s="172">
        <v>1893667</v>
      </c>
    </row>
    <row r="8" spans="1:33" s="144" customFormat="1">
      <c r="A8" s="148" t="s">
        <v>116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>
        <v>59113016</v>
      </c>
      <c r="P8" s="149">
        <v>59365677</v>
      </c>
      <c r="Q8" s="150">
        <v>59636662</v>
      </c>
      <c r="R8" s="117">
        <v>59950364</v>
      </c>
      <c r="S8" s="117">
        <v>60413276</v>
      </c>
      <c r="T8" s="117">
        <v>60827067</v>
      </c>
      <c r="U8" s="118">
        <v>61319075</v>
      </c>
      <c r="V8" s="118">
        <v>61823772</v>
      </c>
      <c r="W8" s="118">
        <v>62260486</v>
      </c>
      <c r="X8" s="144">
        <v>62759456</v>
      </c>
      <c r="Y8" s="172">
        <v>63285145</v>
      </c>
      <c r="Z8" s="172">
        <v>63705030</v>
      </c>
      <c r="AA8" s="144">
        <v>64105654</v>
      </c>
      <c r="AB8" s="172">
        <v>64596752</v>
      </c>
      <c r="AC8" s="172">
        <v>65110034</v>
      </c>
      <c r="AD8" s="172">
        <v>65648100</v>
      </c>
      <c r="AE8" s="172">
        <v>66040229</v>
      </c>
      <c r="AF8" s="172">
        <v>66435550</v>
      </c>
      <c r="AG8" s="172">
        <v>66796807</v>
      </c>
    </row>
    <row r="9" spans="1:33" s="144" customFormat="1">
      <c r="R9" s="117"/>
      <c r="S9" s="117"/>
    </row>
    <row r="10" spans="1:33">
      <c r="A10" s="151"/>
      <c r="B10" s="152"/>
      <c r="C10" s="152"/>
      <c r="D10" s="152"/>
      <c r="E10" s="202"/>
      <c r="F10" s="202"/>
      <c r="G10" s="202"/>
      <c r="H10" s="202"/>
      <c r="L10" s="151" t="s">
        <v>346</v>
      </c>
      <c r="M10" s="151"/>
      <c r="S10" s="117"/>
      <c r="AB10" s="355"/>
    </row>
    <row r="13" spans="1:33">
      <c r="E13" s="145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</row>
    <row r="18" spans="1:29" ht="14.25">
      <c r="AB18" s="412"/>
    </row>
    <row r="19" spans="1:29" ht="14.25">
      <c r="A19" s="140" t="s">
        <v>399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412"/>
    </row>
    <row r="20" spans="1:29" ht="14.25">
      <c r="B20" s="201">
        <v>1988</v>
      </c>
      <c r="C20" s="201">
        <v>1989</v>
      </c>
      <c r="D20" s="201">
        <v>1990</v>
      </c>
      <c r="E20" s="201">
        <v>1991</v>
      </c>
      <c r="F20" s="201">
        <v>1992</v>
      </c>
      <c r="G20" s="201">
        <v>1993</v>
      </c>
      <c r="H20" s="201">
        <v>1994</v>
      </c>
      <c r="I20" s="201">
        <v>1995</v>
      </c>
      <c r="J20" s="201">
        <v>1996</v>
      </c>
      <c r="K20" s="201">
        <v>1997</v>
      </c>
      <c r="L20" s="201">
        <v>1998</v>
      </c>
      <c r="M20" s="201">
        <v>1999</v>
      </c>
      <c r="N20" s="201" t="s">
        <v>341</v>
      </c>
      <c r="O20" s="201">
        <v>2001</v>
      </c>
      <c r="P20" s="201">
        <v>2002</v>
      </c>
      <c r="Q20" s="201">
        <v>2003</v>
      </c>
      <c r="R20" s="201">
        <v>2004</v>
      </c>
      <c r="S20" s="201">
        <v>2005</v>
      </c>
      <c r="T20" s="201">
        <v>2006</v>
      </c>
      <c r="U20" s="201">
        <v>2007</v>
      </c>
      <c r="V20" s="201">
        <v>2008</v>
      </c>
      <c r="W20" s="201">
        <v>2009</v>
      </c>
      <c r="X20" s="201">
        <v>2010</v>
      </c>
      <c r="Y20" s="201">
        <v>2011</v>
      </c>
      <c r="Z20" s="201"/>
      <c r="AA20" s="201"/>
      <c r="AB20" s="412"/>
      <c r="AC20" s="411"/>
    </row>
    <row r="21" spans="1:29" ht="14.25">
      <c r="A21" s="135" t="s">
        <v>342</v>
      </c>
      <c r="B21" s="144" t="s">
        <v>343</v>
      </c>
      <c r="C21" s="144" t="s">
        <v>343</v>
      </c>
      <c r="D21" s="144" t="s">
        <v>343</v>
      </c>
      <c r="E21" s="144">
        <v>47875000</v>
      </c>
      <c r="F21" s="144">
        <v>47996100</v>
      </c>
      <c r="G21" s="144">
        <v>48100500</v>
      </c>
      <c r="H21" s="144">
        <v>48222900</v>
      </c>
      <c r="I21" s="144">
        <v>48365000</v>
      </c>
      <c r="J21" s="144">
        <v>48496200</v>
      </c>
      <c r="K21" s="144">
        <v>48635900</v>
      </c>
      <c r="L21" s="144">
        <v>48789200</v>
      </c>
      <c r="M21" s="144">
        <v>48987000</v>
      </c>
      <c r="N21" s="144">
        <v>49166600</v>
      </c>
      <c r="O21" s="144">
        <v>49390000</v>
      </c>
      <c r="P21" s="144">
        <v>49559000</v>
      </c>
      <c r="Q21" s="144">
        <v>49855700</v>
      </c>
      <c r="R21" s="144">
        <v>50093800</v>
      </c>
      <c r="S21" s="144">
        <v>50431700</v>
      </c>
      <c r="T21" s="144">
        <v>50762900</v>
      </c>
      <c r="U21" s="144">
        <v>51092000</v>
      </c>
      <c r="V21" s="144">
        <v>51446200</v>
      </c>
      <c r="W21" s="144">
        <v>51446200</v>
      </c>
      <c r="X21" s="144">
        <v>52234000</v>
      </c>
      <c r="Y21" s="144">
        <v>53107200</v>
      </c>
      <c r="Z21" s="144"/>
      <c r="AA21" s="144"/>
      <c r="AB21" s="412"/>
    </row>
    <row r="22" spans="1:29" ht="14.25">
      <c r="A22" s="135" t="s">
        <v>344</v>
      </c>
      <c r="B22" s="144" t="s">
        <v>343</v>
      </c>
      <c r="C22" s="144" t="s">
        <v>343</v>
      </c>
      <c r="D22" s="144" t="s">
        <v>343</v>
      </c>
      <c r="E22" s="144">
        <v>2873000</v>
      </c>
      <c r="F22" s="144">
        <v>2877000</v>
      </c>
      <c r="G22" s="144">
        <v>2882000</v>
      </c>
      <c r="H22" s="144">
        <v>2885000</v>
      </c>
      <c r="I22" s="144">
        <v>2886000</v>
      </c>
      <c r="J22" s="144">
        <v>2887000</v>
      </c>
      <c r="K22" s="144">
        <v>2890000</v>
      </c>
      <c r="L22" s="144">
        <v>2893000</v>
      </c>
      <c r="M22" s="144">
        <v>2894000</v>
      </c>
      <c r="N22" s="144">
        <v>2900000</v>
      </c>
      <c r="O22" s="144">
        <v>2908000</v>
      </c>
      <c r="P22" s="144">
        <v>2919000</v>
      </c>
      <c r="Q22" s="144">
        <v>2938000</v>
      </c>
      <c r="R22" s="144">
        <v>2951800</v>
      </c>
      <c r="S22" s="144">
        <v>2958600</v>
      </c>
      <c r="T22" s="144">
        <v>2965900</v>
      </c>
      <c r="U22" s="144">
        <v>2980000</v>
      </c>
      <c r="V22" s="144">
        <v>2993400</v>
      </c>
      <c r="W22" s="144">
        <v>2993400</v>
      </c>
      <c r="X22" s="144">
        <v>3006400</v>
      </c>
      <c r="Y22" s="144">
        <v>3063800</v>
      </c>
      <c r="Z22" s="144"/>
      <c r="AA22" s="144"/>
      <c r="AB22" s="412"/>
    </row>
    <row r="23" spans="1:29">
      <c r="A23" s="135" t="s">
        <v>108</v>
      </c>
      <c r="B23" s="144">
        <v>5077440</v>
      </c>
      <c r="C23" s="144">
        <v>5078190</v>
      </c>
      <c r="D23" s="144">
        <v>5081270</v>
      </c>
      <c r="E23" s="144">
        <v>5083330</v>
      </c>
      <c r="F23" s="144">
        <v>5085620</v>
      </c>
      <c r="G23" s="144">
        <v>5092460</v>
      </c>
      <c r="H23" s="144">
        <v>5102210</v>
      </c>
      <c r="I23" s="144">
        <v>5103690</v>
      </c>
      <c r="J23" s="144">
        <v>5092190</v>
      </c>
      <c r="K23" s="144">
        <v>5083340</v>
      </c>
      <c r="L23" s="144">
        <v>5077070</v>
      </c>
      <c r="M23" s="144">
        <v>5071950</v>
      </c>
      <c r="N23" s="144">
        <v>5062940</v>
      </c>
      <c r="O23" s="144">
        <v>5064200</v>
      </c>
      <c r="P23" s="144">
        <v>5054800</v>
      </c>
      <c r="Q23" s="144">
        <v>5057400</v>
      </c>
      <c r="R23" s="144">
        <v>5078400</v>
      </c>
      <c r="S23" s="144">
        <v>5094800</v>
      </c>
      <c r="T23" s="144">
        <v>5116900</v>
      </c>
      <c r="U23" s="144">
        <v>5144200</v>
      </c>
      <c r="V23" s="144">
        <v>5168500</v>
      </c>
      <c r="W23" s="144">
        <v>5231900</v>
      </c>
      <c r="X23" s="144">
        <v>5262200</v>
      </c>
      <c r="Y23" s="144">
        <v>5299900</v>
      </c>
      <c r="Z23" s="144"/>
      <c r="AA23" s="144"/>
    </row>
    <row r="24" spans="1:29">
      <c r="A24" s="135" t="s">
        <v>109</v>
      </c>
      <c r="B24" s="144">
        <v>55331000</v>
      </c>
      <c r="C24" s="144">
        <v>55486000</v>
      </c>
      <c r="D24" s="144">
        <v>55641900</v>
      </c>
      <c r="E24" s="144">
        <v>55831330</v>
      </c>
      <c r="F24" s="144">
        <v>55958720</v>
      </c>
      <c r="G24" s="144">
        <v>56074960</v>
      </c>
      <c r="H24" s="144">
        <v>56210110</v>
      </c>
      <c r="I24" s="144">
        <v>56354690</v>
      </c>
      <c r="J24" s="144">
        <v>56475390</v>
      </c>
      <c r="K24" s="144">
        <v>56609240</v>
      </c>
      <c r="L24" s="144">
        <v>56759270</v>
      </c>
      <c r="M24" s="144">
        <v>56952950</v>
      </c>
      <c r="N24" s="144">
        <v>57129540</v>
      </c>
      <c r="O24" s="144">
        <v>57362200</v>
      </c>
      <c r="P24" s="144">
        <v>57532800</v>
      </c>
      <c r="Q24" s="144">
        <v>57851100</v>
      </c>
      <c r="R24" s="144">
        <v>58124600</v>
      </c>
      <c r="S24" s="144">
        <v>58485100</v>
      </c>
      <c r="T24" s="144">
        <v>58845700</v>
      </c>
      <c r="U24" s="144">
        <v>59216200</v>
      </c>
      <c r="V24" s="144">
        <v>59608200</v>
      </c>
      <c r="W24" s="144">
        <v>59608200</v>
      </c>
      <c r="X24" s="144">
        <v>60462600</v>
      </c>
      <c r="Y24" s="144">
        <v>61470900</v>
      </c>
      <c r="Z24" s="144"/>
      <c r="AA24" s="144"/>
    </row>
    <row r="25" spans="1:29">
      <c r="A25" s="135" t="s">
        <v>345</v>
      </c>
      <c r="B25" s="144">
        <v>1585440</v>
      </c>
      <c r="C25" s="144">
        <v>1590435</v>
      </c>
      <c r="D25" s="144">
        <v>1595595</v>
      </c>
      <c r="E25" s="144">
        <v>1607295</v>
      </c>
      <c r="F25" s="144">
        <v>1623263</v>
      </c>
      <c r="G25" s="144">
        <v>1635552</v>
      </c>
      <c r="H25" s="144">
        <v>1643707</v>
      </c>
      <c r="I25" s="144">
        <v>1649131</v>
      </c>
      <c r="J25" s="144">
        <v>1661751</v>
      </c>
      <c r="K25" s="144">
        <v>1671261</v>
      </c>
      <c r="L25" s="144">
        <v>1677769</v>
      </c>
      <c r="M25" s="144">
        <v>1679006</v>
      </c>
      <c r="N25" s="144">
        <v>1682944</v>
      </c>
      <c r="O25" s="144">
        <v>1689319</v>
      </c>
      <c r="P25" s="144">
        <v>1696641</v>
      </c>
      <c r="Q25" s="144">
        <v>1702700</v>
      </c>
      <c r="R25" s="144">
        <v>1709700</v>
      </c>
      <c r="S25" s="144">
        <v>1724400</v>
      </c>
      <c r="T25" s="144">
        <v>1741600</v>
      </c>
      <c r="U25" s="144">
        <v>1759100</v>
      </c>
      <c r="V25" s="144">
        <v>1775000</v>
      </c>
      <c r="W25" s="144">
        <v>1775000</v>
      </c>
      <c r="X25" s="144">
        <v>1799400</v>
      </c>
      <c r="Y25" s="144">
        <v>1806900</v>
      </c>
      <c r="Z25" s="144"/>
      <c r="AA25" s="144"/>
    </row>
    <row r="26" spans="1:29">
      <c r="A26" s="135" t="s">
        <v>116</v>
      </c>
      <c r="B26" s="144">
        <v>56916440</v>
      </c>
      <c r="C26" s="144">
        <v>57076435</v>
      </c>
      <c r="D26" s="144">
        <v>57237495</v>
      </c>
      <c r="E26" s="144">
        <v>57438625</v>
      </c>
      <c r="F26" s="144">
        <v>57581983</v>
      </c>
      <c r="G26" s="144">
        <v>57710512</v>
      </c>
      <c r="H26" s="144">
        <v>57853817</v>
      </c>
      <c r="I26" s="144">
        <v>58003821</v>
      </c>
      <c r="J26" s="144">
        <v>58137141</v>
      </c>
      <c r="K26" s="144">
        <v>58280501</v>
      </c>
      <c r="L26" s="144">
        <v>58437039</v>
      </c>
      <c r="M26" s="144">
        <v>58631956</v>
      </c>
      <c r="N26" s="144">
        <v>58812484</v>
      </c>
      <c r="O26" s="144">
        <v>59051519</v>
      </c>
      <c r="P26" s="144">
        <v>59229441</v>
      </c>
      <c r="Q26" s="144">
        <v>59553800</v>
      </c>
      <c r="R26" s="144">
        <v>59834300</v>
      </c>
      <c r="S26" s="144">
        <v>59834300</v>
      </c>
      <c r="T26" s="144">
        <v>60587300</v>
      </c>
      <c r="U26" s="144">
        <v>60975400</v>
      </c>
      <c r="V26" s="144">
        <v>61383200</v>
      </c>
      <c r="W26" s="144">
        <v>61383200</v>
      </c>
      <c r="X26" s="144">
        <v>62262000</v>
      </c>
      <c r="Y26" s="144">
        <v>63277800</v>
      </c>
      <c r="Z26" s="144"/>
      <c r="AA26" s="144"/>
    </row>
    <row r="28" spans="1:29">
      <c r="L28" s="135" t="s">
        <v>346</v>
      </c>
    </row>
  </sheetData>
  <phoneticPr fontId="3" type="noConversion"/>
  <printOptions gridLines="1"/>
  <pageMargins left="0.75" right="0.75" top="1.9" bottom="1" header="0.97" footer="0.5"/>
  <pageSetup paperSize="9" scale="40" orientation="landscape" verticalDpi="300" r:id="rId1"/>
  <headerFooter alignWithMargins="0">
    <oddFooter>&amp;LSTS2003&amp;CPOPULATION&amp;R&amp;F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H91"/>
  <sheetViews>
    <sheetView zoomScale="75" zoomScaleNormal="75" workbookViewId="0">
      <pane xSplit="1" ySplit="8" topLeftCell="B33" activePane="bottomRight" state="frozen"/>
      <selection activeCell="X30" sqref="X30"/>
      <selection pane="topRight" activeCell="X30" sqref="X30"/>
      <selection pane="bottomLeft" activeCell="X30" sqref="X30"/>
      <selection pane="bottomRight" activeCell="B9" sqref="B9"/>
    </sheetView>
  </sheetViews>
  <sheetFormatPr defaultColWidth="11.42578125" defaultRowHeight="12.75"/>
  <cols>
    <col min="1" max="2" width="7.42578125" style="362" customWidth="1"/>
    <col min="3" max="3" width="3.28515625" style="362" customWidth="1"/>
    <col min="4" max="7" width="10.7109375" style="362" customWidth="1"/>
    <col min="8" max="8" width="14.42578125" style="362" customWidth="1"/>
    <col min="9" max="9" width="12.140625" style="362" customWidth="1"/>
    <col min="10" max="10" width="3.7109375" style="362" customWidth="1"/>
    <col min="11" max="12" width="8.7109375" style="362" customWidth="1"/>
    <col min="13" max="13" width="13.28515625" style="362" customWidth="1"/>
    <col min="14" max="15" width="8.7109375" style="362" customWidth="1"/>
    <col min="16" max="16" width="43.7109375" style="362" customWidth="1"/>
    <col min="17" max="16384" width="11.42578125" style="362"/>
  </cols>
  <sheetData>
    <row r="1" spans="1:15" s="12" customFormat="1" ht="20.25">
      <c r="A1" s="52" t="s">
        <v>240</v>
      </c>
      <c r="B1" s="52"/>
      <c r="N1" s="346" t="s">
        <v>425</v>
      </c>
    </row>
    <row r="2" spans="1:15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</row>
    <row r="3" spans="1:15" ht="18.75">
      <c r="A3" s="53" t="s">
        <v>241</v>
      </c>
      <c r="B3" s="53"/>
      <c r="C3" s="54"/>
      <c r="D3" s="55" t="s">
        <v>134</v>
      </c>
      <c r="E3" s="55" t="s">
        <v>50</v>
      </c>
      <c r="F3" s="55" t="s">
        <v>91</v>
      </c>
      <c r="G3" s="54" t="s">
        <v>92</v>
      </c>
      <c r="H3" s="185" t="s">
        <v>93</v>
      </c>
      <c r="I3" s="187" t="s">
        <v>93</v>
      </c>
      <c r="J3" s="54"/>
      <c r="K3" s="56" t="s">
        <v>134</v>
      </c>
      <c r="L3" s="56" t="s">
        <v>50</v>
      </c>
      <c r="M3" s="56" t="s">
        <v>91</v>
      </c>
      <c r="N3" s="56" t="s">
        <v>92</v>
      </c>
      <c r="O3" s="56" t="s">
        <v>93</v>
      </c>
    </row>
    <row r="4" spans="1:15">
      <c r="A4" s="371"/>
      <c r="B4" s="371"/>
      <c r="C4" s="371"/>
      <c r="D4" s="371" t="s">
        <v>135</v>
      </c>
      <c r="E4" s="371" t="s">
        <v>136</v>
      </c>
      <c r="F4" s="371" t="s">
        <v>136</v>
      </c>
      <c r="G4" s="371" t="s">
        <v>137</v>
      </c>
      <c r="H4" s="521" t="s">
        <v>138</v>
      </c>
      <c r="I4" s="522" t="s">
        <v>138</v>
      </c>
      <c r="J4" s="371"/>
      <c r="K4" s="371"/>
      <c r="L4" s="371"/>
      <c r="M4" s="371"/>
      <c r="N4" s="371"/>
      <c r="O4" s="371" t="s">
        <v>387</v>
      </c>
    </row>
    <row r="5" spans="1:15" ht="14.25">
      <c r="A5" s="371"/>
      <c r="B5" s="371"/>
      <c r="C5" s="371"/>
      <c r="D5" s="371" t="s">
        <v>13</v>
      </c>
      <c r="E5" s="371" t="s">
        <v>139</v>
      </c>
      <c r="F5" s="371" t="s">
        <v>139</v>
      </c>
      <c r="G5" s="371" t="s">
        <v>138</v>
      </c>
      <c r="H5" s="523" t="s">
        <v>384</v>
      </c>
      <c r="I5" s="522" t="s">
        <v>140</v>
      </c>
      <c r="J5" s="371"/>
      <c r="K5" s="371"/>
      <c r="L5" s="371"/>
      <c r="M5" s="371"/>
      <c r="N5" s="371"/>
      <c r="O5" s="371" t="s">
        <v>388</v>
      </c>
    </row>
    <row r="6" spans="1:15">
      <c r="A6" s="371"/>
      <c r="B6" s="371"/>
      <c r="C6" s="371"/>
      <c r="D6" s="371" t="s">
        <v>141</v>
      </c>
      <c r="E6" s="371" t="s">
        <v>142</v>
      </c>
      <c r="F6" s="371" t="s">
        <v>143</v>
      </c>
      <c r="G6" s="371" t="s">
        <v>144</v>
      </c>
      <c r="H6" s="523" t="s">
        <v>385</v>
      </c>
      <c r="I6" s="522" t="s">
        <v>145</v>
      </c>
      <c r="J6" s="371"/>
      <c r="K6" s="371"/>
      <c r="L6" s="371"/>
      <c r="M6" s="371"/>
      <c r="N6" s="371"/>
      <c r="O6" s="371"/>
    </row>
    <row r="7" spans="1:15" ht="14.25" customHeight="1">
      <c r="A7" s="371"/>
      <c r="B7" s="371"/>
      <c r="C7" s="371"/>
      <c r="D7" s="371" t="s">
        <v>146</v>
      </c>
      <c r="E7" s="371" t="s">
        <v>147</v>
      </c>
      <c r="F7" s="371" t="s">
        <v>148</v>
      </c>
      <c r="G7" s="371" t="s">
        <v>149</v>
      </c>
      <c r="H7" s="523" t="s">
        <v>386</v>
      </c>
      <c r="I7" s="522" t="s">
        <v>150</v>
      </c>
      <c r="J7" s="371"/>
      <c r="K7" s="371"/>
      <c r="L7" s="371"/>
      <c r="M7" s="371"/>
      <c r="N7" s="524"/>
      <c r="O7" s="371"/>
    </row>
    <row r="8" spans="1:15" ht="16.5" customHeight="1">
      <c r="A8" s="380"/>
      <c r="B8" s="380"/>
      <c r="C8" s="380"/>
      <c r="D8" s="380" t="s">
        <v>151</v>
      </c>
      <c r="E8" s="380" t="s">
        <v>152</v>
      </c>
      <c r="F8" s="380" t="s">
        <v>110</v>
      </c>
      <c r="G8" s="380"/>
      <c r="H8" s="525" t="s">
        <v>391</v>
      </c>
      <c r="I8" s="526"/>
      <c r="J8" s="380"/>
      <c r="K8" s="380"/>
      <c r="L8" s="380"/>
      <c r="M8" s="380"/>
      <c r="N8" s="380"/>
      <c r="O8" s="380"/>
    </row>
    <row r="9" spans="1:15">
      <c r="A9" s="371"/>
      <c r="B9" s="371"/>
      <c r="C9" s="371"/>
      <c r="D9" s="371"/>
      <c r="E9" s="371"/>
      <c r="F9" s="371"/>
      <c r="G9" s="371"/>
      <c r="H9" s="523"/>
      <c r="I9" s="522"/>
      <c r="J9" s="371"/>
      <c r="K9" s="371"/>
      <c r="L9" s="371"/>
      <c r="M9" s="371"/>
      <c r="N9" s="371"/>
      <c r="O9" s="371"/>
    </row>
    <row r="10" spans="1:15">
      <c r="D10" s="527"/>
      <c r="E10" s="513"/>
      <c r="F10" s="513"/>
      <c r="G10" s="513"/>
      <c r="H10" s="186"/>
      <c r="I10" s="188" t="s">
        <v>114</v>
      </c>
      <c r="J10" s="513"/>
      <c r="K10" s="513"/>
      <c r="L10" s="513"/>
      <c r="M10" s="513"/>
      <c r="N10" s="513"/>
      <c r="O10" s="10" t="s">
        <v>153</v>
      </c>
    </row>
    <row r="11" spans="1:15" ht="15">
      <c r="A11" s="49">
        <v>1960</v>
      </c>
      <c r="B11" s="49"/>
      <c r="D11" s="41" t="s">
        <v>6</v>
      </c>
      <c r="E11" s="11">
        <v>1664.2</v>
      </c>
      <c r="F11" s="43">
        <v>64.900000000000006</v>
      </c>
      <c r="G11" s="17">
        <v>1.1983999999999999</v>
      </c>
      <c r="H11" s="179"/>
      <c r="I11" s="189" t="s">
        <v>6</v>
      </c>
      <c r="J11" s="41"/>
      <c r="K11" s="41" t="s">
        <v>6</v>
      </c>
      <c r="L11" s="42">
        <f t="shared" ref="L11:L42" si="0">E11/E$36*100</f>
        <v>248.01788375558868</v>
      </c>
      <c r="M11" s="42">
        <f t="shared" ref="M11:M42" si="1">F11/F$36*100</f>
        <v>113.66024518388794</v>
      </c>
      <c r="N11" s="42">
        <f t="shared" ref="N11:N42" si="2">G11/G$36*100</f>
        <v>17.261544666263358</v>
      </c>
      <c r="O11" s="41" t="s">
        <v>6</v>
      </c>
    </row>
    <row r="12" spans="1:15" ht="15">
      <c r="A12" s="49">
        <v>1961</v>
      </c>
      <c r="B12" s="49"/>
      <c r="D12" s="41" t="s">
        <v>6</v>
      </c>
      <c r="E12" s="11">
        <v>1633.4</v>
      </c>
      <c r="F12" s="43">
        <v>63.4</v>
      </c>
      <c r="G12" s="17">
        <v>1.413</v>
      </c>
      <c r="H12" s="179"/>
      <c r="I12" s="189" t="s">
        <v>6</v>
      </c>
      <c r="J12" s="41"/>
      <c r="K12" s="41" t="s">
        <v>6</v>
      </c>
      <c r="L12" s="42">
        <f t="shared" si="0"/>
        <v>243.42771982116247</v>
      </c>
      <c r="M12" s="42">
        <f t="shared" si="1"/>
        <v>111.03327495621716</v>
      </c>
      <c r="N12" s="42">
        <f t="shared" si="2"/>
        <v>20.352605652061186</v>
      </c>
      <c r="O12" s="41" t="s">
        <v>6</v>
      </c>
    </row>
    <row r="13" spans="1:15" ht="15">
      <c r="A13" s="49">
        <v>1962</v>
      </c>
      <c r="B13" s="49"/>
      <c r="D13" s="41" t="s">
        <v>6</v>
      </c>
      <c r="E13" s="11">
        <v>1578.8</v>
      </c>
      <c r="F13" s="43">
        <v>72.3</v>
      </c>
      <c r="G13" s="17">
        <v>1.5929</v>
      </c>
      <c r="H13" s="179"/>
      <c r="I13" s="189" t="s">
        <v>6</v>
      </c>
      <c r="J13" s="41"/>
      <c r="K13" s="41" t="s">
        <v>6</v>
      </c>
      <c r="L13" s="42">
        <f t="shared" si="0"/>
        <v>235.29061102831594</v>
      </c>
      <c r="M13" s="42">
        <f t="shared" si="1"/>
        <v>126.61996497373029</v>
      </c>
      <c r="N13" s="42">
        <f t="shared" si="2"/>
        <v>22.943853887592542</v>
      </c>
      <c r="O13" s="41" t="s">
        <v>6</v>
      </c>
    </row>
    <row r="14" spans="1:15" ht="15">
      <c r="A14" s="49">
        <v>1963</v>
      </c>
      <c r="B14" s="49"/>
      <c r="D14" s="41" t="s">
        <v>6</v>
      </c>
      <c r="E14" s="11">
        <v>1561.4</v>
      </c>
      <c r="F14" s="43">
        <v>71.7</v>
      </c>
      <c r="G14" s="17">
        <v>1.8242</v>
      </c>
      <c r="H14" s="179"/>
      <c r="I14" s="189" t="s">
        <v>6</v>
      </c>
      <c r="J14" s="58"/>
      <c r="K14" s="41" t="s">
        <v>6</v>
      </c>
      <c r="L14" s="42">
        <f t="shared" si="0"/>
        <v>232.69746646795829</v>
      </c>
      <c r="M14" s="42">
        <f t="shared" si="1"/>
        <v>125.56917688266201</v>
      </c>
      <c r="N14" s="42">
        <f t="shared" si="2"/>
        <v>26.275458761847144</v>
      </c>
      <c r="O14" s="41" t="s">
        <v>6</v>
      </c>
    </row>
    <row r="15" spans="1:15" ht="15">
      <c r="A15" s="49">
        <v>1964</v>
      </c>
      <c r="B15" s="49"/>
      <c r="D15" s="41" t="s">
        <v>6</v>
      </c>
      <c r="E15" s="11">
        <v>1505.9</v>
      </c>
      <c r="F15" s="43">
        <v>73</v>
      </c>
      <c r="G15" s="17">
        <v>2.0726</v>
      </c>
      <c r="H15" s="179"/>
      <c r="I15" s="189" t="s">
        <v>6</v>
      </c>
      <c r="J15" s="58"/>
      <c r="K15" s="41" t="s">
        <v>6</v>
      </c>
      <c r="L15" s="42">
        <f t="shared" si="0"/>
        <v>224.42622950819674</v>
      </c>
      <c r="M15" s="42">
        <f t="shared" si="1"/>
        <v>127.84588441330997</v>
      </c>
      <c r="N15" s="42">
        <f t="shared" si="2"/>
        <v>29.853369054820959</v>
      </c>
      <c r="O15" s="41" t="s">
        <v>6</v>
      </c>
    </row>
    <row r="16" spans="1:15" ht="15">
      <c r="A16" s="49">
        <v>1965</v>
      </c>
      <c r="B16" s="49"/>
      <c r="D16" s="41" t="s">
        <v>6</v>
      </c>
      <c r="E16" s="11">
        <v>1416.9</v>
      </c>
      <c r="F16" s="43">
        <v>71</v>
      </c>
      <c r="G16" s="17">
        <v>2.2913000000000001</v>
      </c>
      <c r="H16" s="179"/>
      <c r="I16" s="189" t="s">
        <v>6</v>
      </c>
      <c r="J16" s="58"/>
      <c r="K16" s="41" t="s">
        <v>6</v>
      </c>
      <c r="L16" s="42">
        <f t="shared" si="0"/>
        <v>211.1624441132638</v>
      </c>
      <c r="M16" s="42">
        <f t="shared" si="1"/>
        <v>124.34325744308229</v>
      </c>
      <c r="N16" s="42">
        <f t="shared" si="2"/>
        <v>33.003485725808773</v>
      </c>
      <c r="O16" s="41" t="s">
        <v>6</v>
      </c>
    </row>
    <row r="17" spans="1:15" ht="15">
      <c r="A17" s="49">
        <v>1966</v>
      </c>
      <c r="B17" s="49"/>
      <c r="D17" s="41" t="s">
        <v>6</v>
      </c>
      <c r="E17" s="11">
        <v>1344.4</v>
      </c>
      <c r="F17" s="43">
        <v>65.8</v>
      </c>
      <c r="G17" s="17">
        <v>2.5583</v>
      </c>
      <c r="H17" s="179"/>
      <c r="I17" s="189" t="s">
        <v>6</v>
      </c>
      <c r="J17" s="58"/>
      <c r="K17" s="41" t="s">
        <v>6</v>
      </c>
      <c r="L17" s="42">
        <f t="shared" si="0"/>
        <v>200.35767511177349</v>
      </c>
      <c r="M17" s="42">
        <f t="shared" si="1"/>
        <v>115.23642732049035</v>
      </c>
      <c r="N17" s="42">
        <f t="shared" si="2"/>
        <v>36.849307175985942</v>
      </c>
      <c r="O17" s="41" t="s">
        <v>6</v>
      </c>
    </row>
    <row r="18" spans="1:15" ht="15">
      <c r="A18" s="49">
        <v>1967</v>
      </c>
      <c r="B18" s="49"/>
      <c r="D18" s="41" t="s">
        <v>6</v>
      </c>
      <c r="E18" s="11">
        <v>1296.5999999999999</v>
      </c>
      <c r="F18" s="43">
        <v>65.900000000000006</v>
      </c>
      <c r="G18" s="17">
        <v>2.7629000000000001</v>
      </c>
      <c r="H18" s="179"/>
      <c r="I18" s="189" t="s">
        <v>6</v>
      </c>
      <c r="J18" s="58"/>
      <c r="K18" s="41" t="s">
        <v>6</v>
      </c>
      <c r="L18" s="42">
        <f t="shared" si="0"/>
        <v>193.23397913561845</v>
      </c>
      <c r="M18" s="42">
        <f t="shared" si="1"/>
        <v>115.41155866900176</v>
      </c>
      <c r="N18" s="42">
        <f t="shared" si="2"/>
        <v>39.796329905222827</v>
      </c>
      <c r="O18" s="41" t="s">
        <v>6</v>
      </c>
    </row>
    <row r="19" spans="1:15" ht="15">
      <c r="A19" s="49">
        <v>1968</v>
      </c>
      <c r="B19" s="49"/>
      <c r="D19" s="41" t="s">
        <v>6</v>
      </c>
      <c r="E19" s="11">
        <v>1220.0999999999999</v>
      </c>
      <c r="F19" s="43">
        <v>67</v>
      </c>
      <c r="G19" s="17">
        <v>2.6890999999999998</v>
      </c>
      <c r="H19" s="179"/>
      <c r="I19" s="189" t="s">
        <v>6</v>
      </c>
      <c r="J19" s="58"/>
      <c r="K19" s="41" t="s">
        <v>6</v>
      </c>
      <c r="L19" s="42">
        <f t="shared" si="0"/>
        <v>181.83308494783904</v>
      </c>
      <c r="M19" s="42">
        <f t="shared" si="1"/>
        <v>117.33800350262698</v>
      </c>
      <c r="N19" s="42">
        <f t="shared" si="2"/>
        <v>38.733327571803066</v>
      </c>
      <c r="O19" s="41" t="s">
        <v>6</v>
      </c>
    </row>
    <row r="20" spans="1:15" ht="15">
      <c r="A20" s="49">
        <v>1969</v>
      </c>
      <c r="B20" s="49"/>
      <c r="D20" s="41" t="s">
        <v>6</v>
      </c>
      <c r="E20" s="11">
        <v>1168.9000000000001</v>
      </c>
      <c r="F20" s="43">
        <v>68.400000000000006</v>
      </c>
      <c r="G20" s="17">
        <v>2.9056000000000002</v>
      </c>
      <c r="H20" s="179"/>
      <c r="I20" s="189" t="s">
        <v>6</v>
      </c>
      <c r="J20" s="58"/>
      <c r="K20" s="41" t="s">
        <v>6</v>
      </c>
      <c r="L20" s="42">
        <f t="shared" si="0"/>
        <v>174.2026825633383</v>
      </c>
      <c r="M20" s="42">
        <f t="shared" si="1"/>
        <v>119.78984238178634</v>
      </c>
      <c r="N20" s="42">
        <f t="shared" si="2"/>
        <v>41.851755826347478</v>
      </c>
      <c r="O20" s="41" t="s">
        <v>6</v>
      </c>
    </row>
    <row r="21" spans="1:15" ht="15">
      <c r="A21" s="49">
        <v>1970</v>
      </c>
      <c r="B21" s="49"/>
      <c r="D21" s="41" t="s">
        <v>6</v>
      </c>
      <c r="E21" s="11">
        <v>1056.5</v>
      </c>
      <c r="F21" s="43">
        <v>70.7</v>
      </c>
      <c r="G21" s="17">
        <v>3.1027</v>
      </c>
      <c r="H21" s="179"/>
      <c r="I21" s="189" t="s">
        <v>6</v>
      </c>
      <c r="J21" s="58"/>
      <c r="K21" s="41" t="s">
        <v>6</v>
      </c>
      <c r="L21" s="42">
        <f t="shared" si="0"/>
        <v>157.45156482861401</v>
      </c>
      <c r="M21" s="42">
        <f t="shared" si="1"/>
        <v>123.81786339754817</v>
      </c>
      <c r="N21" s="42">
        <f t="shared" si="2"/>
        <v>44.690749863163653</v>
      </c>
      <c r="O21" s="41" t="s">
        <v>6</v>
      </c>
    </row>
    <row r="22" spans="1:15" ht="15">
      <c r="A22" s="49">
        <v>1971</v>
      </c>
      <c r="B22" s="49"/>
      <c r="D22" s="41" t="s">
        <v>6</v>
      </c>
      <c r="E22" s="11">
        <v>1018.5</v>
      </c>
      <c r="F22" s="43">
        <v>66.5</v>
      </c>
      <c r="G22" s="17">
        <v>3.1987000000000001</v>
      </c>
      <c r="H22" s="179"/>
      <c r="I22" s="189" t="s">
        <v>6</v>
      </c>
      <c r="J22" s="58"/>
      <c r="K22" s="41" t="s">
        <v>6</v>
      </c>
      <c r="L22" s="42">
        <f t="shared" si="0"/>
        <v>151.78837555886736</v>
      </c>
      <c r="M22" s="42">
        <f t="shared" si="1"/>
        <v>116.46234676007006</v>
      </c>
      <c r="N22" s="42">
        <f t="shared" si="2"/>
        <v>46.073517126148708</v>
      </c>
      <c r="O22" s="41" t="s">
        <v>6</v>
      </c>
    </row>
    <row r="23" spans="1:15" ht="15">
      <c r="A23" s="49">
        <v>1972</v>
      </c>
      <c r="B23" s="49"/>
      <c r="D23" s="41" t="s">
        <v>6</v>
      </c>
      <c r="E23" s="11">
        <v>998.2</v>
      </c>
      <c r="F23" s="43">
        <v>61.2</v>
      </c>
      <c r="G23" s="17">
        <v>3.6429999999999998</v>
      </c>
      <c r="H23" s="179"/>
      <c r="I23" s="189" t="s">
        <v>6</v>
      </c>
      <c r="J23" s="58"/>
      <c r="K23" s="41" t="s">
        <v>6</v>
      </c>
      <c r="L23" s="42">
        <f t="shared" si="0"/>
        <v>148.76304023845009</v>
      </c>
      <c r="M23" s="42">
        <f t="shared" si="1"/>
        <v>107.18038528896672</v>
      </c>
      <c r="N23" s="42">
        <f t="shared" si="2"/>
        <v>52.473136865151382</v>
      </c>
      <c r="O23" s="41" t="s">
        <v>6</v>
      </c>
    </row>
    <row r="24" spans="1:15" ht="15">
      <c r="A24" s="49">
        <v>1973</v>
      </c>
      <c r="B24" s="49"/>
      <c r="D24" s="41" t="s">
        <v>6</v>
      </c>
      <c r="E24" s="11">
        <v>975.1</v>
      </c>
      <c r="F24" s="43">
        <v>60.5</v>
      </c>
      <c r="G24" s="17">
        <v>4.0724</v>
      </c>
      <c r="H24" s="179"/>
      <c r="I24" s="189">
        <v>4.8230000000000004</v>
      </c>
      <c r="J24" s="58"/>
      <c r="K24" s="41" t="s">
        <v>6</v>
      </c>
      <c r="L24" s="42">
        <f t="shared" si="0"/>
        <v>145.32041728763042</v>
      </c>
      <c r="M24" s="42">
        <f t="shared" si="1"/>
        <v>105.95446584938703</v>
      </c>
      <c r="N24" s="42">
        <f t="shared" si="2"/>
        <v>58.658139601878254</v>
      </c>
      <c r="O24" s="42">
        <f t="shared" ref="O24:O61" si="3">I24/I$36*100</f>
        <v>103.32047986289632</v>
      </c>
    </row>
    <row r="25" spans="1:15" ht="15">
      <c r="A25" s="49">
        <v>1974</v>
      </c>
      <c r="B25" s="49"/>
      <c r="D25" s="41" t="s">
        <v>6</v>
      </c>
      <c r="E25" s="59">
        <v>896.3</v>
      </c>
      <c r="F25" s="43">
        <v>69.099999999999994</v>
      </c>
      <c r="G25" s="17">
        <v>4.0010000000000003</v>
      </c>
      <c r="H25" s="179"/>
      <c r="I25" s="189">
        <v>4.9610000000000003</v>
      </c>
      <c r="J25" s="58"/>
      <c r="K25" s="41" t="s">
        <v>6</v>
      </c>
      <c r="L25" s="91">
        <f t="shared" si="0"/>
        <v>133.57675111773472</v>
      </c>
      <c r="M25" s="42">
        <f t="shared" si="1"/>
        <v>121.01576182136601</v>
      </c>
      <c r="N25" s="42">
        <f t="shared" si="2"/>
        <v>57.629706450033126</v>
      </c>
      <c r="O25" s="42">
        <f t="shared" si="3"/>
        <v>106.27677806341045</v>
      </c>
    </row>
    <row r="26" spans="1:15" ht="15">
      <c r="A26" s="49">
        <v>1975</v>
      </c>
      <c r="B26" s="49"/>
      <c r="D26" s="60">
        <v>9318.066556570282</v>
      </c>
      <c r="E26" s="61">
        <v>891.4</v>
      </c>
      <c r="F26" s="43">
        <v>66.2</v>
      </c>
      <c r="G26" s="17">
        <v>4.1837</v>
      </c>
      <c r="H26" s="179"/>
      <c r="I26" s="189">
        <v>5.2789999999999999</v>
      </c>
      <c r="J26" s="58"/>
      <c r="K26" s="42">
        <f t="shared" ref="K26:K68" si="4">D26/D$36*100</f>
        <v>68.484981306557998</v>
      </c>
      <c r="L26" s="42">
        <f t="shared" si="0"/>
        <v>132.84649776453054</v>
      </c>
      <c r="M26" s="42">
        <f t="shared" si="1"/>
        <v>115.93695271453591</v>
      </c>
      <c r="N26" s="42">
        <f t="shared" si="2"/>
        <v>60.261285397401544</v>
      </c>
      <c r="O26" s="42">
        <f t="shared" si="3"/>
        <v>113.08911739502999</v>
      </c>
    </row>
    <row r="27" spans="1:15" ht="15">
      <c r="A27" s="49">
        <v>1976</v>
      </c>
      <c r="B27" s="49"/>
      <c r="D27" s="60">
        <v>9438.0702892543177</v>
      </c>
      <c r="E27" s="61">
        <v>881.1</v>
      </c>
      <c r="F27" s="43">
        <v>60.1</v>
      </c>
      <c r="G27" s="17">
        <v>4.7751999999999999</v>
      </c>
      <c r="H27" s="179"/>
      <c r="I27" s="189">
        <v>5.1710000000000003</v>
      </c>
      <c r="J27" s="58"/>
      <c r="K27" s="42">
        <f t="shared" si="4"/>
        <v>69.366972580143454</v>
      </c>
      <c r="L27" s="42">
        <f t="shared" si="0"/>
        <v>131.31147540983608</v>
      </c>
      <c r="M27" s="42">
        <f t="shared" si="1"/>
        <v>105.25394045534151</v>
      </c>
      <c r="N27" s="42">
        <f t="shared" si="2"/>
        <v>68.781148272981298</v>
      </c>
      <c r="O27" s="42">
        <f t="shared" si="3"/>
        <v>110.77549271636676</v>
      </c>
    </row>
    <row r="28" spans="1:15" ht="15">
      <c r="A28" s="49">
        <v>1977</v>
      </c>
      <c r="B28" s="49"/>
      <c r="D28" s="60">
        <v>9621.7449073796161</v>
      </c>
      <c r="E28" s="61">
        <v>823.5</v>
      </c>
      <c r="F28" s="43">
        <v>56.8</v>
      </c>
      <c r="G28" s="17">
        <v>4.8456999999999999</v>
      </c>
      <c r="H28" s="179"/>
      <c r="I28" s="189">
        <v>4.8170000000000002</v>
      </c>
      <c r="J28" s="58"/>
      <c r="K28" s="42">
        <f t="shared" si="4"/>
        <v>70.716925675287484</v>
      </c>
      <c r="L28" s="42">
        <f t="shared" si="0"/>
        <v>122.72727272727273</v>
      </c>
      <c r="M28" s="42">
        <f t="shared" si="1"/>
        <v>99.474605954465844</v>
      </c>
      <c r="N28" s="42">
        <f t="shared" si="2"/>
        <v>69.796617981735949</v>
      </c>
      <c r="O28" s="42">
        <f t="shared" si="3"/>
        <v>103.19194515852614</v>
      </c>
    </row>
    <row r="29" spans="1:15" ht="15">
      <c r="A29" s="49">
        <v>1978</v>
      </c>
      <c r="B29" s="49"/>
      <c r="D29" s="60">
        <v>9748.6280435445515</v>
      </c>
      <c r="E29" s="61">
        <v>794</v>
      </c>
      <c r="F29" s="43">
        <v>59.7</v>
      </c>
      <c r="G29" s="17">
        <v>5.8955000000000002</v>
      </c>
      <c r="H29" s="179"/>
      <c r="I29" s="189">
        <v>4.6390000000000002</v>
      </c>
      <c r="J29" s="58"/>
      <c r="K29" s="42">
        <f t="shared" si="4"/>
        <v>71.649478491434309</v>
      </c>
      <c r="L29" s="42">
        <f t="shared" si="0"/>
        <v>118.33084947839045</v>
      </c>
      <c r="M29" s="42">
        <f t="shared" si="1"/>
        <v>104.55341506129598</v>
      </c>
      <c r="N29" s="42">
        <f t="shared" si="2"/>
        <v>84.917754155503701</v>
      </c>
      <c r="O29" s="42">
        <f t="shared" si="3"/>
        <v>99.378748928877471</v>
      </c>
    </row>
    <row r="30" spans="1:15" ht="15">
      <c r="A30" s="49">
        <v>1979</v>
      </c>
      <c r="B30" s="49"/>
      <c r="D30" s="60">
        <v>9642.6904774246123</v>
      </c>
      <c r="E30" s="61">
        <v>786</v>
      </c>
      <c r="F30" s="43">
        <v>57.6</v>
      </c>
      <c r="G30" s="17">
        <v>6.3316999999999997</v>
      </c>
      <c r="H30" s="179"/>
      <c r="I30" s="189">
        <v>4.5590000000000002</v>
      </c>
      <c r="J30" s="58"/>
      <c r="K30" s="42">
        <f t="shared" si="4"/>
        <v>70.870869303429458</v>
      </c>
      <c r="L30" s="42">
        <f t="shared" si="0"/>
        <v>117.13859910581222</v>
      </c>
      <c r="M30" s="42">
        <f t="shared" si="1"/>
        <v>100.87565674255691</v>
      </c>
      <c r="N30" s="42">
        <f t="shared" si="2"/>
        <v>91.200702906692015</v>
      </c>
      <c r="O30" s="42">
        <f t="shared" si="3"/>
        <v>97.664952870608403</v>
      </c>
    </row>
    <row r="31" spans="1:15" ht="15">
      <c r="A31" s="49">
        <v>1980</v>
      </c>
      <c r="B31" s="49"/>
      <c r="D31" s="60">
        <v>10261.850579172542</v>
      </c>
      <c r="E31" s="61">
        <v>762.9</v>
      </c>
      <c r="F31" s="43">
        <v>61.5</v>
      </c>
      <c r="G31" s="17">
        <v>6.3686999999999996</v>
      </c>
      <c r="H31" s="179"/>
      <c r="I31" s="189">
        <v>4.4779999999999998</v>
      </c>
      <c r="J31" s="58"/>
      <c r="K31" s="42">
        <f t="shared" si="4"/>
        <v>75.421509475029708</v>
      </c>
      <c r="L31" s="42">
        <f t="shared" si="0"/>
        <v>113.69597615499254</v>
      </c>
      <c r="M31" s="42">
        <f t="shared" si="1"/>
        <v>107.70577933450087</v>
      </c>
      <c r="N31" s="42">
        <f t="shared" si="2"/>
        <v>91.733644455967493</v>
      </c>
      <c r="O31" s="42">
        <f t="shared" si="3"/>
        <v>95.929734361610969</v>
      </c>
    </row>
    <row r="32" spans="1:15" ht="15">
      <c r="A32" s="49">
        <v>1981</v>
      </c>
      <c r="B32" s="49"/>
      <c r="D32" s="60">
        <v>10417.985744720616</v>
      </c>
      <c r="E32" s="61">
        <v>715.9</v>
      </c>
      <c r="F32" s="43">
        <v>57.8</v>
      </c>
      <c r="G32" s="17">
        <v>6.4984999999999999</v>
      </c>
      <c r="H32" s="179"/>
      <c r="I32" s="189">
        <v>4.2699999999999996</v>
      </c>
      <c r="J32" s="58"/>
      <c r="K32" s="42">
        <f t="shared" si="4"/>
        <v>76.569055892404933</v>
      </c>
      <c r="L32" s="42">
        <f t="shared" si="0"/>
        <v>106.69150521609538</v>
      </c>
      <c r="M32" s="42">
        <f t="shared" si="1"/>
        <v>101.22591943957968</v>
      </c>
      <c r="N32" s="42">
        <f t="shared" si="2"/>
        <v>93.603261026128536</v>
      </c>
      <c r="O32" s="42">
        <f t="shared" si="3"/>
        <v>91.473864610111391</v>
      </c>
    </row>
    <row r="33" spans="1:34" ht="15">
      <c r="A33" s="49">
        <v>1982</v>
      </c>
      <c r="B33" s="49"/>
      <c r="D33" s="62">
        <v>10733.46368301049</v>
      </c>
      <c r="E33" s="61">
        <v>693.5</v>
      </c>
      <c r="F33" s="43">
        <v>49.5</v>
      </c>
      <c r="G33" s="17">
        <v>6.3698999999999995</v>
      </c>
      <c r="H33" s="179"/>
      <c r="I33" s="189">
        <v>4.1929999999999996</v>
      </c>
      <c r="J33" s="58"/>
      <c r="K33" s="91">
        <f t="shared" si="4"/>
        <v>78.887723673456492</v>
      </c>
      <c r="L33" s="42">
        <f t="shared" si="0"/>
        <v>103.3532041728763</v>
      </c>
      <c r="M33" s="42">
        <f t="shared" si="1"/>
        <v>86.690017513134848</v>
      </c>
      <c r="N33" s="42">
        <f t="shared" si="2"/>
        <v>91.750929046754806</v>
      </c>
      <c r="O33" s="42">
        <f t="shared" si="3"/>
        <v>89.824335904027407</v>
      </c>
    </row>
    <row r="34" spans="1:34" ht="15">
      <c r="A34" s="49">
        <v>1983</v>
      </c>
      <c r="B34" s="49"/>
      <c r="D34" s="61">
        <v>11043</v>
      </c>
      <c r="E34" s="61">
        <v>680.4</v>
      </c>
      <c r="F34" s="43">
        <v>55.7</v>
      </c>
      <c r="G34" s="17">
        <v>6.4828000000000001</v>
      </c>
      <c r="H34" s="179"/>
      <c r="I34" s="189">
        <v>4.5110000000000001</v>
      </c>
      <c r="J34" s="58"/>
      <c r="K34" s="42">
        <f t="shared" si="4"/>
        <v>81.162722328384547</v>
      </c>
      <c r="L34" s="42">
        <f t="shared" si="0"/>
        <v>101.40089418777943</v>
      </c>
      <c r="M34" s="42">
        <f t="shared" si="1"/>
        <v>97.548161120840632</v>
      </c>
      <c r="N34" s="42">
        <f t="shared" si="2"/>
        <v>93.377120963327854</v>
      </c>
      <c r="O34" s="42">
        <f t="shared" si="3"/>
        <v>96.636675235646962</v>
      </c>
    </row>
    <row r="35" spans="1:34" ht="15">
      <c r="A35" s="49">
        <v>1984</v>
      </c>
      <c r="B35" s="49"/>
      <c r="D35" s="61">
        <v>12794</v>
      </c>
      <c r="E35" s="63">
        <v>669.3</v>
      </c>
      <c r="F35" s="43">
        <v>51.3</v>
      </c>
      <c r="G35" s="17">
        <v>6.9851000000000001</v>
      </c>
      <c r="H35" s="179"/>
      <c r="I35" s="189">
        <v>4.665</v>
      </c>
      <c r="J35" s="58"/>
      <c r="K35" s="42">
        <f t="shared" si="4"/>
        <v>94.032044686167865</v>
      </c>
      <c r="L35" s="42">
        <f t="shared" si="0"/>
        <v>99.746646795827118</v>
      </c>
      <c r="M35" s="42">
        <f t="shared" si="1"/>
        <v>89.842381786339743</v>
      </c>
      <c r="N35" s="42">
        <f t="shared" si="2"/>
        <v>100.61216259038399</v>
      </c>
      <c r="O35" s="42">
        <f t="shared" si="3"/>
        <v>99.935732647814916</v>
      </c>
    </row>
    <row r="36" spans="1:34" ht="15">
      <c r="A36" s="49">
        <v>1985</v>
      </c>
      <c r="B36" s="49"/>
      <c r="D36" s="61">
        <v>13606</v>
      </c>
      <c r="E36" s="61">
        <v>671</v>
      </c>
      <c r="F36" s="43">
        <v>57.1</v>
      </c>
      <c r="G36" s="17">
        <v>6.9426000000000005</v>
      </c>
      <c r="H36" s="179"/>
      <c r="I36" s="189">
        <v>4.6680000000000001</v>
      </c>
      <c r="J36" s="58"/>
      <c r="K36" s="42">
        <f t="shared" si="4"/>
        <v>100</v>
      </c>
      <c r="L36" s="42">
        <f t="shared" si="0"/>
        <v>100</v>
      </c>
      <c r="M36" s="42">
        <f t="shared" si="1"/>
        <v>100</v>
      </c>
      <c r="N36" s="42">
        <f t="shared" si="2"/>
        <v>100</v>
      </c>
      <c r="O36" s="42">
        <f t="shared" si="3"/>
        <v>100</v>
      </c>
    </row>
    <row r="37" spans="1:34" ht="15">
      <c r="A37" s="49">
        <v>1986</v>
      </c>
      <c r="B37" s="49"/>
      <c r="D37" s="61">
        <v>14012</v>
      </c>
      <c r="E37" s="61">
        <v>644</v>
      </c>
      <c r="F37" s="43">
        <v>53.1</v>
      </c>
      <c r="G37" s="17">
        <v>7.2412999999999998</v>
      </c>
      <c r="H37" s="179"/>
      <c r="I37" s="189">
        <v>4.851</v>
      </c>
      <c r="J37" s="58"/>
      <c r="K37" s="42">
        <f t="shared" si="4"/>
        <v>102.98397765691607</v>
      </c>
      <c r="L37" s="42">
        <f t="shared" si="0"/>
        <v>95.97615499254843</v>
      </c>
      <c r="M37" s="42">
        <f t="shared" si="1"/>
        <v>92.994746059544667</v>
      </c>
      <c r="N37" s="42">
        <f t="shared" si="2"/>
        <v>104.30242272347535</v>
      </c>
      <c r="O37" s="42">
        <f t="shared" si="3"/>
        <v>103.92030848329048</v>
      </c>
    </row>
    <row r="38" spans="1:34" ht="15">
      <c r="A38" s="49">
        <v>1987</v>
      </c>
      <c r="B38" s="49"/>
      <c r="D38" s="61">
        <v>14881</v>
      </c>
      <c r="E38" s="61">
        <v>647</v>
      </c>
      <c r="F38" s="43">
        <v>54.1</v>
      </c>
      <c r="G38" s="17">
        <v>7.8103999999999996</v>
      </c>
      <c r="H38" s="179"/>
      <c r="I38" s="189">
        <v>5.3460000000000001</v>
      </c>
      <c r="J38" s="58"/>
      <c r="K38" s="42">
        <f t="shared" si="4"/>
        <v>109.37086579450241</v>
      </c>
      <c r="L38" s="42">
        <f t="shared" si="0"/>
        <v>96.423248882265284</v>
      </c>
      <c r="M38" s="42">
        <f t="shared" si="1"/>
        <v>94.746059544658493</v>
      </c>
      <c r="N38" s="42">
        <f t="shared" si="2"/>
        <v>112.49963990435859</v>
      </c>
      <c r="O38" s="42">
        <f t="shared" si="3"/>
        <v>114.52442159383034</v>
      </c>
    </row>
    <row r="39" spans="1:34" ht="15">
      <c r="A39" s="49">
        <v>1988</v>
      </c>
      <c r="B39" s="49"/>
      <c r="D39" s="61">
        <v>15946</v>
      </c>
      <c r="E39" s="61">
        <v>647</v>
      </c>
      <c r="F39" s="43">
        <v>54</v>
      </c>
      <c r="G39" s="17">
        <v>8.507200000000001</v>
      </c>
      <c r="H39" s="179"/>
      <c r="I39" s="189">
        <v>5.6550000000000002</v>
      </c>
      <c r="J39" s="58"/>
      <c r="K39" s="42">
        <f t="shared" si="4"/>
        <v>117.19829486991034</v>
      </c>
      <c r="L39" s="42">
        <f t="shared" si="0"/>
        <v>96.423248882265284</v>
      </c>
      <c r="M39" s="42">
        <f t="shared" si="1"/>
        <v>94.570928196147108</v>
      </c>
      <c r="N39" s="42">
        <f t="shared" si="2"/>
        <v>122.53622562152509</v>
      </c>
      <c r="O39" s="42">
        <f t="shared" si="3"/>
        <v>121.1439588688946</v>
      </c>
    </row>
    <row r="40" spans="1:34" ht="15">
      <c r="A40" s="49">
        <v>1989</v>
      </c>
      <c r="B40" s="49"/>
      <c r="D40" s="61">
        <v>17027</v>
      </c>
      <c r="E40" s="61">
        <v>613</v>
      </c>
      <c r="F40" s="64">
        <v>51.8</v>
      </c>
      <c r="G40" s="17">
        <v>9.2286000000000001</v>
      </c>
      <c r="H40" s="179"/>
      <c r="I40" s="189">
        <v>6.1760000000000002</v>
      </c>
      <c r="J40" s="58"/>
      <c r="K40" s="42">
        <f t="shared" si="4"/>
        <v>125.14331912391592</v>
      </c>
      <c r="L40" s="42">
        <f t="shared" si="0"/>
        <v>91.356184798807746</v>
      </c>
      <c r="M40" s="91">
        <f t="shared" si="1"/>
        <v>90.718038528896656</v>
      </c>
      <c r="N40" s="42">
        <f t="shared" si="2"/>
        <v>132.92714544983147</v>
      </c>
      <c r="O40" s="42">
        <f t="shared" si="3"/>
        <v>132.30505569837189</v>
      </c>
    </row>
    <row r="41" spans="1:34" ht="15">
      <c r="A41" s="49">
        <v>1990</v>
      </c>
      <c r="B41" s="49"/>
      <c r="D41" s="61">
        <v>17476</v>
      </c>
      <c r="E41" s="61">
        <v>585</v>
      </c>
      <c r="F41" s="65">
        <v>52.76</v>
      </c>
      <c r="G41" s="17">
        <v>9.8613999999999997</v>
      </c>
      <c r="H41" s="179"/>
      <c r="I41" s="189">
        <v>6.5430000000000001</v>
      </c>
      <c r="J41" s="58"/>
      <c r="K41" s="42">
        <f t="shared" si="4"/>
        <v>128.44333382331325</v>
      </c>
      <c r="L41" s="42">
        <f t="shared" si="0"/>
        <v>87.183308494783901</v>
      </c>
      <c r="M41" s="83">
        <f t="shared" si="1"/>
        <v>92.39929947460594</v>
      </c>
      <c r="N41" s="42">
        <f t="shared" si="2"/>
        <v>142.04188632500791</v>
      </c>
      <c r="O41" s="42">
        <f t="shared" si="3"/>
        <v>140.16709511568124</v>
      </c>
    </row>
    <row r="42" spans="1:34" ht="15">
      <c r="A42" s="49">
        <v>1991</v>
      </c>
      <c r="B42" s="49"/>
      <c r="D42" s="61">
        <v>17553</v>
      </c>
      <c r="E42" s="61">
        <v>571</v>
      </c>
      <c r="F42" s="43">
        <v>54.53</v>
      </c>
      <c r="G42" s="17">
        <v>9.5704999999999991</v>
      </c>
      <c r="H42" s="179"/>
      <c r="I42" s="189">
        <v>6.8</v>
      </c>
      <c r="J42" s="58"/>
      <c r="K42" s="42">
        <f t="shared" si="4"/>
        <v>129.00926062031456</v>
      </c>
      <c r="L42" s="42">
        <f t="shared" si="0"/>
        <v>85.096870342771979</v>
      </c>
      <c r="M42" s="42">
        <f t="shared" si="1"/>
        <v>95.499124343257449</v>
      </c>
      <c r="N42" s="42">
        <f t="shared" si="2"/>
        <v>137.85181344165008</v>
      </c>
      <c r="O42" s="42">
        <f t="shared" si="3"/>
        <v>145.67266495287058</v>
      </c>
    </row>
    <row r="43" spans="1:34" ht="15">
      <c r="A43" s="49">
        <v>1992</v>
      </c>
      <c r="B43" s="49"/>
      <c r="D43" s="63">
        <v>18068</v>
      </c>
      <c r="E43" s="61">
        <v>532</v>
      </c>
      <c r="F43" s="65">
        <v>59.31</v>
      </c>
      <c r="G43" s="17">
        <v>10.3828</v>
      </c>
      <c r="H43" s="179">
        <v>9.1589740000000006</v>
      </c>
      <c r="I43" s="189">
        <v>6.6269999999999998</v>
      </c>
      <c r="J43" s="58"/>
      <c r="K43" s="91">
        <f t="shared" si="4"/>
        <v>132.79435543142731</v>
      </c>
      <c r="L43" s="42">
        <f t="shared" ref="L43:L68" si="5">E43/E$36*100</f>
        <v>79.284649776453051</v>
      </c>
      <c r="M43" s="83">
        <f t="shared" ref="M43:M64" si="6">F43/F$36*100</f>
        <v>103.87040280210158</v>
      </c>
      <c r="N43" s="42">
        <f t="shared" ref="N43:N60" si="7">G43/G$36*100</f>
        <v>149.55204102209544</v>
      </c>
      <c r="O43" s="42">
        <f t="shared" si="3"/>
        <v>141.96658097686375</v>
      </c>
      <c r="P43" s="177"/>
    </row>
    <row r="44" spans="1:34" ht="15">
      <c r="A44" s="49">
        <v>1993</v>
      </c>
      <c r="B44" s="49"/>
      <c r="D44" s="61">
        <v>18211</v>
      </c>
      <c r="E44" s="61">
        <v>525</v>
      </c>
      <c r="F44" s="43">
        <v>59.13</v>
      </c>
      <c r="G44" s="17">
        <v>11.120799999999999</v>
      </c>
      <c r="H44" s="179">
        <v>9.5338220000000007</v>
      </c>
      <c r="I44" s="189">
        <v>6.6319999999999997</v>
      </c>
      <c r="J44" s="58"/>
      <c r="K44" s="42">
        <f t="shared" si="4"/>
        <v>133.84536234014405</v>
      </c>
      <c r="L44" s="42">
        <f t="shared" si="5"/>
        <v>78.241430700447097</v>
      </c>
      <c r="M44" s="42">
        <f t="shared" si="6"/>
        <v>103.55516637478108</v>
      </c>
      <c r="N44" s="42">
        <f t="shared" si="7"/>
        <v>160.18206435629301</v>
      </c>
      <c r="O44" s="42">
        <f t="shared" si="3"/>
        <v>142.07369323050557</v>
      </c>
      <c r="P44" s="177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</row>
    <row r="45" spans="1:34" ht="15">
      <c r="A45" s="49">
        <v>1994</v>
      </c>
      <c r="B45" s="49"/>
      <c r="D45" s="61">
        <v>18683</v>
      </c>
      <c r="E45" s="61">
        <v>513</v>
      </c>
      <c r="F45" s="64">
        <v>54.38</v>
      </c>
      <c r="G45" s="17">
        <v>11.787000000000001</v>
      </c>
      <c r="H45" s="179">
        <v>9.6359860000000008</v>
      </c>
      <c r="I45" s="190">
        <v>6.649</v>
      </c>
      <c r="J45" s="58"/>
      <c r="K45" s="42">
        <f t="shared" si="4"/>
        <v>137.31442010877555</v>
      </c>
      <c r="L45" s="42">
        <f t="shared" si="5"/>
        <v>76.453055141579725</v>
      </c>
      <c r="M45" s="91">
        <f t="shared" si="6"/>
        <v>95.236427320490364</v>
      </c>
      <c r="N45" s="42">
        <f t="shared" si="7"/>
        <v>169.77789300838302</v>
      </c>
      <c r="O45" s="91">
        <f t="shared" si="3"/>
        <v>142.43787489288775</v>
      </c>
      <c r="P45" s="177"/>
      <c r="S45" s="523"/>
      <c r="T45" s="523"/>
      <c r="U45" s="523"/>
      <c r="V45" s="523"/>
      <c r="W45" s="523"/>
      <c r="X45" s="523"/>
      <c r="Y45" s="523"/>
      <c r="Z45" s="523"/>
      <c r="AA45" s="523"/>
      <c r="AB45" s="523"/>
      <c r="AC45" s="523"/>
      <c r="AD45" s="523"/>
      <c r="AE45" s="523"/>
      <c r="AF45" s="523"/>
      <c r="AG45" s="523"/>
      <c r="AH45" s="371"/>
    </row>
    <row r="46" spans="1:34" ht="15">
      <c r="A46" s="49">
        <v>1995</v>
      </c>
      <c r="B46" s="49"/>
      <c r="D46" s="66">
        <v>19226</v>
      </c>
      <c r="E46" s="61">
        <v>506</v>
      </c>
      <c r="F46" s="43">
        <v>48.944000000000003</v>
      </c>
      <c r="G46" s="17">
        <v>12.313000000000001</v>
      </c>
      <c r="H46" s="179">
        <v>10.4930865</v>
      </c>
      <c r="I46" s="191">
        <v>6.8553000000000006</v>
      </c>
      <c r="J46" s="58"/>
      <c r="K46" s="83">
        <f t="shared" si="4"/>
        <v>141.30530648243422</v>
      </c>
      <c r="L46" s="42">
        <f t="shared" si="5"/>
        <v>75.409836065573771</v>
      </c>
      <c r="M46" s="42">
        <f t="shared" si="6"/>
        <v>85.716287215411555</v>
      </c>
      <c r="N46" s="42">
        <f t="shared" si="7"/>
        <v>177.35430530348859</v>
      </c>
      <c r="O46" s="528">
        <f t="shared" si="3"/>
        <v>146.8573264781491</v>
      </c>
      <c r="P46" s="177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371"/>
    </row>
    <row r="47" spans="1:34" s="371" customFormat="1" ht="15">
      <c r="A47" s="50">
        <v>1996</v>
      </c>
      <c r="B47" s="50"/>
      <c r="C47" s="67"/>
      <c r="D47" s="66">
        <v>19888</v>
      </c>
      <c r="E47" s="66">
        <v>478</v>
      </c>
      <c r="F47" s="43">
        <v>49.752000000000002</v>
      </c>
      <c r="G47" s="18">
        <v>13.214</v>
      </c>
      <c r="H47" s="179">
        <v>9.3271844999999995</v>
      </c>
      <c r="I47" s="189">
        <v>5.5889000000000006</v>
      </c>
      <c r="J47" s="68"/>
      <c r="K47" s="42">
        <f t="shared" si="4"/>
        <v>146.17080699691311</v>
      </c>
      <c r="L47" s="42">
        <f t="shared" si="5"/>
        <v>71.236959761549926</v>
      </c>
      <c r="M47" s="42">
        <f t="shared" si="6"/>
        <v>87.13134851138355</v>
      </c>
      <c r="N47" s="42">
        <f t="shared" si="7"/>
        <v>190.33215221962951</v>
      </c>
      <c r="O47" s="42">
        <f t="shared" si="3"/>
        <v>119.7279348757498</v>
      </c>
      <c r="P47" s="177"/>
      <c r="Q47" s="362"/>
      <c r="R47" s="362"/>
      <c r="S47" s="523"/>
      <c r="T47" s="523"/>
      <c r="U47" s="523"/>
      <c r="V47" s="523"/>
      <c r="W47" s="523"/>
      <c r="X47" s="523"/>
      <c r="Y47" s="523"/>
      <c r="Z47" s="523"/>
      <c r="AA47" s="523"/>
      <c r="AB47" s="523"/>
      <c r="AC47" s="523"/>
      <c r="AD47" s="523"/>
      <c r="AE47" s="523"/>
      <c r="AF47" s="523"/>
      <c r="AG47" s="523"/>
    </row>
    <row r="48" spans="1:34" s="371" customFormat="1" ht="15">
      <c r="A48" s="50">
        <v>1997</v>
      </c>
      <c r="B48" s="50"/>
      <c r="C48" s="509"/>
      <c r="D48" s="66">
        <v>20266</v>
      </c>
      <c r="E48" s="66">
        <v>448</v>
      </c>
      <c r="F48" s="43">
        <v>53.057000000000002</v>
      </c>
      <c r="G48" s="18">
        <v>14.391</v>
      </c>
      <c r="H48" s="179">
        <v>9.9245145000000008</v>
      </c>
      <c r="I48" s="189">
        <v>5.6341000000000001</v>
      </c>
      <c r="J48" s="68"/>
      <c r="K48" s="42">
        <f t="shared" si="4"/>
        <v>148.94899309128326</v>
      </c>
      <c r="L48" s="42">
        <f t="shared" si="5"/>
        <v>66.766020864381531</v>
      </c>
      <c r="M48" s="42">
        <f t="shared" si="6"/>
        <v>92.919439579684777</v>
      </c>
      <c r="N48" s="42">
        <f t="shared" si="7"/>
        <v>207.28545501685244</v>
      </c>
      <c r="O48" s="42">
        <f t="shared" si="3"/>
        <v>120.69622964867182</v>
      </c>
      <c r="P48" s="177"/>
      <c r="Q48" s="362"/>
      <c r="R48" s="362"/>
      <c r="S48" s="523"/>
      <c r="T48" s="523"/>
      <c r="U48" s="523"/>
      <c r="V48" s="523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</row>
    <row r="49" spans="1:33" s="371" customFormat="1" ht="15">
      <c r="A49" s="50">
        <v>1998</v>
      </c>
      <c r="B49" s="50"/>
      <c r="C49" s="509"/>
      <c r="D49" s="66">
        <v>20456</v>
      </c>
      <c r="E49" s="63">
        <v>424</v>
      </c>
      <c r="F49" s="43">
        <v>55.054000000000002</v>
      </c>
      <c r="G49" s="18">
        <v>15.193</v>
      </c>
      <c r="H49" s="179">
        <v>9.6408050000000003</v>
      </c>
      <c r="I49" s="189">
        <v>5.3306000000000004</v>
      </c>
      <c r="J49" s="68"/>
      <c r="K49" s="83">
        <f t="shared" si="4"/>
        <v>150.34543583713068</v>
      </c>
      <c r="L49" s="91">
        <f t="shared" si="5"/>
        <v>63.189269746646794</v>
      </c>
      <c r="M49" s="42">
        <f t="shared" si="6"/>
        <v>96.416812609457097</v>
      </c>
      <c r="N49" s="83">
        <f t="shared" si="7"/>
        <v>218.83732319304005</v>
      </c>
      <c r="O49" s="83">
        <f t="shared" si="3"/>
        <v>114.19451585261355</v>
      </c>
      <c r="P49" s="177"/>
      <c r="Q49" s="362"/>
      <c r="R49" s="362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</row>
    <row r="50" spans="1:33" s="371" customFormat="1" ht="15">
      <c r="A50" s="50">
        <v>1999</v>
      </c>
      <c r="B50" s="50"/>
      <c r="D50" s="66">
        <v>20700</v>
      </c>
      <c r="E50" s="66">
        <v>455</v>
      </c>
      <c r="F50" s="43">
        <v>57.613999999999997</v>
      </c>
      <c r="G50" s="69">
        <v>15.941000000000001</v>
      </c>
      <c r="H50" s="179">
        <v>9.9601620000000004</v>
      </c>
      <c r="I50" s="192">
        <v>5.327</v>
      </c>
      <c r="K50" s="83">
        <f t="shared" si="4"/>
        <v>152.13876231074525</v>
      </c>
      <c r="L50" s="42">
        <f t="shared" si="5"/>
        <v>67.809239940387471</v>
      </c>
      <c r="M50" s="42">
        <f t="shared" si="6"/>
        <v>100.9001751313485</v>
      </c>
      <c r="N50" s="83">
        <f t="shared" si="7"/>
        <v>229.61138478379857</v>
      </c>
      <c r="O50" s="83">
        <f t="shared" si="3"/>
        <v>114.11739502999143</v>
      </c>
      <c r="P50" s="178"/>
      <c r="Q50" s="362"/>
      <c r="R50" s="362"/>
      <c r="S50" s="523"/>
      <c r="T50" s="523"/>
      <c r="U50" s="523"/>
      <c r="V50" s="523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</row>
    <row r="51" spans="1:33" s="371" customFormat="1" ht="15">
      <c r="A51" s="50">
        <v>2000</v>
      </c>
      <c r="B51" s="50"/>
      <c r="D51" s="66">
        <v>20566.003000000001</v>
      </c>
      <c r="E51" s="66">
        <v>458</v>
      </c>
      <c r="F51" s="171">
        <v>57.268999999999998</v>
      </c>
      <c r="G51" s="69">
        <v>16.786999999999999</v>
      </c>
      <c r="H51" s="179">
        <v>9.798566000000001</v>
      </c>
      <c r="I51" s="192">
        <v>5.2936999999999994</v>
      </c>
      <c r="K51" s="83">
        <f t="shared" si="4"/>
        <v>151.15392473908571</v>
      </c>
      <c r="L51" s="42">
        <f t="shared" si="5"/>
        <v>68.256333830104325</v>
      </c>
      <c r="M51" s="42">
        <f t="shared" si="6"/>
        <v>100.29597197898423</v>
      </c>
      <c r="N51" s="83">
        <f t="shared" si="7"/>
        <v>241.79702128885427</v>
      </c>
      <c r="O51" s="83">
        <f t="shared" si="3"/>
        <v>113.40402742073692</v>
      </c>
      <c r="P51" s="178"/>
      <c r="Q51" s="362"/>
      <c r="R51" s="362"/>
      <c r="S51" s="523"/>
      <c r="T51" s="523"/>
      <c r="U51" s="523"/>
      <c r="V51" s="523"/>
      <c r="W51" s="523"/>
      <c r="X51" s="523"/>
      <c r="Y51" s="523"/>
      <c r="Z51" s="523"/>
      <c r="AA51" s="523"/>
      <c r="AB51" s="523"/>
      <c r="AC51" s="523"/>
      <c r="AD51" s="523"/>
      <c r="AE51" s="523"/>
      <c r="AF51" s="523"/>
      <c r="AG51" s="523"/>
    </row>
    <row r="52" spans="1:33" s="371" customFormat="1" ht="15">
      <c r="A52" s="50">
        <v>2001</v>
      </c>
      <c r="B52" s="50"/>
      <c r="D52" s="66">
        <v>20977</v>
      </c>
      <c r="E52" s="66">
        <v>466</v>
      </c>
      <c r="F52" s="64">
        <v>53.018267000000009</v>
      </c>
      <c r="G52" s="71">
        <v>18.081</v>
      </c>
      <c r="H52" s="179">
        <v>9.7894550000000002</v>
      </c>
      <c r="I52" s="193">
        <v>5.3037999999999998</v>
      </c>
      <c r="J52" s="66"/>
      <c r="K52" s="83">
        <f t="shared" si="4"/>
        <v>154.17462884021757</v>
      </c>
      <c r="L52" s="42">
        <f t="shared" si="5"/>
        <v>69.448584202682568</v>
      </c>
      <c r="M52" s="83">
        <f t="shared" si="6"/>
        <v>92.851605954465867</v>
      </c>
      <c r="N52" s="83">
        <f t="shared" si="7"/>
        <v>260.43557168784031</v>
      </c>
      <c r="O52" s="83">
        <f t="shared" si="3"/>
        <v>113.6203941730934</v>
      </c>
      <c r="P52" s="177"/>
      <c r="Q52" s="362"/>
      <c r="R52" s="362"/>
      <c r="S52" s="523"/>
      <c r="T52" s="523"/>
      <c r="U52" s="523"/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</row>
    <row r="53" spans="1:33" s="371" customFormat="1" ht="15">
      <c r="A53" s="50">
        <v>2002</v>
      </c>
      <c r="B53" s="50"/>
      <c r="D53" s="66">
        <v>21760.136999999999</v>
      </c>
      <c r="E53" s="66">
        <v>471</v>
      </c>
      <c r="F53" s="64">
        <v>52.37623</v>
      </c>
      <c r="G53" s="71">
        <v>19.783000000000001</v>
      </c>
      <c r="H53" s="179">
        <v>9.9714330000000011</v>
      </c>
      <c r="I53" s="193">
        <v>5.3302269999999998</v>
      </c>
      <c r="J53" s="66"/>
      <c r="K53" s="83">
        <f t="shared" si="4"/>
        <v>159.93044980155813</v>
      </c>
      <c r="L53" s="83">
        <f t="shared" si="5"/>
        <v>70.193740685543958</v>
      </c>
      <c r="M53" s="83">
        <f t="shared" si="6"/>
        <v>91.727197898423825</v>
      </c>
      <c r="N53" s="83">
        <f t="shared" si="7"/>
        <v>284.95088295451268</v>
      </c>
      <c r="O53" s="83">
        <f t="shared" si="3"/>
        <v>114.18652527849184</v>
      </c>
      <c r="P53" s="177"/>
      <c r="Q53" s="362"/>
      <c r="R53" s="362"/>
      <c r="S53" s="523"/>
      <c r="T53" s="523"/>
      <c r="U53" s="523"/>
      <c r="V53" s="523"/>
      <c r="W53" s="523"/>
      <c r="X53" s="523"/>
      <c r="Y53" s="523"/>
      <c r="Z53" s="523"/>
      <c r="AA53" s="523"/>
      <c r="AB53" s="523"/>
      <c r="AC53" s="523"/>
      <c r="AD53" s="523"/>
      <c r="AE53" s="523"/>
      <c r="AF53" s="523"/>
      <c r="AG53" s="523"/>
    </row>
    <row r="54" spans="1:33" s="371" customFormat="1" ht="15">
      <c r="A54" s="50">
        <v>2003</v>
      </c>
      <c r="B54" s="50"/>
      <c r="D54" s="66">
        <v>21921.514999999999</v>
      </c>
      <c r="E54" s="63">
        <v>478</v>
      </c>
      <c r="F54" s="43">
        <v>55.892938999999998</v>
      </c>
      <c r="G54" s="71">
        <v>21.084</v>
      </c>
      <c r="H54" s="179">
        <v>10.671361999999998</v>
      </c>
      <c r="I54" s="193">
        <v>5.7135680000000004</v>
      </c>
      <c r="J54" s="66"/>
      <c r="K54" s="83">
        <f t="shared" si="4"/>
        <v>161.11652947229163</v>
      </c>
      <c r="L54" s="91">
        <f t="shared" si="5"/>
        <v>71.236959761549926</v>
      </c>
      <c r="M54" s="83">
        <f t="shared" si="6"/>
        <v>97.886057793345003</v>
      </c>
      <c r="N54" s="83">
        <f t="shared" si="7"/>
        <v>303.69026013309133</v>
      </c>
      <c r="O54" s="83">
        <f t="shared" si="3"/>
        <v>122.39862896315339</v>
      </c>
      <c r="P54" s="177"/>
      <c r="R54" s="362"/>
      <c r="S54" s="523"/>
      <c r="T54" s="523"/>
      <c r="U54" s="523"/>
      <c r="V54" s="523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</row>
    <row r="55" spans="1:33" s="371" customFormat="1" ht="15">
      <c r="A55" s="50">
        <v>2004</v>
      </c>
      <c r="B55" s="50"/>
      <c r="D55" s="66">
        <v>22307.81</v>
      </c>
      <c r="E55" s="66">
        <v>459.26817353667303</v>
      </c>
      <c r="F55" s="43">
        <v>61.256430999999999</v>
      </c>
      <c r="G55" s="71">
        <v>22.554746000000002</v>
      </c>
      <c r="H55" s="179">
        <v>10.837052000000003</v>
      </c>
      <c r="I55" s="193">
        <v>5.9214670000000007</v>
      </c>
      <c r="J55" s="66"/>
      <c r="K55" s="83">
        <f t="shared" si="4"/>
        <v>163.95568131706602</v>
      </c>
      <c r="L55" s="83">
        <f t="shared" si="5"/>
        <v>68.445331376553355</v>
      </c>
      <c r="M55" s="83">
        <f t="shared" si="6"/>
        <v>107.27921366024518</v>
      </c>
      <c r="N55" s="83">
        <f t="shared" si="7"/>
        <v>324.87462910148935</v>
      </c>
      <c r="O55" s="83">
        <f t="shared" si="3"/>
        <v>126.8523350471294</v>
      </c>
      <c r="P55" s="177"/>
      <c r="Q55" s="530"/>
      <c r="R55" s="362"/>
      <c r="S55" s="523"/>
      <c r="T55" s="523"/>
      <c r="U55" s="523"/>
      <c r="V55" s="523"/>
      <c r="W55" s="523"/>
      <c r="X55" s="523"/>
      <c r="Y55" s="523"/>
      <c r="Z55" s="523"/>
      <c r="AA55" s="523"/>
      <c r="AB55" s="523"/>
      <c r="AC55" s="523"/>
      <c r="AD55" s="523"/>
      <c r="AE55" s="523"/>
      <c r="AF55" s="523"/>
      <c r="AG55" s="523"/>
    </row>
    <row r="56" spans="1:33" s="371" customFormat="1" ht="15">
      <c r="A56" s="50">
        <v>2005</v>
      </c>
      <c r="B56" s="50"/>
      <c r="D56" s="66">
        <v>22060</v>
      </c>
      <c r="E56" s="66">
        <v>465.391119683515</v>
      </c>
      <c r="F56" s="43">
        <v>66.735898999999989</v>
      </c>
      <c r="G56" s="72">
        <v>23.795000000000002</v>
      </c>
      <c r="H56" s="179">
        <v>10.572758999999998</v>
      </c>
      <c r="I56" s="193">
        <v>5.9711470000000002</v>
      </c>
      <c r="J56" s="66"/>
      <c r="K56" s="83">
        <f t="shared" si="4"/>
        <v>162.13435249154784</v>
      </c>
      <c r="L56" s="83">
        <f t="shared" si="5"/>
        <v>69.357841979659469</v>
      </c>
      <c r="M56" s="83">
        <f t="shared" si="6"/>
        <v>116.87547985989491</v>
      </c>
      <c r="N56" s="83">
        <f t="shared" si="7"/>
        <v>342.73903148676288</v>
      </c>
      <c r="O56" s="83">
        <f t="shared" si="3"/>
        <v>127.91660239931448</v>
      </c>
      <c r="P56" s="177"/>
      <c r="Q56" s="531"/>
      <c r="R56" s="362"/>
      <c r="S56" s="523"/>
      <c r="T56" s="523"/>
      <c r="U56" s="523"/>
      <c r="V56" s="523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</row>
    <row r="57" spans="1:33" s="371" customFormat="1" ht="15">
      <c r="A57" s="50">
        <v>2006</v>
      </c>
      <c r="B57" s="50"/>
      <c r="D57" s="66">
        <v>22610</v>
      </c>
      <c r="E57" s="66">
        <v>475.87219874052204</v>
      </c>
      <c r="F57" s="43">
        <v>69.785303999999996</v>
      </c>
      <c r="G57" s="72">
        <v>24.44</v>
      </c>
      <c r="H57" s="179">
        <v>10.588667000000001</v>
      </c>
      <c r="I57" s="193">
        <v>5.396636</v>
      </c>
      <c r="J57" s="66"/>
      <c r="K57" s="83">
        <f t="shared" si="4"/>
        <v>166.17668675584301</v>
      </c>
      <c r="L57" s="83">
        <f t="shared" si="5"/>
        <v>70.919850781001799</v>
      </c>
      <c r="M57" s="83">
        <f t="shared" si="6"/>
        <v>122.21594395796846</v>
      </c>
      <c r="N57" s="83">
        <f t="shared" si="7"/>
        <v>352.02949903494368</v>
      </c>
      <c r="O57" s="83">
        <f t="shared" si="3"/>
        <v>115.60916880891175</v>
      </c>
      <c r="P57" s="177"/>
      <c r="Q57" s="531"/>
      <c r="R57" s="362"/>
      <c r="S57" s="523"/>
      <c r="T57" s="523"/>
      <c r="U57" s="523"/>
      <c r="V57" s="523"/>
      <c r="W57" s="523"/>
      <c r="X57" s="523"/>
      <c r="Y57" s="523"/>
      <c r="Z57" s="523"/>
      <c r="AA57" s="523"/>
      <c r="AB57" s="523"/>
      <c r="AC57" s="523"/>
      <c r="AD57" s="523"/>
      <c r="AE57" s="523"/>
      <c r="AF57" s="523"/>
      <c r="AG57" s="523"/>
    </row>
    <row r="58" spans="1:33" s="371" customFormat="1" ht="15">
      <c r="A58" s="50">
        <v>2007</v>
      </c>
      <c r="B58" s="50"/>
      <c r="D58" s="66">
        <v>22392</v>
      </c>
      <c r="E58" s="66">
        <v>487.27188189445798</v>
      </c>
      <c r="F58" s="64">
        <v>72.744290000000007</v>
      </c>
      <c r="G58" s="72">
        <v>25.13</v>
      </c>
      <c r="H58" s="179">
        <v>10.720838000000001</v>
      </c>
      <c r="I58" s="193">
        <v>5.4045519999999998</v>
      </c>
      <c r="J58" s="66"/>
      <c r="K58" s="83">
        <f t="shared" si="4"/>
        <v>164.57445244744966</v>
      </c>
      <c r="L58" s="83">
        <f t="shared" si="5"/>
        <v>72.618760341946043</v>
      </c>
      <c r="M58" s="91">
        <f t="shared" si="6"/>
        <v>127.39805604203154</v>
      </c>
      <c r="N58" s="83">
        <f t="shared" si="7"/>
        <v>361.9681387376487</v>
      </c>
      <c r="O58" s="83">
        <f t="shared" si="3"/>
        <v>115.77874892887745</v>
      </c>
      <c r="P58" s="177"/>
      <c r="Q58" s="531"/>
      <c r="R58" s="362"/>
      <c r="S58" s="523"/>
      <c r="T58" s="523"/>
      <c r="U58" s="523"/>
      <c r="V58" s="523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</row>
    <row r="59" spans="1:33" s="371" customFormat="1" ht="15">
      <c r="A59" s="50">
        <v>2008</v>
      </c>
      <c r="B59" s="50"/>
      <c r="D59" s="66">
        <v>22221</v>
      </c>
      <c r="E59" s="66">
        <v>483.62759932549</v>
      </c>
      <c r="F59" s="43">
        <v>76.256077703670073</v>
      </c>
      <c r="G59" s="72">
        <v>24.347999999999999</v>
      </c>
      <c r="H59" s="179">
        <v>10.013630000000001</v>
      </c>
      <c r="I59" s="193">
        <v>5.148219000000001</v>
      </c>
      <c r="J59" s="66"/>
      <c r="K59" s="83">
        <f t="shared" si="4"/>
        <v>163.31765397618699</v>
      </c>
      <c r="L59" s="83">
        <f t="shared" si="5"/>
        <v>72.075648185616998</v>
      </c>
      <c r="M59" s="83">
        <f t="shared" si="6"/>
        <v>133.54829720432585</v>
      </c>
      <c r="N59" s="83">
        <f t="shared" si="7"/>
        <v>350.70434707458298</v>
      </c>
      <c r="O59" s="83">
        <f t="shared" si="3"/>
        <v>110.28746786632394</v>
      </c>
      <c r="P59" s="216"/>
      <c r="Q59" s="531"/>
      <c r="R59" s="362"/>
      <c r="S59" s="523"/>
      <c r="T59" s="523"/>
      <c r="U59" s="523"/>
      <c r="V59" s="523"/>
      <c r="W59" s="523"/>
      <c r="X59" s="523"/>
      <c r="Y59" s="523"/>
      <c r="Z59" s="523"/>
      <c r="AA59" s="523"/>
      <c r="AB59" s="523"/>
      <c r="AC59" s="523"/>
      <c r="AD59" s="523"/>
      <c r="AE59" s="523"/>
      <c r="AF59" s="523"/>
      <c r="AG59" s="523"/>
    </row>
    <row r="60" spans="1:33" s="371" customFormat="1" ht="15">
      <c r="A60" s="50">
        <v>2009</v>
      </c>
      <c r="B60" s="50"/>
      <c r="D60" s="66">
        <v>22496</v>
      </c>
      <c r="E60" s="66">
        <v>457.98391183951401</v>
      </c>
      <c r="F60" s="43">
        <v>76.473890324940314</v>
      </c>
      <c r="G60" s="72">
        <v>22.495999999999999</v>
      </c>
      <c r="H60" s="179">
        <v>10.218646</v>
      </c>
      <c r="I60" s="193">
        <v>5.4013329999999993</v>
      </c>
      <c r="J60" s="66"/>
      <c r="K60" s="83">
        <f t="shared" si="4"/>
        <v>165.33882110833454</v>
      </c>
      <c r="L60" s="83">
        <f t="shared" si="5"/>
        <v>68.253936190687639</v>
      </c>
      <c r="M60" s="83">
        <f t="shared" si="6"/>
        <v>133.92975538518442</v>
      </c>
      <c r="N60" s="83">
        <f t="shared" si="7"/>
        <v>324.02846195949644</v>
      </c>
      <c r="O60" s="83">
        <f t="shared" si="3"/>
        <v>115.70979005998285</v>
      </c>
      <c r="P60" s="177"/>
      <c r="Q60" s="531"/>
      <c r="R60" s="362"/>
      <c r="S60" s="523"/>
      <c r="T60" s="523"/>
      <c r="U60" s="523"/>
      <c r="V60" s="523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</row>
    <row r="61" spans="1:33" s="371" customFormat="1" ht="15">
      <c r="A61" s="50">
        <v>2010</v>
      </c>
      <c r="B61" s="50"/>
      <c r="D61" s="66">
        <v>21998</v>
      </c>
      <c r="E61" s="66">
        <v>430.20142850458996</v>
      </c>
      <c r="F61" s="43">
        <v>79.4462863670296</v>
      </c>
      <c r="G61" s="72">
        <v>20.907</v>
      </c>
      <c r="H61" s="179">
        <v>9.9904419999999998</v>
      </c>
      <c r="I61" s="193">
        <v>5.3725519999999998</v>
      </c>
      <c r="J61" s="66"/>
      <c r="K61" s="83">
        <f t="shared" si="4"/>
        <v>161.67867117448185</v>
      </c>
      <c r="L61" s="83">
        <f t="shared" si="5"/>
        <v>64.11347667728613</v>
      </c>
      <c r="M61" s="83">
        <f t="shared" si="6"/>
        <v>139.1353526567944</v>
      </c>
      <c r="N61" s="83">
        <f t="shared" ref="N61:N67" si="8">G61/G$36*100</f>
        <v>301.14078299196262</v>
      </c>
      <c r="O61" s="83">
        <f t="shared" si="3"/>
        <v>115.09323050556984</v>
      </c>
      <c r="P61" s="177"/>
      <c r="Q61" s="531"/>
      <c r="R61" s="362"/>
      <c r="S61" s="523"/>
      <c r="T61" s="523"/>
      <c r="U61" s="523"/>
      <c r="V61" s="523"/>
      <c r="W61" s="523"/>
      <c r="X61" s="523"/>
      <c r="Y61" s="523"/>
      <c r="Z61" s="523"/>
      <c r="AA61" s="523"/>
      <c r="AB61" s="523"/>
      <c r="AC61" s="523"/>
      <c r="AD61" s="523"/>
      <c r="AE61" s="523"/>
      <c r="AF61" s="523"/>
      <c r="AG61" s="523"/>
    </row>
    <row r="62" spans="1:33" s="371" customFormat="1" ht="15">
      <c r="A62" s="50">
        <v>2011</v>
      </c>
      <c r="B62" s="50"/>
      <c r="D62" s="66">
        <v>21986</v>
      </c>
      <c r="E62" s="66">
        <v>435.66026836712496</v>
      </c>
      <c r="F62" s="43">
        <v>83.310800000000015</v>
      </c>
      <c r="G62" s="72">
        <v>22.065000000000001</v>
      </c>
      <c r="H62" s="179">
        <v>9.6309830000000005</v>
      </c>
      <c r="I62" s="193">
        <v>5.2171419999999999</v>
      </c>
      <c r="J62" s="66"/>
      <c r="K62" s="83">
        <f t="shared" si="4"/>
        <v>161.59047479053359</v>
      </c>
      <c r="L62" s="83">
        <f t="shared" si="5"/>
        <v>64.92701465978017</v>
      </c>
      <c r="M62" s="83">
        <f t="shared" si="6"/>
        <v>145.90332749562174</v>
      </c>
      <c r="N62" s="83">
        <f t="shared" si="8"/>
        <v>317.82041310171979</v>
      </c>
      <c r="O62" s="83">
        <f>I62/I$36*100</f>
        <v>111.7639674378749</v>
      </c>
      <c r="P62" s="177"/>
      <c r="Q62" s="531"/>
      <c r="R62" s="362"/>
      <c r="S62" s="532"/>
      <c r="T62" s="532"/>
      <c r="U62" s="532"/>
      <c r="V62" s="523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</row>
    <row r="63" spans="1:33" s="371" customFormat="1" ht="15">
      <c r="A63" s="50">
        <v>2012</v>
      </c>
      <c r="B63" s="50"/>
      <c r="D63" s="66">
        <v>22170</v>
      </c>
      <c r="E63" s="66">
        <v>420.33443270129902</v>
      </c>
      <c r="F63" s="43">
        <v>85.752108000000007</v>
      </c>
      <c r="G63" s="72">
        <v>22.207000000000001</v>
      </c>
      <c r="H63" s="361">
        <v>9.6975620000000013</v>
      </c>
      <c r="I63" s="193">
        <v>5.1467330000000002</v>
      </c>
      <c r="J63" s="66"/>
      <c r="K63" s="83">
        <f t="shared" si="4"/>
        <v>162.9428193444069</v>
      </c>
      <c r="L63" s="83">
        <f t="shared" si="5"/>
        <v>62.642985499448436</v>
      </c>
      <c r="M63" s="83">
        <f t="shared" si="6"/>
        <v>150.178823117338</v>
      </c>
      <c r="N63" s="83">
        <f t="shared" si="8"/>
        <v>319.8657563448852</v>
      </c>
      <c r="O63" s="83">
        <f>I63/I$36*100</f>
        <v>110.25563410454156</v>
      </c>
      <c r="P63" s="177"/>
      <c r="Q63" s="531"/>
      <c r="R63" s="362"/>
      <c r="S63" s="523"/>
      <c r="T63" s="523"/>
      <c r="U63" s="523"/>
      <c r="V63" s="523"/>
      <c r="W63" s="523"/>
      <c r="X63" s="523"/>
      <c r="Y63" s="523"/>
      <c r="Z63" s="523"/>
      <c r="AA63" s="523"/>
      <c r="AB63" s="523"/>
      <c r="AC63" s="523"/>
      <c r="AD63" s="523"/>
      <c r="AE63" s="523"/>
      <c r="AF63" s="523"/>
      <c r="AG63" s="523"/>
    </row>
    <row r="64" spans="1:33" s="371" customFormat="1" ht="15">
      <c r="A64" s="50">
        <v>2013</v>
      </c>
      <c r="B64" s="50"/>
      <c r="D64" s="66">
        <v>22217</v>
      </c>
      <c r="E64" s="66">
        <v>421.04883354776399</v>
      </c>
      <c r="F64" s="70">
        <v>86.7</v>
      </c>
      <c r="G64" s="72">
        <v>23.25</v>
      </c>
      <c r="H64" s="179">
        <v>9.6615789999999997</v>
      </c>
      <c r="I64" s="199"/>
      <c r="J64" s="66"/>
      <c r="K64" s="83">
        <f t="shared" si="4"/>
        <v>163.28825518153755</v>
      </c>
      <c r="L64" s="83">
        <f t="shared" si="5"/>
        <v>62.749453583869453</v>
      </c>
      <c r="M64" s="83">
        <f t="shared" si="6"/>
        <v>151.83887915936953</v>
      </c>
      <c r="N64" s="83">
        <f t="shared" si="8"/>
        <v>334.88894650419149</v>
      </c>
      <c r="O64" s="83"/>
      <c r="Q64" s="531"/>
      <c r="R64" s="362"/>
      <c r="S64" s="523"/>
      <c r="T64" s="523"/>
      <c r="U64" s="523"/>
      <c r="V64" s="523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</row>
    <row r="65" spans="1:33" s="371" customFormat="1" ht="14.25" customHeight="1">
      <c r="A65" s="50">
        <v>2014</v>
      </c>
      <c r="B65" s="50"/>
      <c r="D65" s="66">
        <v>22418</v>
      </c>
      <c r="E65" s="66">
        <v>414.25029992058404</v>
      </c>
      <c r="F65" s="70">
        <v>91.7</v>
      </c>
      <c r="G65" s="72">
        <v>24.076000000000001</v>
      </c>
      <c r="H65" s="179">
        <v>9.6788600000000002</v>
      </c>
      <c r="I65" s="199"/>
      <c r="J65" s="66"/>
      <c r="K65" s="83">
        <f t="shared" si="4"/>
        <v>164.76554461267088</v>
      </c>
      <c r="L65" s="83">
        <f t="shared" si="5"/>
        <v>61.736259302620574</v>
      </c>
      <c r="M65" s="83" t="s">
        <v>6</v>
      </c>
      <c r="N65" s="83">
        <f t="shared" si="8"/>
        <v>346.78650649612536</v>
      </c>
      <c r="O65" s="83"/>
      <c r="Q65" s="531"/>
      <c r="R65" s="362"/>
      <c r="S65" s="523"/>
      <c r="T65" s="523"/>
      <c r="U65" s="523"/>
      <c r="V65" s="523"/>
      <c r="W65" s="523"/>
      <c r="X65" s="523"/>
      <c r="Y65" s="523"/>
      <c r="Z65" s="523"/>
      <c r="AA65" s="523"/>
      <c r="AB65" s="523"/>
      <c r="AC65" s="523"/>
      <c r="AD65" s="523"/>
      <c r="AE65" s="523"/>
      <c r="AF65" s="523"/>
      <c r="AG65" s="523"/>
    </row>
    <row r="66" spans="1:33" s="371" customFormat="1" ht="14.25" customHeight="1">
      <c r="A66" s="50">
        <v>2015</v>
      </c>
      <c r="B66" s="50"/>
      <c r="D66" s="66">
        <v>22573</v>
      </c>
      <c r="E66" s="66">
        <v>409.66746427557405</v>
      </c>
      <c r="F66" s="70">
        <v>93.4</v>
      </c>
      <c r="G66" s="72">
        <v>25.51</v>
      </c>
      <c r="H66" s="179">
        <v>9.5419999999999998</v>
      </c>
      <c r="I66" s="199"/>
      <c r="J66" s="66"/>
      <c r="K66" s="83">
        <f t="shared" si="4"/>
        <v>165.90474790533588</v>
      </c>
      <c r="L66" s="83">
        <f t="shared" si="5"/>
        <v>61.053273364467074</v>
      </c>
      <c r="M66" s="83" t="s">
        <v>6</v>
      </c>
      <c r="N66" s="83">
        <f t="shared" si="8"/>
        <v>367.44159248696457</v>
      </c>
      <c r="O66" s="83"/>
      <c r="P66" s="177"/>
      <c r="Q66" s="531"/>
      <c r="R66" s="362"/>
      <c r="S66" s="523"/>
      <c r="T66" s="523"/>
      <c r="U66" s="523"/>
      <c r="V66" s="523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</row>
    <row r="67" spans="1:33" s="371" customFormat="1" ht="14.25" customHeight="1">
      <c r="A67" s="50">
        <v>2016</v>
      </c>
      <c r="B67" s="50"/>
      <c r="D67" s="66">
        <v>23220</v>
      </c>
      <c r="E67" s="66">
        <v>395.34440625037701</v>
      </c>
      <c r="F67" s="70">
        <v>94.2</v>
      </c>
      <c r="G67" s="72">
        <v>26.923999999999999</v>
      </c>
      <c r="H67" s="179">
        <v>10.073399999999999</v>
      </c>
      <c r="I67" s="199"/>
      <c r="J67" s="66"/>
      <c r="K67" s="83">
        <f t="shared" si="4"/>
        <v>170.66000293987946</v>
      </c>
      <c r="L67" s="83">
        <f t="shared" si="5"/>
        <v>58.918689456091954</v>
      </c>
      <c r="M67" s="83" t="s">
        <v>6</v>
      </c>
      <c r="N67" s="83">
        <f t="shared" si="8"/>
        <v>387.80860196468177</v>
      </c>
      <c r="O67" s="83"/>
      <c r="P67" s="177"/>
      <c r="Q67" s="531"/>
      <c r="R67" s="362"/>
      <c r="S67" s="523"/>
      <c r="T67" s="523"/>
      <c r="U67" s="523"/>
      <c r="V67" s="523"/>
      <c r="W67" s="523"/>
      <c r="X67" s="523"/>
      <c r="Y67" s="523"/>
      <c r="Z67" s="523"/>
      <c r="AA67" s="523"/>
      <c r="AB67" s="523"/>
      <c r="AC67" s="523"/>
      <c r="AD67" s="523"/>
      <c r="AE67" s="523"/>
      <c r="AF67" s="523"/>
      <c r="AG67" s="523"/>
    </row>
    <row r="68" spans="1:33" s="371" customFormat="1" ht="14.25" customHeight="1">
      <c r="A68" s="50">
        <v>2017</v>
      </c>
      <c r="B68" s="50"/>
      <c r="D68" s="167">
        <v>23453</v>
      </c>
      <c r="E68" s="66">
        <v>390.32675438906699</v>
      </c>
      <c r="F68" s="70">
        <v>97.141767999999999</v>
      </c>
      <c r="G68" s="72">
        <v>28.832999999999998</v>
      </c>
      <c r="H68" s="179">
        <v>10.254827000000001</v>
      </c>
      <c r="I68" s="199"/>
      <c r="J68" s="66"/>
      <c r="K68" s="83">
        <f t="shared" si="4"/>
        <v>172.37248272820815</v>
      </c>
      <c r="L68" s="83">
        <f t="shared" si="5"/>
        <v>58.170902293452606</v>
      </c>
      <c r="M68" s="83" t="s">
        <v>6</v>
      </c>
      <c r="N68" s="83">
        <f t="shared" ref="N68" si="9">G68/G$36*100</f>
        <v>415.30550514216571</v>
      </c>
      <c r="O68" s="83"/>
      <c r="P68" s="177"/>
      <c r="Q68" s="531"/>
      <c r="R68" s="362"/>
      <c r="S68" s="523"/>
      <c r="T68" s="523"/>
      <c r="U68" s="523"/>
      <c r="V68" s="523"/>
      <c r="W68" s="523"/>
      <c r="X68" s="523"/>
      <c r="Y68" s="523"/>
      <c r="Z68" s="523"/>
      <c r="AA68" s="523"/>
      <c r="AB68" s="523"/>
      <c r="AC68" s="523"/>
      <c r="AD68" s="523"/>
      <c r="AE68" s="523"/>
      <c r="AF68" s="523"/>
      <c r="AG68" s="523"/>
    </row>
    <row r="69" spans="1:33" s="371" customFormat="1" ht="14.25" customHeight="1">
      <c r="A69" s="50">
        <v>2018</v>
      </c>
      <c r="D69" s="167">
        <v>23470</v>
      </c>
      <c r="E69" s="167">
        <v>378.19890678709498</v>
      </c>
      <c r="F69" s="70">
        <v>96.988740000000007</v>
      </c>
      <c r="G69" s="425">
        <v>29.443000000000001</v>
      </c>
      <c r="H69" s="433">
        <v>10.279183</v>
      </c>
      <c r="I69" s="199"/>
      <c r="J69" s="66"/>
      <c r="K69" s="83">
        <f t="shared" ref="K69" si="10">D69/D$36*100</f>
        <v>172.49742760546818</v>
      </c>
      <c r="L69" s="83">
        <f t="shared" ref="L69" si="11">E69/E$36*100</f>
        <v>56.363473440699693</v>
      </c>
      <c r="M69" s="83" t="s">
        <v>6</v>
      </c>
      <c r="N69" s="83">
        <f t="shared" ref="N69" si="12">G69/G$36*100</f>
        <v>424.09183879238321</v>
      </c>
      <c r="O69" s="83"/>
      <c r="P69" s="177"/>
      <c r="Q69" s="531"/>
      <c r="R69" s="362"/>
      <c r="S69" s="523"/>
      <c r="T69" s="523"/>
      <c r="U69" s="523"/>
      <c r="V69" s="523"/>
      <c r="W69" s="523"/>
      <c r="X69" s="523"/>
      <c r="Y69" s="523"/>
      <c r="Z69" s="523"/>
      <c r="AA69" s="523"/>
      <c r="AB69" s="523"/>
      <c r="AC69" s="523"/>
      <c r="AD69" s="523"/>
      <c r="AE69" s="523"/>
      <c r="AF69" s="523"/>
      <c r="AG69" s="523"/>
    </row>
    <row r="70" spans="1:33" s="371" customFormat="1" ht="14.25" customHeight="1" thickBot="1">
      <c r="A70" s="50">
        <v>2019</v>
      </c>
      <c r="B70" s="164"/>
      <c r="C70" s="533"/>
      <c r="D70" s="167">
        <v>24119</v>
      </c>
      <c r="E70" s="167">
        <v>366.104372559551</v>
      </c>
      <c r="F70" s="66" t="s">
        <v>6</v>
      </c>
      <c r="G70" s="425">
        <v>28.876000000000001</v>
      </c>
      <c r="H70" s="433">
        <v>10.43</v>
      </c>
      <c r="I70" s="199"/>
      <c r="J70" s="66"/>
      <c r="K70" s="83">
        <f t="shared" ref="K70" si="13">D70/D$36*100</f>
        <v>177.26738203733646</v>
      </c>
      <c r="L70" s="83">
        <f t="shared" ref="L70" si="14">E70/E$36*100</f>
        <v>54.561009323331</v>
      </c>
      <c r="M70" s="83" t="s">
        <v>6</v>
      </c>
      <c r="N70" s="83">
        <f t="shared" ref="N70" si="15">G70/G$36*100</f>
        <v>415.92486964537778</v>
      </c>
      <c r="O70" s="83"/>
      <c r="P70" s="177"/>
      <c r="Q70" s="531"/>
      <c r="R70" s="362"/>
      <c r="S70" s="523"/>
      <c r="T70" s="523"/>
      <c r="U70" s="523"/>
      <c r="V70" s="523"/>
      <c r="W70" s="523"/>
      <c r="X70" s="523"/>
      <c r="Y70" s="523"/>
      <c r="Z70" s="523"/>
      <c r="AA70" s="523"/>
      <c r="AB70" s="523"/>
      <c r="AC70" s="523"/>
      <c r="AD70" s="523"/>
      <c r="AE70" s="523"/>
      <c r="AF70" s="523"/>
      <c r="AG70" s="523"/>
    </row>
    <row r="71" spans="1:33">
      <c r="A71" s="534"/>
      <c r="B71" s="371"/>
      <c r="D71" s="534"/>
      <c r="E71" s="534"/>
      <c r="F71" s="534"/>
      <c r="G71" s="534"/>
      <c r="H71" s="534"/>
      <c r="I71" s="534"/>
      <c r="J71" s="534"/>
      <c r="K71" s="534"/>
      <c r="L71" s="534"/>
      <c r="M71" s="534"/>
      <c r="N71" s="534"/>
      <c r="O71" s="534"/>
      <c r="R71" s="376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</row>
    <row r="72" spans="1:33">
      <c r="A72" s="362">
        <v>1</v>
      </c>
      <c r="C72" s="379" t="s">
        <v>154</v>
      </c>
      <c r="Q72" s="376"/>
      <c r="R72" s="376"/>
      <c r="S72" s="376"/>
      <c r="T72" s="376"/>
      <c r="U72" s="376"/>
      <c r="V72" s="376"/>
      <c r="W72" s="376"/>
      <c r="X72" s="376"/>
      <c r="Y72" s="376"/>
      <c r="Z72" s="376"/>
      <c r="AA72" s="376"/>
      <c r="AB72" s="376"/>
      <c r="AC72" s="376"/>
      <c r="AD72" s="376"/>
      <c r="AE72" s="376"/>
      <c r="AF72" s="376"/>
      <c r="AG72" s="376"/>
    </row>
    <row r="73" spans="1:33">
      <c r="C73" s="379" t="s">
        <v>155</v>
      </c>
    </row>
    <row r="74" spans="1:33">
      <c r="A74" s="362">
        <v>2</v>
      </c>
      <c r="C74" s="379" t="s">
        <v>156</v>
      </c>
    </row>
    <row r="75" spans="1:33">
      <c r="C75" s="379" t="s">
        <v>157</v>
      </c>
    </row>
    <row r="76" spans="1:33">
      <c r="C76" s="379" t="s">
        <v>158</v>
      </c>
    </row>
    <row r="77" spans="1:33">
      <c r="C77" s="379" t="s">
        <v>159</v>
      </c>
    </row>
    <row r="78" spans="1:33" ht="15">
      <c r="A78" s="362">
        <v>3</v>
      </c>
      <c r="C78" s="362" t="s">
        <v>373</v>
      </c>
      <c r="M78" s="16"/>
    </row>
    <row r="79" spans="1:33" ht="15">
      <c r="C79" s="362" t="s">
        <v>374</v>
      </c>
      <c r="M79" s="16"/>
    </row>
    <row r="80" spans="1:33" ht="15">
      <c r="C80" s="362" t="s">
        <v>375</v>
      </c>
      <c r="M80" s="16"/>
    </row>
    <row r="81" spans="1:15">
      <c r="A81" s="376">
        <v>4</v>
      </c>
      <c r="B81" s="376"/>
      <c r="C81" s="374" t="s">
        <v>389</v>
      </c>
      <c r="D81" s="376"/>
      <c r="E81" s="376"/>
      <c r="F81" s="376"/>
      <c r="G81" s="376"/>
      <c r="H81" s="376"/>
      <c r="I81" s="376"/>
      <c r="J81" s="376"/>
      <c r="K81" s="376"/>
      <c r="L81" s="376"/>
      <c r="M81" s="376"/>
      <c r="N81" s="376"/>
      <c r="O81" s="376"/>
    </row>
    <row r="82" spans="1:15">
      <c r="A82" s="376"/>
      <c r="B82" s="376"/>
      <c r="C82" s="374" t="s">
        <v>390</v>
      </c>
      <c r="D82" s="376"/>
      <c r="E82" s="376"/>
      <c r="F82" s="376"/>
      <c r="G82" s="376"/>
      <c r="H82" s="376"/>
      <c r="I82" s="376"/>
      <c r="J82" s="376"/>
      <c r="K82" s="376"/>
      <c r="L82" s="376"/>
      <c r="M82" s="376"/>
      <c r="N82" s="376"/>
      <c r="O82" s="376"/>
    </row>
    <row r="83" spans="1:15">
      <c r="A83" s="376"/>
      <c r="B83" s="376"/>
      <c r="C83" s="374" t="s">
        <v>160</v>
      </c>
      <c r="D83" s="376"/>
      <c r="E83" s="376"/>
      <c r="F83" s="376"/>
      <c r="G83" s="376"/>
      <c r="H83" s="376"/>
      <c r="I83" s="376"/>
      <c r="J83" s="376"/>
      <c r="K83" s="376"/>
      <c r="L83" s="376"/>
      <c r="M83" s="376"/>
      <c r="N83" s="376"/>
      <c r="O83" s="376"/>
    </row>
    <row r="84" spans="1:15" ht="15">
      <c r="A84" s="362">
        <v>5</v>
      </c>
      <c r="C84" s="362" t="s">
        <v>395</v>
      </c>
      <c r="G84" s="51"/>
    </row>
    <row r="85" spans="1:15" ht="15">
      <c r="C85" s="362" t="s">
        <v>396</v>
      </c>
      <c r="G85" s="51"/>
    </row>
    <row r="86" spans="1:15" ht="15">
      <c r="G86" s="51"/>
    </row>
    <row r="87" spans="1:15" ht="15">
      <c r="G87" s="73"/>
    </row>
    <row r="88" spans="1:15" ht="15">
      <c r="G88" s="73"/>
    </row>
    <row r="89" spans="1:15" ht="15">
      <c r="G89" s="73"/>
    </row>
    <row r="90" spans="1:15" ht="15">
      <c r="G90" s="73"/>
    </row>
    <row r="91" spans="1:15" ht="15">
      <c r="G91" s="73"/>
    </row>
  </sheetData>
  <phoneticPr fontId="3" type="noConversion"/>
  <pageMargins left="0.74803149606299213" right="0.74803149606299213" top="0.78740157480314965" bottom="0.74" header="0.51181102362204722" footer="0.51181102362204722"/>
  <pageSetup paperSize="9" scale="60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89"/>
  <sheetViews>
    <sheetView zoomScale="75" zoomScaleNormal="75" workbookViewId="0">
      <pane ySplit="10" topLeftCell="A44" activePane="bottomLeft" state="frozen"/>
      <selection activeCell="X30" sqref="X30"/>
      <selection pane="bottomLeft" activeCell="A11" sqref="A11"/>
    </sheetView>
  </sheetViews>
  <sheetFormatPr defaultColWidth="11.42578125" defaultRowHeight="15"/>
  <cols>
    <col min="1" max="1" width="8.85546875" style="2" customWidth="1"/>
    <col min="2" max="2" width="2.140625" style="2" customWidth="1"/>
    <col min="3" max="3" width="8.42578125" style="2" customWidth="1"/>
    <col min="4" max="8" width="8.7109375" style="2" customWidth="1"/>
    <col min="9" max="9" width="11" style="2" customWidth="1"/>
    <col min="10" max="10" width="9.85546875" style="2" customWidth="1"/>
    <col min="11" max="11" width="1.5703125" style="2" customWidth="1"/>
    <col min="12" max="12" width="6" style="2" customWidth="1"/>
    <col min="13" max="17" width="8.7109375" style="2" customWidth="1"/>
    <col min="18" max="18" width="11.140625" style="2" customWidth="1"/>
    <col min="19" max="19" width="31.5703125" style="2" customWidth="1"/>
    <col min="20" max="20" width="13.28515625" style="2" customWidth="1"/>
    <col min="21" max="16384" width="11.42578125" style="2"/>
  </cols>
  <sheetData>
    <row r="1" spans="1:18" ht="20.25">
      <c r="A1" s="52" t="s">
        <v>242</v>
      </c>
      <c r="Q1" s="346" t="s">
        <v>426</v>
      </c>
    </row>
    <row r="2" spans="1:18" ht="18">
      <c r="A2" s="74"/>
    </row>
    <row r="3" spans="1:18" ht="18.75">
      <c r="A3" s="74"/>
      <c r="B3" s="28" t="s">
        <v>535</v>
      </c>
      <c r="C3" s="28"/>
      <c r="D3" s="75"/>
      <c r="E3" s="75"/>
      <c r="F3" s="75"/>
      <c r="G3" s="75"/>
      <c r="H3" s="75"/>
    </row>
    <row r="4" spans="1:18" ht="21.75" customHeight="1">
      <c r="A4" s="388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</row>
    <row r="5" spans="1:18" ht="15.75">
      <c r="A5" s="389" t="s">
        <v>243</v>
      </c>
      <c r="B5" s="390"/>
      <c r="C5" s="56" t="s">
        <v>92</v>
      </c>
      <c r="D5" s="215" t="s">
        <v>98</v>
      </c>
      <c r="E5" s="215" t="s">
        <v>598</v>
      </c>
      <c r="F5" s="215" t="s">
        <v>161</v>
      </c>
      <c r="G5" s="215" t="s">
        <v>162</v>
      </c>
      <c r="H5" s="215" t="s">
        <v>163</v>
      </c>
      <c r="I5" s="391" t="s">
        <v>244</v>
      </c>
      <c r="J5" s="197" t="s">
        <v>101</v>
      </c>
      <c r="K5" s="392"/>
      <c r="L5" s="56" t="s">
        <v>92</v>
      </c>
      <c r="M5" s="215" t="s">
        <v>98</v>
      </c>
      <c r="N5" s="215" t="s">
        <v>91</v>
      </c>
      <c r="O5" s="215" t="s">
        <v>161</v>
      </c>
      <c r="P5" s="215" t="s">
        <v>162</v>
      </c>
      <c r="Q5" s="215" t="s">
        <v>163</v>
      </c>
      <c r="R5" s="391" t="s">
        <v>244</v>
      </c>
    </row>
    <row r="6" spans="1:18">
      <c r="A6" s="393"/>
      <c r="B6" s="393"/>
      <c r="C6" s="393"/>
      <c r="D6" s="394"/>
      <c r="E6" s="394"/>
      <c r="F6" s="395" t="s">
        <v>164</v>
      </c>
      <c r="G6" s="395" t="s">
        <v>165</v>
      </c>
      <c r="H6" s="395" t="s">
        <v>166</v>
      </c>
      <c r="I6" s="394"/>
      <c r="J6" s="396"/>
      <c r="K6" s="397"/>
      <c r="L6" s="397"/>
      <c r="M6" s="394"/>
      <c r="N6" s="394"/>
      <c r="O6" s="395" t="s">
        <v>164</v>
      </c>
      <c r="P6" s="395" t="s">
        <v>165</v>
      </c>
      <c r="Q6" s="395" t="s">
        <v>166</v>
      </c>
      <c r="R6" s="394"/>
    </row>
    <row r="7" spans="1:18">
      <c r="A7" s="393"/>
      <c r="B7" s="393"/>
      <c r="C7" s="393"/>
      <c r="D7" s="394"/>
      <c r="E7" s="394"/>
      <c r="F7" s="395" t="s">
        <v>167</v>
      </c>
      <c r="G7" s="395" t="s">
        <v>164</v>
      </c>
      <c r="H7" s="395" t="s">
        <v>168</v>
      </c>
      <c r="I7" s="394"/>
      <c r="J7" s="396"/>
      <c r="K7" s="397"/>
      <c r="L7" s="397"/>
      <c r="M7" s="394"/>
      <c r="N7" s="394"/>
      <c r="O7" s="395" t="s">
        <v>167</v>
      </c>
      <c r="P7" s="395" t="s">
        <v>164</v>
      </c>
      <c r="Q7" s="395" t="s">
        <v>168</v>
      </c>
      <c r="R7" s="394"/>
    </row>
    <row r="8" spans="1:18">
      <c r="A8" s="393"/>
      <c r="B8" s="393"/>
      <c r="C8" s="393"/>
      <c r="D8" s="394"/>
      <c r="E8" s="394"/>
      <c r="F8" s="395"/>
      <c r="G8" s="395" t="s">
        <v>167</v>
      </c>
      <c r="H8" s="395"/>
      <c r="I8" s="394"/>
      <c r="J8" s="396"/>
      <c r="K8" s="397"/>
      <c r="L8" s="397"/>
      <c r="M8" s="394"/>
      <c r="N8" s="394"/>
      <c r="O8" s="395"/>
      <c r="P8" s="395"/>
      <c r="Q8" s="395"/>
      <c r="R8" s="394"/>
    </row>
    <row r="9" spans="1:18">
      <c r="A9" s="393"/>
      <c r="B9" s="393"/>
      <c r="C9" s="393"/>
      <c r="D9" s="76" t="s">
        <v>169</v>
      </c>
      <c r="E9" s="76" t="s">
        <v>169</v>
      </c>
      <c r="F9" s="76" t="s">
        <v>170</v>
      </c>
      <c r="G9" s="76" t="s">
        <v>169</v>
      </c>
      <c r="H9" s="76" t="s">
        <v>169</v>
      </c>
      <c r="I9" s="76" t="s">
        <v>170</v>
      </c>
      <c r="J9" s="77"/>
      <c r="K9" s="397"/>
      <c r="L9" s="397"/>
      <c r="M9" s="76" t="s">
        <v>169</v>
      </c>
      <c r="N9" s="76" t="s">
        <v>169</v>
      </c>
      <c r="O9" s="76" t="s">
        <v>170</v>
      </c>
      <c r="P9" s="76" t="s">
        <v>169</v>
      </c>
      <c r="Q9" s="76" t="s">
        <v>169</v>
      </c>
      <c r="R9" s="76" t="s">
        <v>170</v>
      </c>
    </row>
    <row r="10" spans="1:18">
      <c r="A10" s="398"/>
      <c r="B10" s="398"/>
      <c r="C10" s="398"/>
      <c r="D10" s="78" t="s">
        <v>108</v>
      </c>
      <c r="E10" s="78" t="s">
        <v>108</v>
      </c>
      <c r="F10" s="78" t="s">
        <v>171</v>
      </c>
      <c r="G10" s="78" t="s">
        <v>108</v>
      </c>
      <c r="H10" s="78" t="s">
        <v>108</v>
      </c>
      <c r="I10" s="78" t="s">
        <v>171</v>
      </c>
      <c r="J10" s="79"/>
      <c r="K10" s="399"/>
      <c r="L10" s="399"/>
      <c r="M10" s="78" t="s">
        <v>108</v>
      </c>
      <c r="N10" s="78" t="s">
        <v>108</v>
      </c>
      <c r="O10" s="78" t="s">
        <v>171</v>
      </c>
      <c r="P10" s="78" t="s">
        <v>108</v>
      </c>
      <c r="Q10" s="78" t="s">
        <v>108</v>
      </c>
      <c r="R10" s="78" t="s">
        <v>171</v>
      </c>
    </row>
    <row r="11" spans="1:18">
      <c r="A11" s="393"/>
      <c r="B11" s="393"/>
      <c r="C11" s="393"/>
      <c r="D11" s="397"/>
      <c r="E11" s="397"/>
      <c r="F11" s="397"/>
      <c r="G11" s="397"/>
      <c r="H11" s="397"/>
      <c r="I11" s="397"/>
      <c r="J11" s="400"/>
      <c r="K11" s="397"/>
      <c r="L11" s="397"/>
      <c r="M11" s="397"/>
      <c r="N11" s="397"/>
      <c r="O11" s="397"/>
      <c r="P11" s="397"/>
      <c r="Q11" s="397"/>
      <c r="R11" s="397"/>
    </row>
    <row r="12" spans="1:18">
      <c r="D12" s="3"/>
      <c r="E12" s="3"/>
      <c r="F12" s="3"/>
      <c r="G12" s="3"/>
      <c r="H12" s="3"/>
      <c r="J12" s="57" t="s">
        <v>94</v>
      </c>
      <c r="K12" s="3"/>
      <c r="L12" s="3"/>
      <c r="M12" s="3"/>
      <c r="N12" s="3"/>
      <c r="O12" s="3"/>
      <c r="P12" s="3"/>
      <c r="Q12" s="10"/>
      <c r="R12" s="10" t="s">
        <v>172</v>
      </c>
    </row>
    <row r="13" spans="1:18">
      <c r="A13" s="58">
        <v>1960</v>
      </c>
      <c r="B13" s="401"/>
      <c r="C13" s="401"/>
      <c r="D13" s="3" t="s">
        <v>6</v>
      </c>
      <c r="E13" s="43">
        <v>29.8</v>
      </c>
      <c r="F13" s="402" t="s">
        <v>6</v>
      </c>
      <c r="G13" s="80" t="s">
        <v>6</v>
      </c>
      <c r="H13" s="402" t="s">
        <v>6</v>
      </c>
      <c r="I13" s="403" t="s">
        <v>6</v>
      </c>
      <c r="J13" s="404"/>
      <c r="K13" s="3"/>
      <c r="L13" s="3"/>
      <c r="M13" s="3" t="s">
        <v>6</v>
      </c>
      <c r="N13" s="42">
        <f t="shared" ref="N13:N27" si="0">(E13/E$38)*100</f>
        <v>248.33333333333334</v>
      </c>
      <c r="O13" s="3" t="s">
        <v>6</v>
      </c>
      <c r="P13" s="80" t="s">
        <v>6</v>
      </c>
      <c r="Q13" s="3" t="s">
        <v>6</v>
      </c>
      <c r="R13" s="3" t="s">
        <v>6</v>
      </c>
    </row>
    <row r="14" spans="1:18">
      <c r="A14" s="58">
        <v>1961</v>
      </c>
      <c r="B14" s="401"/>
      <c r="C14" s="401"/>
      <c r="D14" s="3" t="s">
        <v>6</v>
      </c>
      <c r="E14" s="43">
        <v>28.1</v>
      </c>
      <c r="F14" s="402" t="s">
        <v>6</v>
      </c>
      <c r="G14" s="80" t="s">
        <v>6</v>
      </c>
      <c r="H14" s="402" t="s">
        <v>6</v>
      </c>
      <c r="I14" s="403" t="s">
        <v>6</v>
      </c>
      <c r="J14" s="404"/>
      <c r="K14" s="3"/>
      <c r="L14" s="3"/>
      <c r="M14" s="3" t="s">
        <v>6</v>
      </c>
      <c r="N14" s="42">
        <f t="shared" si="0"/>
        <v>234.16666666666669</v>
      </c>
      <c r="O14" s="3" t="s">
        <v>6</v>
      </c>
      <c r="P14" s="80" t="s">
        <v>6</v>
      </c>
      <c r="Q14" s="3" t="s">
        <v>6</v>
      </c>
      <c r="R14" s="3" t="s">
        <v>6</v>
      </c>
    </row>
    <row r="15" spans="1:18">
      <c r="A15" s="58">
        <v>1962</v>
      </c>
      <c r="B15" s="401"/>
      <c r="C15" s="401"/>
      <c r="D15" s="3" t="s">
        <v>6</v>
      </c>
      <c r="E15" s="43">
        <v>24.7</v>
      </c>
      <c r="F15" s="402" t="s">
        <v>6</v>
      </c>
      <c r="G15" s="80" t="s">
        <v>6</v>
      </c>
      <c r="H15" s="402" t="s">
        <v>6</v>
      </c>
      <c r="I15" s="403" t="s">
        <v>6</v>
      </c>
      <c r="J15" s="404"/>
      <c r="K15" s="3"/>
      <c r="L15" s="3"/>
      <c r="M15" s="3" t="s">
        <v>6</v>
      </c>
      <c r="N15" s="42">
        <f t="shared" si="0"/>
        <v>205.83333333333331</v>
      </c>
      <c r="O15" s="3" t="s">
        <v>6</v>
      </c>
      <c r="P15" s="80" t="s">
        <v>6</v>
      </c>
      <c r="Q15" s="3" t="s">
        <v>6</v>
      </c>
      <c r="R15" s="3" t="s">
        <v>6</v>
      </c>
    </row>
    <row r="16" spans="1:18">
      <c r="A16" s="58">
        <v>1963</v>
      </c>
      <c r="B16" s="401"/>
      <c r="C16" s="401"/>
      <c r="D16" s="3" t="s">
        <v>6</v>
      </c>
      <c r="E16" s="43">
        <v>24.6</v>
      </c>
      <c r="F16" s="402" t="s">
        <v>6</v>
      </c>
      <c r="G16" s="80" t="s">
        <v>6</v>
      </c>
      <c r="H16" s="402" t="s">
        <v>6</v>
      </c>
      <c r="I16" s="403" t="s">
        <v>6</v>
      </c>
      <c r="J16" s="404"/>
      <c r="K16" s="3"/>
      <c r="L16" s="3"/>
      <c r="M16" s="3" t="s">
        <v>6</v>
      </c>
      <c r="N16" s="42">
        <f t="shared" si="0"/>
        <v>205.00000000000003</v>
      </c>
      <c r="O16" s="3" t="s">
        <v>6</v>
      </c>
      <c r="P16" s="80" t="s">
        <v>6</v>
      </c>
      <c r="Q16" s="3" t="s">
        <v>6</v>
      </c>
      <c r="R16" s="3" t="s">
        <v>6</v>
      </c>
    </row>
    <row r="17" spans="1:18">
      <c r="A17" s="58">
        <v>1964</v>
      </c>
      <c r="B17" s="401"/>
      <c r="C17" s="401"/>
      <c r="D17" s="3" t="s">
        <v>6</v>
      </c>
      <c r="E17" s="43">
        <v>25.4</v>
      </c>
      <c r="F17" s="402" t="s">
        <v>6</v>
      </c>
      <c r="G17" s="80" t="s">
        <v>6</v>
      </c>
      <c r="H17" s="402" t="s">
        <v>6</v>
      </c>
      <c r="I17" s="403" t="s">
        <v>6</v>
      </c>
      <c r="J17" s="404"/>
      <c r="K17" s="3"/>
      <c r="L17" s="3"/>
      <c r="M17" s="3" t="s">
        <v>6</v>
      </c>
      <c r="N17" s="42">
        <f t="shared" si="0"/>
        <v>211.66666666666666</v>
      </c>
      <c r="O17" s="3" t="s">
        <v>6</v>
      </c>
      <c r="P17" s="80" t="s">
        <v>6</v>
      </c>
      <c r="Q17" s="3" t="s">
        <v>6</v>
      </c>
      <c r="R17" s="3" t="s">
        <v>6</v>
      </c>
    </row>
    <row r="18" spans="1:18">
      <c r="A18" s="58">
        <v>1965</v>
      </c>
      <c r="B18" s="401"/>
      <c r="C18" s="401"/>
      <c r="D18" s="3" t="s">
        <v>6</v>
      </c>
      <c r="E18" s="43">
        <v>24.3</v>
      </c>
      <c r="F18" s="402" t="s">
        <v>6</v>
      </c>
      <c r="G18" s="80" t="s">
        <v>6</v>
      </c>
      <c r="H18" s="402" t="s">
        <v>6</v>
      </c>
      <c r="I18" s="403" t="s">
        <v>6</v>
      </c>
      <c r="J18" s="404"/>
      <c r="K18" s="3"/>
      <c r="L18" s="3"/>
      <c r="M18" s="3" t="s">
        <v>6</v>
      </c>
      <c r="N18" s="42">
        <f t="shared" si="0"/>
        <v>202.5</v>
      </c>
      <c r="O18" s="3" t="s">
        <v>6</v>
      </c>
      <c r="P18" s="80" t="s">
        <v>6</v>
      </c>
      <c r="Q18" s="3" t="s">
        <v>6</v>
      </c>
      <c r="R18" s="3" t="s">
        <v>6</v>
      </c>
    </row>
    <row r="19" spans="1:18">
      <c r="A19" s="58">
        <v>1966</v>
      </c>
      <c r="B19" s="401"/>
      <c r="C19" s="401"/>
      <c r="D19" s="3" t="s">
        <v>6</v>
      </c>
      <c r="E19" s="43">
        <v>21.4</v>
      </c>
      <c r="F19" s="402" t="s">
        <v>6</v>
      </c>
      <c r="G19" s="80" t="s">
        <v>6</v>
      </c>
      <c r="H19" s="402" t="s">
        <v>6</v>
      </c>
      <c r="I19" s="403" t="s">
        <v>6</v>
      </c>
      <c r="J19" s="404"/>
      <c r="K19" s="3"/>
      <c r="L19" s="3"/>
      <c r="M19" s="3" t="s">
        <v>6</v>
      </c>
      <c r="N19" s="42">
        <f t="shared" si="0"/>
        <v>178.33333333333331</v>
      </c>
      <c r="O19" s="3" t="s">
        <v>6</v>
      </c>
      <c r="P19" s="80" t="s">
        <v>6</v>
      </c>
      <c r="Q19" s="3" t="s">
        <v>6</v>
      </c>
      <c r="R19" s="3" t="s">
        <v>6</v>
      </c>
    </row>
    <row r="20" spans="1:18">
      <c r="A20" s="58">
        <v>1967</v>
      </c>
      <c r="B20" s="401"/>
      <c r="C20" s="401"/>
      <c r="D20" s="3" t="s">
        <v>6</v>
      </c>
      <c r="E20" s="43">
        <v>20</v>
      </c>
      <c r="F20" s="402" t="s">
        <v>6</v>
      </c>
      <c r="G20" s="80" t="s">
        <v>6</v>
      </c>
      <c r="H20" s="402" t="s">
        <v>6</v>
      </c>
      <c r="I20" s="403" t="s">
        <v>6</v>
      </c>
      <c r="J20" s="404"/>
      <c r="K20" s="3"/>
      <c r="L20" s="3"/>
      <c r="M20" s="3" t="s">
        <v>6</v>
      </c>
      <c r="N20" s="42">
        <f t="shared" si="0"/>
        <v>166.66666666666669</v>
      </c>
      <c r="O20" s="3" t="s">
        <v>6</v>
      </c>
      <c r="P20" s="80" t="s">
        <v>6</v>
      </c>
      <c r="Q20" s="3" t="s">
        <v>6</v>
      </c>
      <c r="R20" s="3" t="s">
        <v>6</v>
      </c>
    </row>
    <row r="21" spans="1:18">
      <c r="A21" s="81">
        <v>1968</v>
      </c>
      <c r="B21" s="401"/>
      <c r="C21" s="401"/>
      <c r="D21" s="3" t="s">
        <v>6</v>
      </c>
      <c r="E21" s="43">
        <v>20.9</v>
      </c>
      <c r="F21" s="402" t="s">
        <v>6</v>
      </c>
      <c r="G21" s="80" t="s">
        <v>6</v>
      </c>
      <c r="H21" s="402" t="s">
        <v>6</v>
      </c>
      <c r="I21" s="403" t="s">
        <v>6</v>
      </c>
      <c r="J21" s="404"/>
      <c r="K21" s="3"/>
      <c r="L21" s="3"/>
      <c r="M21" s="3" t="s">
        <v>6</v>
      </c>
      <c r="N21" s="42">
        <f t="shared" si="0"/>
        <v>174.16666666666666</v>
      </c>
      <c r="O21" s="3" t="s">
        <v>6</v>
      </c>
      <c r="P21" s="80" t="s">
        <v>6</v>
      </c>
      <c r="Q21" s="3" t="s">
        <v>6</v>
      </c>
      <c r="R21" s="3" t="s">
        <v>6</v>
      </c>
    </row>
    <row r="22" spans="1:18">
      <c r="A22" s="58">
        <v>1969</v>
      </c>
      <c r="B22" s="401"/>
      <c r="C22" s="401"/>
      <c r="D22" s="3" t="s">
        <v>6</v>
      </c>
      <c r="E22" s="43">
        <v>21.1</v>
      </c>
      <c r="F22" s="402" t="s">
        <v>6</v>
      </c>
      <c r="G22" s="80" t="s">
        <v>6</v>
      </c>
      <c r="H22" s="402" t="s">
        <v>6</v>
      </c>
      <c r="I22" s="403" t="s">
        <v>6</v>
      </c>
      <c r="J22" s="404"/>
      <c r="K22" s="3"/>
      <c r="L22" s="3"/>
      <c r="M22" s="3" t="s">
        <v>6</v>
      </c>
      <c r="N22" s="42">
        <f t="shared" si="0"/>
        <v>175.83333333333334</v>
      </c>
      <c r="O22" s="3" t="s">
        <v>6</v>
      </c>
      <c r="P22" s="80" t="s">
        <v>6</v>
      </c>
      <c r="Q22" s="3" t="s">
        <v>6</v>
      </c>
      <c r="R22" s="3" t="s">
        <v>6</v>
      </c>
    </row>
    <row r="23" spans="1:18">
      <c r="A23" s="58">
        <v>1970</v>
      </c>
      <c r="B23" s="401"/>
      <c r="C23" s="401"/>
      <c r="D23" s="3" t="s">
        <v>6</v>
      </c>
      <c r="E23" s="43">
        <v>20.8</v>
      </c>
      <c r="F23" s="402" t="s">
        <v>6</v>
      </c>
      <c r="G23" s="80" t="s">
        <v>6</v>
      </c>
      <c r="H23" s="402" t="s">
        <v>6</v>
      </c>
      <c r="I23" s="403" t="s">
        <v>6</v>
      </c>
      <c r="J23" s="404"/>
      <c r="K23" s="3"/>
      <c r="L23" s="3"/>
      <c r="M23" s="3" t="s">
        <v>6</v>
      </c>
      <c r="N23" s="42">
        <f t="shared" si="0"/>
        <v>173.33333333333334</v>
      </c>
      <c r="O23" s="3" t="s">
        <v>6</v>
      </c>
      <c r="P23" s="80" t="s">
        <v>6</v>
      </c>
      <c r="Q23" s="3" t="s">
        <v>6</v>
      </c>
      <c r="R23" s="3" t="s">
        <v>6</v>
      </c>
    </row>
    <row r="24" spans="1:18">
      <c r="A24" s="58">
        <v>1971</v>
      </c>
      <c r="B24" s="401"/>
      <c r="C24" s="401"/>
      <c r="D24" s="3" t="s">
        <v>6</v>
      </c>
      <c r="E24" s="43">
        <v>20</v>
      </c>
      <c r="F24" s="402" t="s">
        <v>6</v>
      </c>
      <c r="G24" s="80" t="s">
        <v>6</v>
      </c>
      <c r="H24" s="402" t="s">
        <v>6</v>
      </c>
      <c r="I24" s="403" t="s">
        <v>6</v>
      </c>
      <c r="J24" s="404"/>
      <c r="K24" s="3"/>
      <c r="L24" s="3"/>
      <c r="M24" s="3" t="s">
        <v>6</v>
      </c>
      <c r="N24" s="42">
        <f t="shared" si="0"/>
        <v>166.66666666666669</v>
      </c>
      <c r="O24" s="3" t="s">
        <v>6</v>
      </c>
      <c r="P24" s="80" t="s">
        <v>6</v>
      </c>
      <c r="Q24" s="3" t="s">
        <v>6</v>
      </c>
      <c r="R24" s="3" t="s">
        <v>6</v>
      </c>
    </row>
    <row r="25" spans="1:18">
      <c r="A25" s="58">
        <v>1972</v>
      </c>
      <c r="B25" s="401"/>
      <c r="C25" s="401"/>
      <c r="D25" s="3" t="s">
        <v>6</v>
      </c>
      <c r="E25" s="43">
        <v>18.100000000000001</v>
      </c>
      <c r="F25" s="402" t="s">
        <v>6</v>
      </c>
      <c r="G25" s="80" t="s">
        <v>6</v>
      </c>
      <c r="H25" s="402" t="s">
        <v>6</v>
      </c>
      <c r="I25" s="403" t="s">
        <v>6</v>
      </c>
      <c r="J25" s="404"/>
      <c r="K25" s="3"/>
      <c r="L25" s="3"/>
      <c r="M25" s="3" t="s">
        <v>6</v>
      </c>
      <c r="N25" s="42">
        <f t="shared" si="0"/>
        <v>150.83333333333334</v>
      </c>
      <c r="O25" s="3" t="s">
        <v>6</v>
      </c>
      <c r="P25" s="80" t="s">
        <v>6</v>
      </c>
      <c r="Q25" s="3" t="s">
        <v>6</v>
      </c>
      <c r="R25" s="3" t="s">
        <v>6</v>
      </c>
    </row>
    <row r="26" spans="1:18">
      <c r="A26" s="58">
        <v>1973</v>
      </c>
      <c r="B26" s="401"/>
      <c r="C26" s="401"/>
      <c r="D26" s="3" t="s">
        <v>6</v>
      </c>
      <c r="E26" s="43">
        <v>19.3</v>
      </c>
      <c r="F26" s="43">
        <v>5.7</v>
      </c>
      <c r="G26" s="80" t="s">
        <v>6</v>
      </c>
      <c r="H26" s="402" t="s">
        <v>6</v>
      </c>
      <c r="I26" s="65">
        <v>8</v>
      </c>
      <c r="J26" s="44"/>
      <c r="K26" s="3"/>
      <c r="L26" s="3"/>
      <c r="M26" s="3" t="s">
        <v>6</v>
      </c>
      <c r="N26" s="42">
        <f t="shared" si="0"/>
        <v>160.83333333333334</v>
      </c>
      <c r="O26" s="83">
        <f t="shared" ref="O26:O65" si="1">F26/F$38*100</f>
        <v>16.618075801749274</v>
      </c>
      <c r="P26" s="80" t="s">
        <v>6</v>
      </c>
      <c r="Q26" s="3" t="s">
        <v>6</v>
      </c>
      <c r="R26" s="83">
        <f t="shared" ref="R26:R63" si="2">I26/I$38*100</f>
        <v>26.845637583892618</v>
      </c>
    </row>
    <row r="27" spans="1:18">
      <c r="A27" s="58">
        <v>1974</v>
      </c>
      <c r="B27" s="401"/>
      <c r="C27" s="401"/>
      <c r="D27" s="43">
        <v>160.69999999999999</v>
      </c>
      <c r="E27" s="43">
        <v>17.899999999999999</v>
      </c>
      <c r="F27" s="43">
        <v>5.7</v>
      </c>
      <c r="G27" s="80" t="s">
        <v>6</v>
      </c>
      <c r="H27" s="402" t="s">
        <v>6</v>
      </c>
      <c r="I27" s="65">
        <v>7.5</v>
      </c>
      <c r="J27" s="44"/>
      <c r="K27" s="3"/>
      <c r="L27" s="3"/>
      <c r="M27" s="42">
        <f t="shared" ref="M27:M67" si="3">D27/D$38*100</f>
        <v>123.14176245210726</v>
      </c>
      <c r="N27" s="42">
        <f t="shared" si="0"/>
        <v>149.16666666666666</v>
      </c>
      <c r="O27" s="83">
        <f t="shared" si="1"/>
        <v>16.618075801749274</v>
      </c>
      <c r="P27" s="80" t="s">
        <v>6</v>
      </c>
      <c r="Q27" s="3" t="s">
        <v>6</v>
      </c>
      <c r="R27" s="83">
        <f t="shared" si="2"/>
        <v>25.167785234899327</v>
      </c>
    </row>
    <row r="28" spans="1:18">
      <c r="A28" s="58">
        <v>1975</v>
      </c>
      <c r="B28" s="401"/>
      <c r="C28" s="401"/>
      <c r="D28" s="43">
        <v>164.6</v>
      </c>
      <c r="E28" s="43">
        <v>16.100000000000001</v>
      </c>
      <c r="F28" s="43">
        <v>4.9000000000000004</v>
      </c>
      <c r="G28" s="80" t="s">
        <v>6</v>
      </c>
      <c r="H28" s="43" t="s">
        <v>6</v>
      </c>
      <c r="I28" s="65">
        <v>6.3</v>
      </c>
      <c r="J28" s="44"/>
      <c r="K28" s="41"/>
      <c r="L28" s="41"/>
      <c r="M28" s="42">
        <f t="shared" si="3"/>
        <v>126.13026819923373</v>
      </c>
      <c r="N28" s="83">
        <f t="shared" ref="N28:N47" si="4">E28/E$38*100</f>
        <v>134.16666666666669</v>
      </c>
      <c r="O28" s="83">
        <f t="shared" si="1"/>
        <v>14.285714285714288</v>
      </c>
      <c r="P28" s="80" t="s">
        <v>6</v>
      </c>
      <c r="Q28" s="42" t="s">
        <v>6</v>
      </c>
      <c r="R28" s="83">
        <f t="shared" si="2"/>
        <v>21.140939597315437</v>
      </c>
    </row>
    <row r="29" spans="1:18">
      <c r="A29" s="58">
        <v>1976</v>
      </c>
      <c r="B29" s="401"/>
      <c r="C29" s="80" t="s">
        <v>6</v>
      </c>
      <c r="D29" s="43">
        <v>172</v>
      </c>
      <c r="E29" s="43">
        <v>16.2</v>
      </c>
      <c r="F29" s="43">
        <v>7</v>
      </c>
      <c r="G29" s="80" t="s">
        <v>6</v>
      </c>
      <c r="H29" s="43" t="s">
        <v>6</v>
      </c>
      <c r="I29" s="65">
        <v>11.9</v>
      </c>
      <c r="J29" s="44"/>
      <c r="K29" s="41"/>
      <c r="L29" s="80" t="s">
        <v>6</v>
      </c>
      <c r="M29" s="42">
        <f t="shared" si="3"/>
        <v>131.80076628352489</v>
      </c>
      <c r="N29" s="83">
        <f t="shared" si="4"/>
        <v>135</v>
      </c>
      <c r="O29" s="83">
        <f t="shared" si="1"/>
        <v>20.408163265306122</v>
      </c>
      <c r="P29" s="80" t="s">
        <v>6</v>
      </c>
      <c r="Q29" s="42" t="s">
        <v>6</v>
      </c>
      <c r="R29" s="83">
        <f t="shared" si="2"/>
        <v>39.932885906040269</v>
      </c>
    </row>
    <row r="30" spans="1:18">
      <c r="A30" s="58">
        <v>1977</v>
      </c>
      <c r="B30" s="401"/>
      <c r="C30" s="80" t="s">
        <v>6</v>
      </c>
      <c r="D30" s="43">
        <v>144.69999999999999</v>
      </c>
      <c r="E30" s="43">
        <v>14</v>
      </c>
      <c r="F30" s="43">
        <v>13.6</v>
      </c>
      <c r="G30" s="80" t="s">
        <v>6</v>
      </c>
      <c r="H30" s="43" t="s">
        <v>6</v>
      </c>
      <c r="I30" s="65">
        <v>23.2</v>
      </c>
      <c r="J30" s="44"/>
      <c r="K30" s="41"/>
      <c r="L30" s="80" t="s">
        <v>6</v>
      </c>
      <c r="M30" s="42">
        <f t="shared" si="3"/>
        <v>110.88122605363984</v>
      </c>
      <c r="N30" s="83">
        <f t="shared" si="4"/>
        <v>116.66666666666667</v>
      </c>
      <c r="O30" s="83">
        <f t="shared" si="1"/>
        <v>39.650145772594755</v>
      </c>
      <c r="P30" s="80" t="s">
        <v>6</v>
      </c>
      <c r="Q30" s="42" t="s">
        <v>6</v>
      </c>
      <c r="R30" s="83">
        <f t="shared" si="2"/>
        <v>77.852348993288587</v>
      </c>
    </row>
    <row r="31" spans="1:18">
      <c r="A31" s="58">
        <v>1978</v>
      </c>
      <c r="B31" s="401"/>
      <c r="C31" s="80" t="s">
        <v>6</v>
      </c>
      <c r="D31" s="43">
        <v>149.5</v>
      </c>
      <c r="E31" s="43">
        <v>13.8</v>
      </c>
      <c r="F31" s="43">
        <v>18.600000000000001</v>
      </c>
      <c r="G31" s="80" t="s">
        <v>6</v>
      </c>
      <c r="H31" s="43" t="s">
        <v>6</v>
      </c>
      <c r="I31" s="65">
        <v>26.4</v>
      </c>
      <c r="J31" s="44"/>
      <c r="K31" s="41"/>
      <c r="L31" s="80" t="s">
        <v>6</v>
      </c>
      <c r="M31" s="42">
        <f t="shared" si="3"/>
        <v>114.55938697318007</v>
      </c>
      <c r="N31" s="83">
        <f t="shared" si="4"/>
        <v>115.00000000000001</v>
      </c>
      <c r="O31" s="83">
        <f t="shared" si="1"/>
        <v>54.227405247813422</v>
      </c>
      <c r="P31" s="80" t="s">
        <v>6</v>
      </c>
      <c r="Q31" s="42" t="s">
        <v>6</v>
      </c>
      <c r="R31" s="83">
        <f t="shared" si="2"/>
        <v>88.590604026845625</v>
      </c>
    </row>
    <row r="32" spans="1:18">
      <c r="A32" s="58">
        <v>1979</v>
      </c>
      <c r="B32" s="401"/>
      <c r="C32" s="80" t="s">
        <v>6</v>
      </c>
      <c r="D32" s="43">
        <v>156.9</v>
      </c>
      <c r="E32" s="43">
        <v>12</v>
      </c>
      <c r="F32" s="43">
        <v>23.8</v>
      </c>
      <c r="G32" s="80" t="s">
        <v>6</v>
      </c>
      <c r="H32" s="43" t="s">
        <v>6</v>
      </c>
      <c r="I32" s="65">
        <v>27.9</v>
      </c>
      <c r="J32" s="44"/>
      <c r="K32" s="41"/>
      <c r="L32" s="80" t="s">
        <v>6</v>
      </c>
      <c r="M32" s="42">
        <f t="shared" si="3"/>
        <v>120.22988505747128</v>
      </c>
      <c r="N32" s="83">
        <f t="shared" si="4"/>
        <v>100</v>
      </c>
      <c r="O32" s="83">
        <f t="shared" si="1"/>
        <v>69.387755102040828</v>
      </c>
      <c r="P32" s="80" t="s">
        <v>6</v>
      </c>
      <c r="Q32" s="42" t="s">
        <v>6</v>
      </c>
      <c r="R32" s="83">
        <f t="shared" si="2"/>
        <v>93.624161073825491</v>
      </c>
    </row>
    <row r="33" spans="1:20">
      <c r="A33" s="58">
        <v>1980</v>
      </c>
      <c r="B33" s="401"/>
      <c r="C33" s="80" t="s">
        <v>6</v>
      </c>
      <c r="D33" s="43">
        <v>134.69999999999999</v>
      </c>
      <c r="E33" s="43">
        <v>11.7</v>
      </c>
      <c r="F33" s="43">
        <v>33.5</v>
      </c>
      <c r="G33" s="80" t="s">
        <v>6</v>
      </c>
      <c r="H33" s="43">
        <v>8.1199999999999992</v>
      </c>
      <c r="I33" s="65">
        <v>26.7</v>
      </c>
      <c r="J33" s="44"/>
      <c r="K33" s="41"/>
      <c r="L33" s="80" t="s">
        <v>6</v>
      </c>
      <c r="M33" s="42">
        <f t="shared" si="3"/>
        <v>103.21839080459769</v>
      </c>
      <c r="N33" s="83">
        <f t="shared" si="4"/>
        <v>97.5</v>
      </c>
      <c r="O33" s="83">
        <f t="shared" si="1"/>
        <v>97.667638483965021</v>
      </c>
      <c r="P33" s="80" t="s">
        <v>6</v>
      </c>
      <c r="Q33" s="83">
        <f t="shared" ref="Q33:Q68" si="5">H33/H$38*100</f>
        <v>76.244131455399057</v>
      </c>
      <c r="R33" s="83">
        <f t="shared" si="2"/>
        <v>89.597315436241615</v>
      </c>
    </row>
    <row r="34" spans="1:20">
      <c r="A34" s="58">
        <v>1981</v>
      </c>
      <c r="B34" s="401"/>
      <c r="C34" s="80" t="s">
        <v>6</v>
      </c>
      <c r="D34" s="43">
        <v>144.1</v>
      </c>
      <c r="E34" s="43">
        <v>12.2</v>
      </c>
      <c r="F34" s="64">
        <v>33.200000000000003</v>
      </c>
      <c r="G34" s="80" t="s">
        <v>6</v>
      </c>
      <c r="H34" s="43">
        <v>7.31</v>
      </c>
      <c r="I34" s="65">
        <v>24.1</v>
      </c>
      <c r="J34" s="44"/>
      <c r="K34" s="41"/>
      <c r="L34" s="80" t="s">
        <v>6</v>
      </c>
      <c r="M34" s="42">
        <f t="shared" si="3"/>
        <v>110.42145593869732</v>
      </c>
      <c r="N34" s="83">
        <f t="shared" si="4"/>
        <v>101.66666666666666</v>
      </c>
      <c r="O34" s="91">
        <f t="shared" si="1"/>
        <v>96.793002915451908</v>
      </c>
      <c r="P34" s="80" t="s">
        <v>6</v>
      </c>
      <c r="Q34" s="83">
        <f t="shared" si="5"/>
        <v>68.63849765258216</v>
      </c>
      <c r="R34" s="83">
        <f t="shared" si="2"/>
        <v>80.872483221476514</v>
      </c>
    </row>
    <row r="35" spans="1:20">
      <c r="A35" s="58">
        <v>1982</v>
      </c>
      <c r="B35" s="401"/>
      <c r="C35" s="80" t="s">
        <v>6</v>
      </c>
      <c r="D35" s="43">
        <v>135.4</v>
      </c>
      <c r="E35" s="43">
        <v>10.4</v>
      </c>
      <c r="F35" s="43">
        <v>34.5</v>
      </c>
      <c r="G35" s="80" t="s">
        <v>6</v>
      </c>
      <c r="H35" s="43">
        <v>10.4</v>
      </c>
      <c r="I35" s="65">
        <v>22.4</v>
      </c>
      <c r="J35" s="44"/>
      <c r="K35" s="41"/>
      <c r="L35" s="80" t="s">
        <v>6</v>
      </c>
      <c r="M35" s="42">
        <f t="shared" si="3"/>
        <v>103.75478927203065</v>
      </c>
      <c r="N35" s="83">
        <f t="shared" si="4"/>
        <v>86.666666666666671</v>
      </c>
      <c r="O35" s="83">
        <f t="shared" si="1"/>
        <v>100.58309037900874</v>
      </c>
      <c r="P35" s="80" t="s">
        <v>6</v>
      </c>
      <c r="Q35" s="83">
        <f t="shared" si="5"/>
        <v>97.652582159624416</v>
      </c>
      <c r="R35" s="83">
        <f t="shared" si="2"/>
        <v>75.167785234899327</v>
      </c>
    </row>
    <row r="36" spans="1:20">
      <c r="A36" s="58">
        <v>1983</v>
      </c>
      <c r="B36" s="401"/>
      <c r="C36" s="80" t="s">
        <v>6</v>
      </c>
      <c r="D36" s="43">
        <v>129.1</v>
      </c>
      <c r="E36" s="43">
        <v>10.3</v>
      </c>
      <c r="F36" s="43">
        <v>37.299999999999997</v>
      </c>
      <c r="G36" s="80" t="s">
        <v>6</v>
      </c>
      <c r="H36" s="43">
        <v>12.1</v>
      </c>
      <c r="I36" s="65">
        <v>26.5</v>
      </c>
      <c r="J36" s="44"/>
      <c r="K36" s="41"/>
      <c r="L36" s="80" t="s">
        <v>6</v>
      </c>
      <c r="M36" s="42">
        <f t="shared" si="3"/>
        <v>98.927203065134094</v>
      </c>
      <c r="N36" s="83">
        <f t="shared" si="4"/>
        <v>85.833333333333343</v>
      </c>
      <c r="O36" s="83">
        <f t="shared" si="1"/>
        <v>108.74635568513121</v>
      </c>
      <c r="P36" s="80" t="s">
        <v>6</v>
      </c>
      <c r="Q36" s="83">
        <f t="shared" si="5"/>
        <v>113.6150234741784</v>
      </c>
      <c r="R36" s="83">
        <f t="shared" si="2"/>
        <v>88.926174496644293</v>
      </c>
    </row>
    <row r="37" spans="1:20">
      <c r="A37" s="58">
        <v>1984</v>
      </c>
      <c r="B37" s="401"/>
      <c r="C37" s="80" t="s">
        <v>6</v>
      </c>
      <c r="D37" s="43">
        <v>128.30000000000001</v>
      </c>
      <c r="E37" s="43">
        <v>6.4</v>
      </c>
      <c r="F37" s="43">
        <v>35.6</v>
      </c>
      <c r="G37" s="80" t="s">
        <v>6</v>
      </c>
      <c r="H37" s="43">
        <v>10.02</v>
      </c>
      <c r="I37" s="65">
        <v>26.9</v>
      </c>
      <c r="J37" s="44"/>
      <c r="K37" s="41"/>
      <c r="L37" s="80" t="s">
        <v>6</v>
      </c>
      <c r="M37" s="42">
        <f t="shared" si="3"/>
        <v>98.314176245210732</v>
      </c>
      <c r="N37" s="83">
        <f t="shared" si="4"/>
        <v>53.333333333333336</v>
      </c>
      <c r="O37" s="83">
        <f t="shared" si="1"/>
        <v>103.79008746355687</v>
      </c>
      <c r="P37" s="80" t="s">
        <v>6</v>
      </c>
      <c r="Q37" s="83">
        <f t="shared" si="5"/>
        <v>94.08450704225352</v>
      </c>
      <c r="R37" s="83">
        <f t="shared" si="2"/>
        <v>90.268456375838923</v>
      </c>
    </row>
    <row r="38" spans="1:20">
      <c r="A38" s="58">
        <v>1985</v>
      </c>
      <c r="B38" s="401"/>
      <c r="C38" s="80" t="s">
        <v>6</v>
      </c>
      <c r="D38" s="43">
        <v>130.5</v>
      </c>
      <c r="E38" s="43">
        <v>12</v>
      </c>
      <c r="F38" s="43">
        <v>34.299999999999997</v>
      </c>
      <c r="G38" s="80" t="s">
        <v>6</v>
      </c>
      <c r="H38" s="43">
        <v>10.65</v>
      </c>
      <c r="I38" s="65">
        <v>29.8</v>
      </c>
      <c r="J38" s="44"/>
      <c r="K38" s="41"/>
      <c r="L38" s="80" t="s">
        <v>6</v>
      </c>
      <c r="M38" s="42">
        <f t="shared" si="3"/>
        <v>100</v>
      </c>
      <c r="N38" s="83">
        <f t="shared" si="4"/>
        <v>100</v>
      </c>
      <c r="O38" s="83">
        <f t="shared" si="1"/>
        <v>100</v>
      </c>
      <c r="P38" s="80" t="s">
        <v>6</v>
      </c>
      <c r="Q38" s="83">
        <f t="shared" si="5"/>
        <v>100</v>
      </c>
      <c r="R38" s="83">
        <f t="shared" si="2"/>
        <v>100</v>
      </c>
    </row>
    <row r="39" spans="1:20">
      <c r="A39" s="58">
        <v>1986</v>
      </c>
      <c r="B39" s="401"/>
      <c r="C39" s="80" t="s">
        <v>6</v>
      </c>
      <c r="D39" s="43">
        <v>128</v>
      </c>
      <c r="E39" s="43">
        <v>9.6999999999999993</v>
      </c>
      <c r="F39" s="43">
        <v>32.299999999999997</v>
      </c>
      <c r="G39" s="80" t="s">
        <v>6</v>
      </c>
      <c r="H39" s="43">
        <v>11.02</v>
      </c>
      <c r="I39" s="65">
        <v>28.2</v>
      </c>
      <c r="J39" s="44"/>
      <c r="K39" s="41"/>
      <c r="L39" s="80" t="s">
        <v>6</v>
      </c>
      <c r="M39" s="42">
        <f t="shared" si="3"/>
        <v>98.084291187739453</v>
      </c>
      <c r="N39" s="83">
        <f t="shared" si="4"/>
        <v>80.833333333333329</v>
      </c>
      <c r="O39" s="83">
        <f t="shared" si="1"/>
        <v>94.169096209912539</v>
      </c>
      <c r="P39" s="80" t="s">
        <v>6</v>
      </c>
      <c r="Q39" s="83">
        <f t="shared" si="5"/>
        <v>103.47417840375586</v>
      </c>
      <c r="R39" s="83">
        <f t="shared" si="2"/>
        <v>94.630872483221466</v>
      </c>
    </row>
    <row r="40" spans="1:20">
      <c r="A40" s="58">
        <v>1987</v>
      </c>
      <c r="B40" s="401"/>
      <c r="C40" s="80" t="s">
        <v>6</v>
      </c>
      <c r="D40" s="43">
        <v>134.9</v>
      </c>
      <c r="E40" s="43">
        <v>10.5</v>
      </c>
      <c r="F40" s="43">
        <v>28.6</v>
      </c>
      <c r="G40" s="43">
        <v>24.1</v>
      </c>
      <c r="H40" s="43">
        <v>10.28</v>
      </c>
      <c r="I40" s="65">
        <v>28.5</v>
      </c>
      <c r="J40" s="44">
        <f>SUM(C40:I40)</f>
        <v>236.88</v>
      </c>
      <c r="K40" s="41"/>
      <c r="L40" s="80" t="s">
        <v>6</v>
      </c>
      <c r="M40" s="42">
        <f t="shared" si="3"/>
        <v>103.37164750957855</v>
      </c>
      <c r="N40" s="83">
        <f t="shared" si="4"/>
        <v>87.5</v>
      </c>
      <c r="O40" s="83">
        <f t="shared" si="1"/>
        <v>83.381924198250744</v>
      </c>
      <c r="P40" s="80" t="s">
        <v>6</v>
      </c>
      <c r="Q40" s="83">
        <f t="shared" si="5"/>
        <v>96.525821596244128</v>
      </c>
      <c r="R40" s="83">
        <f t="shared" si="2"/>
        <v>95.637583892617457</v>
      </c>
    </row>
    <row r="41" spans="1:20">
      <c r="A41" s="58">
        <v>1988</v>
      </c>
      <c r="B41" s="401"/>
      <c r="C41" s="80" t="s">
        <v>6</v>
      </c>
      <c r="D41" s="43">
        <v>155.69999999999999</v>
      </c>
      <c r="E41" s="43">
        <v>9.6999999999999993</v>
      </c>
      <c r="F41" s="43">
        <v>31.9</v>
      </c>
      <c r="G41" s="43">
        <v>28.3</v>
      </c>
      <c r="H41" s="43">
        <v>10.220000000000001</v>
      </c>
      <c r="I41" s="65">
        <v>25.2</v>
      </c>
      <c r="J41" s="44">
        <f t="shared" ref="J41:J65" si="6">SUM(C41:I41)</f>
        <v>261.02</v>
      </c>
      <c r="K41" s="41"/>
      <c r="L41" s="80" t="s">
        <v>6</v>
      </c>
      <c r="M41" s="42">
        <f t="shared" si="3"/>
        <v>119.31034482758621</v>
      </c>
      <c r="N41" s="83">
        <f t="shared" si="4"/>
        <v>80.833333333333329</v>
      </c>
      <c r="O41" s="83">
        <f t="shared" si="1"/>
        <v>93.002915451895049</v>
      </c>
      <c r="P41" s="80" t="s">
        <v>6</v>
      </c>
      <c r="Q41" s="83">
        <f t="shared" si="5"/>
        <v>95.962441314553999</v>
      </c>
      <c r="R41" s="83">
        <f t="shared" si="2"/>
        <v>84.56375838926175</v>
      </c>
      <c r="T41" s="405"/>
    </row>
    <row r="42" spans="1:20">
      <c r="A42" s="58">
        <v>1989</v>
      </c>
      <c r="B42" s="401"/>
      <c r="C42" s="80" t="s">
        <v>6</v>
      </c>
      <c r="D42" s="43">
        <v>154.80000000000001</v>
      </c>
      <c r="E42" s="43">
        <v>9.4</v>
      </c>
      <c r="F42" s="43">
        <v>32.5</v>
      </c>
      <c r="G42" s="43">
        <v>28.3</v>
      </c>
      <c r="H42" s="43">
        <v>10.37</v>
      </c>
      <c r="I42" s="64">
        <v>21.3</v>
      </c>
      <c r="J42" s="44">
        <f t="shared" si="6"/>
        <v>256.67</v>
      </c>
      <c r="K42" s="41"/>
      <c r="L42" s="80" t="s">
        <v>6</v>
      </c>
      <c r="M42" s="42">
        <f t="shared" si="3"/>
        <v>118.62068965517243</v>
      </c>
      <c r="N42" s="83">
        <f t="shared" si="4"/>
        <v>78.333333333333329</v>
      </c>
      <c r="O42" s="83">
        <f t="shared" si="1"/>
        <v>94.75218658892129</v>
      </c>
      <c r="P42" s="80" t="s">
        <v>6</v>
      </c>
      <c r="Q42" s="83">
        <f t="shared" si="5"/>
        <v>97.37089201877933</v>
      </c>
      <c r="R42" s="91">
        <f t="shared" si="2"/>
        <v>71.476510067114091</v>
      </c>
    </row>
    <row r="43" spans="1:20">
      <c r="A43" s="58">
        <v>1990</v>
      </c>
      <c r="B43" s="401"/>
      <c r="C43" s="80" t="s">
        <v>6</v>
      </c>
      <c r="D43" s="43">
        <v>160.6</v>
      </c>
      <c r="E43" s="43">
        <v>9.8000000000000007</v>
      </c>
      <c r="F43" s="43">
        <v>29.9</v>
      </c>
      <c r="G43" s="43">
        <v>25.2</v>
      </c>
      <c r="H43" s="43">
        <v>11.92</v>
      </c>
      <c r="I43" s="65">
        <v>26.9</v>
      </c>
      <c r="J43" s="44">
        <f t="shared" si="6"/>
        <v>264.32</v>
      </c>
      <c r="K43" s="41"/>
      <c r="L43" s="80" t="s">
        <v>6</v>
      </c>
      <c r="M43" s="42">
        <f t="shared" si="3"/>
        <v>123.06513409961686</v>
      </c>
      <c r="N43" s="83">
        <f t="shared" si="4"/>
        <v>81.666666666666671</v>
      </c>
      <c r="O43" s="83">
        <f t="shared" si="1"/>
        <v>87.172011661807574</v>
      </c>
      <c r="P43" s="80" t="s">
        <v>6</v>
      </c>
      <c r="Q43" s="83">
        <f t="shared" si="5"/>
        <v>111.92488262910798</v>
      </c>
      <c r="R43" s="83">
        <f t="shared" si="2"/>
        <v>90.268456375838923</v>
      </c>
    </row>
    <row r="44" spans="1:20">
      <c r="A44" s="58">
        <v>1991</v>
      </c>
      <c r="B44" s="401"/>
      <c r="C44" s="80" t="s">
        <v>6</v>
      </c>
      <c r="D44" s="43">
        <v>148.80000000000001</v>
      </c>
      <c r="E44" s="43">
        <v>9</v>
      </c>
      <c r="F44" s="43">
        <v>31.6</v>
      </c>
      <c r="G44" s="43">
        <v>26.7</v>
      </c>
      <c r="H44" s="43">
        <v>11.34</v>
      </c>
      <c r="I44" s="65">
        <v>21.4</v>
      </c>
      <c r="J44" s="44">
        <f t="shared" si="6"/>
        <v>248.84</v>
      </c>
      <c r="K44" s="41"/>
      <c r="L44" s="80" t="s">
        <v>6</v>
      </c>
      <c r="M44" s="42">
        <f t="shared" si="3"/>
        <v>114.02298850574712</v>
      </c>
      <c r="N44" s="83">
        <f t="shared" si="4"/>
        <v>75</v>
      </c>
      <c r="O44" s="83">
        <f t="shared" si="1"/>
        <v>92.128279883381936</v>
      </c>
      <c r="P44" s="80" t="s">
        <v>6</v>
      </c>
      <c r="Q44" s="83">
        <f t="shared" si="5"/>
        <v>106.47887323943661</v>
      </c>
      <c r="R44" s="83">
        <f t="shared" si="2"/>
        <v>71.812080536912745</v>
      </c>
    </row>
    <row r="45" spans="1:20">
      <c r="A45" s="58">
        <v>1992</v>
      </c>
      <c r="B45" s="401"/>
      <c r="C45" s="80" t="s">
        <v>6</v>
      </c>
      <c r="D45" s="43">
        <v>157.1</v>
      </c>
      <c r="E45" s="43">
        <v>6.96</v>
      </c>
      <c r="F45" s="43">
        <v>30.1</v>
      </c>
      <c r="G45" s="43">
        <v>25.7</v>
      </c>
      <c r="H45" s="43">
        <v>10.66</v>
      </c>
      <c r="I45" s="65">
        <v>24</v>
      </c>
      <c r="J45" s="44">
        <f t="shared" si="6"/>
        <v>254.51999999999998</v>
      </c>
      <c r="K45" s="41"/>
      <c r="L45" s="80" t="s">
        <v>6</v>
      </c>
      <c r="M45" s="42">
        <f t="shared" si="3"/>
        <v>120.38314176245211</v>
      </c>
      <c r="N45" s="83">
        <f t="shared" si="4"/>
        <v>57.999999999999993</v>
      </c>
      <c r="O45" s="83">
        <f t="shared" si="1"/>
        <v>87.75510204081634</v>
      </c>
      <c r="P45" s="80" t="s">
        <v>6</v>
      </c>
      <c r="Q45" s="83">
        <f t="shared" si="5"/>
        <v>100.09389671361501</v>
      </c>
      <c r="R45" s="83">
        <f t="shared" si="2"/>
        <v>80.536912751677846</v>
      </c>
    </row>
    <row r="46" spans="1:20">
      <c r="A46" s="58">
        <v>1993</v>
      </c>
      <c r="B46" s="401"/>
      <c r="C46" s="80" t="s">
        <v>6</v>
      </c>
      <c r="D46" s="43">
        <v>158.9</v>
      </c>
      <c r="E46" s="43">
        <v>5.01</v>
      </c>
      <c r="F46" s="43">
        <v>29</v>
      </c>
      <c r="G46" s="43">
        <v>24.5</v>
      </c>
      <c r="H46" s="43">
        <v>11.35</v>
      </c>
      <c r="I46" s="65">
        <v>26.9</v>
      </c>
      <c r="J46" s="44">
        <f t="shared" si="6"/>
        <v>255.66</v>
      </c>
      <c r="K46" s="41"/>
      <c r="L46" s="80" t="s">
        <v>6</v>
      </c>
      <c r="M46" s="42">
        <f t="shared" si="3"/>
        <v>121.7624521072797</v>
      </c>
      <c r="N46" s="83">
        <f t="shared" si="4"/>
        <v>41.75</v>
      </c>
      <c r="O46" s="83">
        <f t="shared" si="1"/>
        <v>84.548104956268233</v>
      </c>
      <c r="P46" s="80" t="s">
        <v>6</v>
      </c>
      <c r="Q46" s="83">
        <f t="shared" si="5"/>
        <v>106.57276995305163</v>
      </c>
      <c r="R46" s="83">
        <f t="shared" si="2"/>
        <v>90.268456375838923</v>
      </c>
    </row>
    <row r="47" spans="1:20">
      <c r="A47" s="58">
        <v>1994</v>
      </c>
      <c r="B47" s="401"/>
      <c r="C47" s="80" t="s">
        <v>6</v>
      </c>
      <c r="D47" s="43">
        <v>155.80000000000001</v>
      </c>
      <c r="E47" s="43">
        <v>5.4</v>
      </c>
      <c r="F47" s="43">
        <v>32</v>
      </c>
      <c r="G47" s="43">
        <v>27.5</v>
      </c>
      <c r="H47" s="43">
        <v>11.16</v>
      </c>
      <c r="I47" s="65">
        <v>24.084</v>
      </c>
      <c r="J47" s="44">
        <f t="shared" si="6"/>
        <v>255.94400000000002</v>
      </c>
      <c r="K47" s="41"/>
      <c r="L47" s="80" t="s">
        <v>6</v>
      </c>
      <c r="M47" s="42">
        <f t="shared" si="3"/>
        <v>119.38697318007662</v>
      </c>
      <c r="N47" s="83">
        <f t="shared" si="4"/>
        <v>45</v>
      </c>
      <c r="O47" s="83">
        <f t="shared" si="1"/>
        <v>93.294460641399425</v>
      </c>
      <c r="P47" s="80" t="s">
        <v>6</v>
      </c>
      <c r="Q47" s="83">
        <f t="shared" si="5"/>
        <v>104.78873239436619</v>
      </c>
      <c r="R47" s="83">
        <f t="shared" si="2"/>
        <v>80.818791946308721</v>
      </c>
    </row>
    <row r="48" spans="1:20">
      <c r="A48" s="58">
        <v>1995</v>
      </c>
      <c r="B48" s="401"/>
      <c r="C48" s="80" t="s">
        <v>6</v>
      </c>
      <c r="D48" s="43">
        <v>157.69999999999999</v>
      </c>
      <c r="E48" s="80" t="s">
        <v>6</v>
      </c>
      <c r="F48" s="43">
        <v>35.9</v>
      </c>
      <c r="G48" s="43">
        <v>31.9</v>
      </c>
      <c r="H48" s="43">
        <v>11.22</v>
      </c>
      <c r="I48" s="65">
        <v>25.622</v>
      </c>
      <c r="J48" s="44">
        <f t="shared" si="6"/>
        <v>262.34199999999998</v>
      </c>
      <c r="K48" s="41"/>
      <c r="L48" s="80" t="s">
        <v>6</v>
      </c>
      <c r="M48" s="42">
        <f t="shared" si="3"/>
        <v>120.84291187739463</v>
      </c>
      <c r="N48" s="92" t="s">
        <v>6</v>
      </c>
      <c r="O48" s="83">
        <f t="shared" si="1"/>
        <v>104.66472303206997</v>
      </c>
      <c r="P48" s="80" t="s">
        <v>6</v>
      </c>
      <c r="Q48" s="83">
        <f t="shared" si="5"/>
        <v>105.35211267605634</v>
      </c>
      <c r="R48" s="83">
        <f t="shared" si="2"/>
        <v>85.979865771812086</v>
      </c>
    </row>
    <row r="49" spans="1:20">
      <c r="A49" s="58">
        <v>1996</v>
      </c>
      <c r="B49" s="401"/>
      <c r="C49" s="80" t="s">
        <v>6</v>
      </c>
      <c r="D49" s="43">
        <v>162.4</v>
      </c>
      <c r="E49" s="43">
        <v>5.43</v>
      </c>
      <c r="F49" s="43">
        <v>40.299999999999997</v>
      </c>
      <c r="G49" s="43">
        <v>36.200000000000003</v>
      </c>
      <c r="H49" s="43">
        <v>11.08</v>
      </c>
      <c r="I49" s="65">
        <v>25.602</v>
      </c>
      <c r="J49" s="44">
        <f t="shared" si="6"/>
        <v>281.012</v>
      </c>
      <c r="K49" s="41"/>
      <c r="L49" s="80" t="s">
        <v>6</v>
      </c>
      <c r="M49" s="42">
        <f t="shared" si="3"/>
        <v>124.44444444444444</v>
      </c>
      <c r="N49" s="83">
        <f t="shared" ref="N49:N65" si="7">E49/E$38*100</f>
        <v>45.249999999999993</v>
      </c>
      <c r="O49" s="83">
        <f t="shared" si="1"/>
        <v>117.49271137026238</v>
      </c>
      <c r="P49" s="80" t="s">
        <v>6</v>
      </c>
      <c r="Q49" s="83">
        <f t="shared" si="5"/>
        <v>104.037558685446</v>
      </c>
      <c r="R49" s="83">
        <f t="shared" si="2"/>
        <v>85.912751677852356</v>
      </c>
    </row>
    <row r="50" spans="1:20">
      <c r="A50" s="68">
        <v>1997</v>
      </c>
      <c r="B50" s="393"/>
      <c r="C50" s="80" t="s">
        <v>6</v>
      </c>
      <c r="D50" s="65">
        <v>157.4</v>
      </c>
      <c r="E50" s="65">
        <v>7.04</v>
      </c>
      <c r="F50" s="65">
        <v>39.4</v>
      </c>
      <c r="G50" s="65">
        <v>34.5</v>
      </c>
      <c r="H50" s="65">
        <v>11.62</v>
      </c>
      <c r="I50" s="65">
        <v>25.715</v>
      </c>
      <c r="J50" s="44">
        <f t="shared" si="6"/>
        <v>275.67500000000001</v>
      </c>
      <c r="K50" s="82"/>
      <c r="L50" s="80" t="s">
        <v>6</v>
      </c>
      <c r="M50" s="83">
        <f t="shared" si="3"/>
        <v>120.61302681992339</v>
      </c>
      <c r="N50" s="83">
        <f t="shared" si="7"/>
        <v>58.666666666666664</v>
      </c>
      <c r="O50" s="83">
        <f t="shared" si="1"/>
        <v>114.86880466472304</v>
      </c>
      <c r="P50" s="80" t="s">
        <v>6</v>
      </c>
      <c r="Q50" s="83">
        <f t="shared" si="5"/>
        <v>109.10798122065725</v>
      </c>
      <c r="R50" s="83">
        <f t="shared" si="2"/>
        <v>86.291946308724832</v>
      </c>
    </row>
    <row r="51" spans="1:20">
      <c r="A51" s="58">
        <v>1998</v>
      </c>
      <c r="B51" s="393"/>
      <c r="C51" s="80" t="s">
        <v>6</v>
      </c>
      <c r="D51" s="65">
        <v>155.6</v>
      </c>
      <c r="E51" s="65">
        <v>7.69</v>
      </c>
      <c r="F51" s="65">
        <v>45.7</v>
      </c>
      <c r="G51" s="65">
        <v>39.700000000000003</v>
      </c>
      <c r="H51" s="65">
        <v>10.37</v>
      </c>
      <c r="I51" s="65">
        <v>28.061</v>
      </c>
      <c r="J51" s="44">
        <f t="shared" si="6"/>
        <v>287.12099999999998</v>
      </c>
      <c r="K51" s="82"/>
      <c r="L51" s="80" t="s">
        <v>6</v>
      </c>
      <c r="M51" s="83">
        <f t="shared" si="3"/>
        <v>119.23371647509578</v>
      </c>
      <c r="N51" s="83">
        <f t="shared" si="7"/>
        <v>64.083333333333343</v>
      </c>
      <c r="O51" s="83">
        <f t="shared" si="1"/>
        <v>133.23615160349854</v>
      </c>
      <c r="P51" s="80" t="s">
        <v>6</v>
      </c>
      <c r="Q51" s="83">
        <f t="shared" si="5"/>
        <v>97.37089201877933</v>
      </c>
      <c r="R51" s="83">
        <f t="shared" si="2"/>
        <v>94.164429530201346</v>
      </c>
      <c r="S51" s="83"/>
    </row>
    <row r="52" spans="1:20" ht="18">
      <c r="A52" s="84" t="s">
        <v>245</v>
      </c>
      <c r="B52" s="393"/>
      <c r="C52" s="80" t="s">
        <v>6</v>
      </c>
      <c r="D52" s="65">
        <v>155.80000000000001</v>
      </c>
      <c r="E52" s="65">
        <v>8.24</v>
      </c>
      <c r="F52" s="64">
        <v>41.3</v>
      </c>
      <c r="G52" s="64">
        <v>35.299999999999997</v>
      </c>
      <c r="H52" s="65">
        <v>9.4700000000000006</v>
      </c>
      <c r="I52" s="65">
        <v>28.024999999999999</v>
      </c>
      <c r="J52" s="44">
        <f t="shared" si="6"/>
        <v>278.13500000000005</v>
      </c>
      <c r="K52" s="82"/>
      <c r="L52" s="80" t="s">
        <v>6</v>
      </c>
      <c r="M52" s="83">
        <f t="shared" si="3"/>
        <v>119.38697318007662</v>
      </c>
      <c r="N52" s="83">
        <f t="shared" si="7"/>
        <v>68.666666666666671</v>
      </c>
      <c r="O52" s="91">
        <f t="shared" si="1"/>
        <v>120.40816326530613</v>
      </c>
      <c r="P52" s="80" t="s">
        <v>6</v>
      </c>
      <c r="Q52" s="83">
        <f t="shared" si="5"/>
        <v>88.920187793427232</v>
      </c>
      <c r="R52" s="83">
        <f t="shared" si="2"/>
        <v>94.043624161073808</v>
      </c>
    </row>
    <row r="53" spans="1:20">
      <c r="A53" s="68">
        <v>2000</v>
      </c>
      <c r="B53" s="393"/>
      <c r="C53" s="173">
        <v>7.9061365999999994E-2</v>
      </c>
      <c r="D53" s="65">
        <v>158.5</v>
      </c>
      <c r="E53" s="65">
        <v>8.25</v>
      </c>
      <c r="F53" s="65">
        <v>30.91</v>
      </c>
      <c r="G53" s="65">
        <v>24.68</v>
      </c>
      <c r="H53" s="65">
        <v>12.24</v>
      </c>
      <c r="I53" s="65">
        <v>28.149000000000001</v>
      </c>
      <c r="J53" s="44">
        <f t="shared" si="6"/>
        <v>262.808061366</v>
      </c>
      <c r="K53" s="82"/>
      <c r="L53" s="80" t="s">
        <v>6</v>
      </c>
      <c r="M53" s="83">
        <f t="shared" si="3"/>
        <v>121.455938697318</v>
      </c>
      <c r="N53" s="83">
        <f t="shared" si="7"/>
        <v>68.75</v>
      </c>
      <c r="O53" s="83">
        <f t="shared" si="1"/>
        <v>90.116618075801753</v>
      </c>
      <c r="P53" s="80" t="s">
        <v>6</v>
      </c>
      <c r="Q53" s="83">
        <f t="shared" si="5"/>
        <v>114.92957746478874</v>
      </c>
      <c r="R53" s="83">
        <f t="shared" si="2"/>
        <v>94.459731543624159</v>
      </c>
    </row>
    <row r="54" spans="1:20">
      <c r="A54" s="68">
        <v>2001</v>
      </c>
      <c r="B54" s="393"/>
      <c r="C54" s="173">
        <v>7.7057126000000004E-2</v>
      </c>
      <c r="D54" s="65">
        <v>150.80000000000001</v>
      </c>
      <c r="E54" s="65">
        <v>9.5701609999999988</v>
      </c>
      <c r="F54" s="65">
        <v>27.37</v>
      </c>
      <c r="G54" s="65">
        <v>20.6</v>
      </c>
      <c r="H54" s="65">
        <v>11.41</v>
      </c>
      <c r="I54" s="65">
        <v>28.132000000000001</v>
      </c>
      <c r="J54" s="44">
        <f t="shared" si="6"/>
        <v>247.959218126</v>
      </c>
      <c r="K54" s="82"/>
      <c r="L54" s="80" t="s">
        <v>6</v>
      </c>
      <c r="M54" s="83">
        <f t="shared" si="3"/>
        <v>115.55555555555557</v>
      </c>
      <c r="N54" s="83">
        <f t="shared" si="7"/>
        <v>79.751341666666647</v>
      </c>
      <c r="O54" s="83">
        <f t="shared" si="1"/>
        <v>79.795918367346957</v>
      </c>
      <c r="P54" s="80" t="s">
        <v>6</v>
      </c>
      <c r="Q54" s="83">
        <f t="shared" si="5"/>
        <v>107.13615023474179</v>
      </c>
      <c r="R54" s="83">
        <f t="shared" si="2"/>
        <v>94.402684563758385</v>
      </c>
    </row>
    <row r="55" spans="1:20">
      <c r="A55" s="68">
        <v>2002</v>
      </c>
      <c r="B55" s="393"/>
      <c r="C55" s="173">
        <v>7.7011809000000014E-2</v>
      </c>
      <c r="D55" s="65">
        <v>154.4</v>
      </c>
      <c r="E55" s="65">
        <v>9.1199959999999987</v>
      </c>
      <c r="F55" s="65">
        <v>24.52</v>
      </c>
      <c r="G55" s="65">
        <v>19.2</v>
      </c>
      <c r="H55" s="65">
        <v>10.01</v>
      </c>
      <c r="I55" s="65">
        <v>28.042000000000002</v>
      </c>
      <c r="J55" s="44">
        <f t="shared" si="6"/>
        <v>245.36900780899998</v>
      </c>
      <c r="K55" s="82"/>
      <c r="L55" s="80" t="s">
        <v>6</v>
      </c>
      <c r="M55" s="83">
        <f t="shared" si="3"/>
        <v>118.31417624521072</v>
      </c>
      <c r="N55" s="83">
        <f t="shared" si="7"/>
        <v>75.999966666666651</v>
      </c>
      <c r="O55" s="83">
        <f t="shared" si="1"/>
        <v>71.486880466472314</v>
      </c>
      <c r="P55" s="80" t="s">
        <v>6</v>
      </c>
      <c r="Q55" s="83">
        <f t="shared" si="5"/>
        <v>93.990610328638496</v>
      </c>
      <c r="R55" s="83">
        <f t="shared" si="2"/>
        <v>94.100671140939596</v>
      </c>
    </row>
    <row r="56" spans="1:20" ht="18">
      <c r="A56" s="84" t="s">
        <v>246</v>
      </c>
      <c r="B56" s="393"/>
      <c r="C56" s="173">
        <v>8.0788288E-2</v>
      </c>
      <c r="D56" s="64">
        <v>153.4</v>
      </c>
      <c r="E56" s="65">
        <v>8.3285319999999992</v>
      </c>
      <c r="F56" s="65">
        <v>24.38</v>
      </c>
      <c r="G56" s="65">
        <v>19.510000000000002</v>
      </c>
      <c r="H56" s="65">
        <v>10.06</v>
      </c>
      <c r="I56" s="65">
        <v>27.701000000000001</v>
      </c>
      <c r="J56" s="44">
        <f t="shared" si="6"/>
        <v>243.46032028799999</v>
      </c>
      <c r="K56" s="82"/>
      <c r="L56" s="83" t="s">
        <v>6</v>
      </c>
      <c r="M56" s="91">
        <f t="shared" si="3"/>
        <v>117.54789272030652</v>
      </c>
      <c r="N56" s="83">
        <f t="shared" si="7"/>
        <v>69.40443333333333</v>
      </c>
      <c r="O56" s="83">
        <f t="shared" si="1"/>
        <v>71.078717201166185</v>
      </c>
      <c r="P56" s="83" t="s">
        <v>6</v>
      </c>
      <c r="Q56" s="83">
        <f t="shared" si="5"/>
        <v>94.460093896713616</v>
      </c>
      <c r="R56" s="83">
        <f t="shared" si="2"/>
        <v>92.956375838926178</v>
      </c>
    </row>
    <row r="57" spans="1:20">
      <c r="A57" s="68">
        <v>2004</v>
      </c>
      <c r="B57" s="393"/>
      <c r="C57" s="173">
        <v>8.0956406999999994E-2</v>
      </c>
      <c r="D57" s="65">
        <v>173.7</v>
      </c>
      <c r="E57" s="15">
        <v>11.25</v>
      </c>
      <c r="F57" s="65">
        <v>25.83</v>
      </c>
      <c r="G57" s="65">
        <v>20.49</v>
      </c>
      <c r="H57" s="65">
        <v>9.9700000000000006</v>
      </c>
      <c r="I57" s="65">
        <v>27.649038999999998</v>
      </c>
      <c r="J57" s="44">
        <f t="shared" si="6"/>
        <v>268.969995407</v>
      </c>
      <c r="K57" s="82"/>
      <c r="L57" s="83" t="s">
        <v>6</v>
      </c>
      <c r="M57" s="83">
        <f t="shared" si="3"/>
        <v>133.10344827586206</v>
      </c>
      <c r="N57" s="83">
        <f t="shared" si="7"/>
        <v>93.75</v>
      </c>
      <c r="O57" s="83">
        <f t="shared" si="1"/>
        <v>75.306122448979593</v>
      </c>
      <c r="P57" s="83" t="s">
        <v>6</v>
      </c>
      <c r="Q57" s="83">
        <f t="shared" si="5"/>
        <v>93.6150234741784</v>
      </c>
      <c r="R57" s="83">
        <f t="shared" si="2"/>
        <v>92.782010067114086</v>
      </c>
    </row>
    <row r="58" spans="1:20">
      <c r="A58" s="68">
        <v>2005</v>
      </c>
      <c r="B58" s="393"/>
      <c r="C58" s="173">
        <v>7.9417426000000013E-2</v>
      </c>
      <c r="D58" s="65">
        <v>165.6</v>
      </c>
      <c r="E58" s="65">
        <v>14.31</v>
      </c>
      <c r="F58" s="65">
        <v>31.4</v>
      </c>
      <c r="G58" s="65">
        <v>25.531185557834668</v>
      </c>
      <c r="H58" s="65">
        <v>10.193762099703264</v>
      </c>
      <c r="I58" s="65">
        <v>27.6</v>
      </c>
      <c r="J58" s="44">
        <f t="shared" si="6"/>
        <v>274.71436508353793</v>
      </c>
      <c r="K58" s="82"/>
      <c r="L58" s="83" t="s">
        <v>6</v>
      </c>
      <c r="M58" s="83">
        <f t="shared" si="3"/>
        <v>126.89655172413792</v>
      </c>
      <c r="N58" s="83">
        <f t="shared" si="7"/>
        <v>119.25000000000001</v>
      </c>
      <c r="O58" s="83">
        <f t="shared" si="1"/>
        <v>91.545189504373184</v>
      </c>
      <c r="P58" s="83" t="s">
        <v>6</v>
      </c>
      <c r="Q58" s="83">
        <f t="shared" si="5"/>
        <v>95.716076053551774</v>
      </c>
      <c r="R58" s="83">
        <f t="shared" si="2"/>
        <v>92.617449664429529</v>
      </c>
    </row>
    <row r="59" spans="1:20" ht="18.75">
      <c r="A59" s="68" t="s">
        <v>350</v>
      </c>
      <c r="B59" s="393"/>
      <c r="C59" s="173">
        <v>8.3259813000000016E-2</v>
      </c>
      <c r="D59" s="65">
        <v>170.03526122401001</v>
      </c>
      <c r="E59" s="65">
        <v>12.96</v>
      </c>
      <c r="F59" s="65">
        <v>25.71</v>
      </c>
      <c r="G59" s="65">
        <v>20.58</v>
      </c>
      <c r="H59" s="65">
        <v>10.16</v>
      </c>
      <c r="I59" s="65">
        <v>27.8</v>
      </c>
      <c r="J59" s="44">
        <f t="shared" si="6"/>
        <v>267.32852103701003</v>
      </c>
      <c r="K59" s="82"/>
      <c r="L59" s="83" t="s">
        <v>6</v>
      </c>
      <c r="M59" s="83">
        <f t="shared" si="3"/>
        <v>130.29521932874331</v>
      </c>
      <c r="N59" s="83">
        <f t="shared" si="7"/>
        <v>108</v>
      </c>
      <c r="O59" s="83">
        <f t="shared" si="1"/>
        <v>74.956268221574348</v>
      </c>
      <c r="P59" s="83" t="s">
        <v>6</v>
      </c>
      <c r="Q59" s="83">
        <f t="shared" si="5"/>
        <v>95.399061032863855</v>
      </c>
      <c r="R59" s="83">
        <f t="shared" si="2"/>
        <v>93.288590604026851</v>
      </c>
      <c r="T59" s="359" t="s">
        <v>6</v>
      </c>
    </row>
    <row r="60" spans="1:20" ht="18">
      <c r="A60" s="68" t="s">
        <v>351</v>
      </c>
      <c r="B60" s="393"/>
      <c r="C60" s="173">
        <v>6.6102627999999997E-2</v>
      </c>
      <c r="D60" s="65">
        <v>176.82849159656521</v>
      </c>
      <c r="E60" s="65">
        <v>11.35</v>
      </c>
      <c r="F60" s="65">
        <v>27.45</v>
      </c>
      <c r="G60" s="65">
        <v>22.79</v>
      </c>
      <c r="H60" s="65">
        <v>10.5</v>
      </c>
      <c r="I60" s="65">
        <v>27.5</v>
      </c>
      <c r="J60" s="44">
        <f t="shared" si="6"/>
        <v>276.48459422456517</v>
      </c>
      <c r="K60" s="82"/>
      <c r="L60" s="83" t="s">
        <v>6</v>
      </c>
      <c r="M60" s="83">
        <f t="shared" si="3"/>
        <v>135.50075984411129</v>
      </c>
      <c r="N60" s="83">
        <f t="shared" si="7"/>
        <v>94.583333333333329</v>
      </c>
      <c r="O60" s="83">
        <f t="shared" si="1"/>
        <v>80.029154518950435</v>
      </c>
      <c r="P60" s="83" t="s">
        <v>6</v>
      </c>
      <c r="Q60" s="83">
        <f t="shared" si="5"/>
        <v>98.591549295774655</v>
      </c>
      <c r="R60" s="83">
        <f t="shared" si="2"/>
        <v>92.281879194630861</v>
      </c>
    </row>
    <row r="61" spans="1:20" ht="18">
      <c r="A61" s="68" t="s">
        <v>352</v>
      </c>
      <c r="B61" s="393"/>
      <c r="C61" s="173">
        <v>5.0227903999999997E-2</v>
      </c>
      <c r="D61" s="65">
        <v>157.03148290364607</v>
      </c>
      <c r="E61" s="65">
        <v>10.36</v>
      </c>
      <c r="F61" s="65">
        <v>28.34</v>
      </c>
      <c r="G61" s="65">
        <v>23.28</v>
      </c>
      <c r="H61" s="65">
        <v>12.19</v>
      </c>
      <c r="I61" s="65">
        <v>27.6</v>
      </c>
      <c r="J61" s="44">
        <f t="shared" si="6"/>
        <v>258.8517108076461</v>
      </c>
      <c r="K61" s="82"/>
      <c r="L61" s="83" t="s">
        <v>6</v>
      </c>
      <c r="M61" s="83">
        <f t="shared" si="3"/>
        <v>120.3306382403418</v>
      </c>
      <c r="N61" s="83">
        <f t="shared" si="7"/>
        <v>86.333333333333329</v>
      </c>
      <c r="O61" s="83">
        <f t="shared" si="1"/>
        <v>82.623906705539369</v>
      </c>
      <c r="P61" s="83" t="s">
        <v>6</v>
      </c>
      <c r="Q61" s="83">
        <f t="shared" si="5"/>
        <v>114.46009389671362</v>
      </c>
      <c r="R61" s="83">
        <f t="shared" si="2"/>
        <v>92.617449664429529</v>
      </c>
    </row>
    <row r="62" spans="1:20" ht="18">
      <c r="A62" s="68" t="s">
        <v>353</v>
      </c>
      <c r="B62" s="393"/>
      <c r="C62" s="173">
        <v>5.0886006999999997E-2</v>
      </c>
      <c r="D62" s="65">
        <v>131.92345982339137</v>
      </c>
      <c r="E62" s="65">
        <v>9.69</v>
      </c>
      <c r="F62" s="65">
        <v>24.7</v>
      </c>
      <c r="G62" s="65">
        <v>19.84</v>
      </c>
      <c r="H62" s="65">
        <v>10.1</v>
      </c>
      <c r="I62" s="65">
        <v>27.6</v>
      </c>
      <c r="J62" s="44">
        <f t="shared" si="6"/>
        <v>223.90434583039135</v>
      </c>
      <c r="K62" s="82"/>
      <c r="L62" s="83" t="s">
        <v>6</v>
      </c>
      <c r="M62" s="83">
        <f t="shared" si="3"/>
        <v>101.09077381102787</v>
      </c>
      <c r="N62" s="83">
        <f t="shared" si="7"/>
        <v>80.75</v>
      </c>
      <c r="O62" s="83">
        <f t="shared" si="1"/>
        <v>72.011661807580168</v>
      </c>
      <c r="P62" s="83" t="s">
        <v>6</v>
      </c>
      <c r="Q62" s="83">
        <f t="shared" si="5"/>
        <v>94.835680751173697</v>
      </c>
      <c r="R62" s="83">
        <f t="shared" si="2"/>
        <v>92.617449664429529</v>
      </c>
    </row>
    <row r="63" spans="1:20">
      <c r="A63" s="68">
        <v>2010</v>
      </c>
      <c r="B63" s="393"/>
      <c r="C63" s="173">
        <v>4.7531759999999992E-2</v>
      </c>
      <c r="D63" s="65">
        <v>131.93396436893246</v>
      </c>
      <c r="E63" s="65">
        <v>8.33</v>
      </c>
      <c r="F63" s="65">
        <v>23.85</v>
      </c>
      <c r="G63" s="65">
        <v>17.95</v>
      </c>
      <c r="H63" s="65">
        <v>10.89</v>
      </c>
      <c r="I63" s="65">
        <v>27.6</v>
      </c>
      <c r="J63" s="44">
        <f t="shared" si="6"/>
        <v>220.60149612893244</v>
      </c>
      <c r="K63" s="82"/>
      <c r="L63" s="83" t="s">
        <v>6</v>
      </c>
      <c r="M63" s="83">
        <f t="shared" si="3"/>
        <v>101.09882327121262</v>
      </c>
      <c r="N63" s="83">
        <f t="shared" si="7"/>
        <v>69.416666666666671</v>
      </c>
      <c r="O63" s="83">
        <f t="shared" si="1"/>
        <v>69.533527696793016</v>
      </c>
      <c r="P63" s="83" t="s">
        <v>6</v>
      </c>
      <c r="Q63" s="83">
        <f t="shared" si="5"/>
        <v>102.25352112676056</v>
      </c>
      <c r="R63" s="83">
        <f t="shared" si="2"/>
        <v>92.617449664429529</v>
      </c>
    </row>
    <row r="64" spans="1:20" ht="18">
      <c r="A64" s="68" t="s">
        <v>592</v>
      </c>
      <c r="B64" s="393"/>
      <c r="C64" s="173">
        <v>4.5161970000000003E-2</v>
      </c>
      <c r="D64" s="65">
        <v>134.80000000000001</v>
      </c>
      <c r="E64" s="169">
        <v>9.8699999999999992</v>
      </c>
      <c r="F64" s="65">
        <v>22.61</v>
      </c>
      <c r="G64" s="65">
        <v>16.329999999999998</v>
      </c>
      <c r="H64" s="65">
        <v>10.7</v>
      </c>
      <c r="I64" s="65">
        <v>27.8</v>
      </c>
      <c r="J64" s="44">
        <f t="shared" si="6"/>
        <v>222.15516196999999</v>
      </c>
      <c r="K64" s="82"/>
      <c r="L64" s="83" t="s">
        <v>6</v>
      </c>
      <c r="M64" s="83">
        <f t="shared" si="3"/>
        <v>103.29501915708815</v>
      </c>
      <c r="N64" s="83">
        <f t="shared" si="7"/>
        <v>82.249999999999986</v>
      </c>
      <c r="O64" s="83">
        <f t="shared" si="1"/>
        <v>65.91836734693878</v>
      </c>
      <c r="P64" s="83" t="s">
        <v>6</v>
      </c>
      <c r="Q64" s="83">
        <f t="shared" si="5"/>
        <v>100.46948356807511</v>
      </c>
      <c r="R64" s="83">
        <f>I64/I$38*100</f>
        <v>93.288590604026851</v>
      </c>
    </row>
    <row r="65" spans="1:19" ht="18">
      <c r="A65" s="68" t="s">
        <v>593</v>
      </c>
      <c r="B65" s="393"/>
      <c r="C65" s="173">
        <v>5.2200419999999997E-2</v>
      </c>
      <c r="D65" s="65">
        <v>137.19999999999999</v>
      </c>
      <c r="E65" s="64">
        <v>8.43</v>
      </c>
      <c r="F65" s="65">
        <v>11.3</v>
      </c>
      <c r="G65" s="65">
        <v>12.54</v>
      </c>
      <c r="H65" s="65">
        <v>10.79</v>
      </c>
      <c r="I65" s="65">
        <v>28.2</v>
      </c>
      <c r="J65" s="44">
        <f t="shared" si="6"/>
        <v>208.51220041999997</v>
      </c>
      <c r="K65" s="82"/>
      <c r="L65" s="83" t="s">
        <v>6</v>
      </c>
      <c r="M65" s="83">
        <f t="shared" si="3"/>
        <v>105.13409961685822</v>
      </c>
      <c r="N65" s="83">
        <f t="shared" si="7"/>
        <v>70.25</v>
      </c>
      <c r="O65" s="83">
        <f t="shared" si="1"/>
        <v>32.94460641399418</v>
      </c>
      <c r="P65" s="83" t="s">
        <v>6</v>
      </c>
      <c r="Q65" s="83">
        <f t="shared" si="5"/>
        <v>101.31455399061031</v>
      </c>
      <c r="R65" s="519">
        <f>I65/I$38*100</f>
        <v>94.630872483221466</v>
      </c>
      <c r="S65" s="388"/>
    </row>
    <row r="66" spans="1:19" ht="18">
      <c r="A66" s="68" t="s">
        <v>594</v>
      </c>
      <c r="B66" s="393"/>
      <c r="C66" s="173">
        <v>5.4224873E-2</v>
      </c>
      <c r="D66" s="65">
        <v>125</v>
      </c>
      <c r="E66" s="65" t="s">
        <v>6</v>
      </c>
      <c r="F66" s="65">
        <v>16.600000000000001</v>
      </c>
      <c r="G66" s="65">
        <v>11.39</v>
      </c>
      <c r="H66" s="65">
        <v>10.69</v>
      </c>
      <c r="I66" s="169" t="s">
        <v>6</v>
      </c>
      <c r="J66" s="44" t="s">
        <v>6</v>
      </c>
      <c r="K66" s="82"/>
      <c r="L66" s="83" t="s">
        <v>6</v>
      </c>
      <c r="M66" s="83">
        <f t="shared" si="3"/>
        <v>95.785440613026822</v>
      </c>
      <c r="N66" s="83" t="s">
        <v>6</v>
      </c>
      <c r="O66" s="83">
        <f>F66/F$38*100</f>
        <v>48.396501457725954</v>
      </c>
      <c r="P66" s="83" t="s">
        <v>6</v>
      </c>
      <c r="Q66" s="83">
        <f t="shared" si="5"/>
        <v>100.37558685446008</v>
      </c>
      <c r="R66" s="83" t="s">
        <v>6</v>
      </c>
    </row>
    <row r="67" spans="1:19" ht="18">
      <c r="A67" s="68" t="s">
        <v>595</v>
      </c>
      <c r="B67" s="393"/>
      <c r="C67" s="173">
        <v>5.9878000000000001E-2</v>
      </c>
      <c r="D67" s="169">
        <v>122.9</v>
      </c>
      <c r="E67" s="65" t="s">
        <v>6</v>
      </c>
      <c r="F67" s="65">
        <v>17.100000000000001</v>
      </c>
      <c r="G67" s="65">
        <v>11.81</v>
      </c>
      <c r="H67" s="65">
        <v>9.41</v>
      </c>
      <c r="I67" s="65" t="s">
        <v>6</v>
      </c>
      <c r="J67" s="65" t="s">
        <v>6</v>
      </c>
      <c r="K67" s="365"/>
      <c r="L67" s="83" t="s">
        <v>6</v>
      </c>
      <c r="M67" s="83">
        <f t="shared" si="3"/>
        <v>94.17624521072797</v>
      </c>
      <c r="N67" s="519" t="s">
        <v>6</v>
      </c>
      <c r="O67" s="83">
        <f>F67/F$38*100</f>
        <v>49.854227405247819</v>
      </c>
      <c r="P67" s="83" t="s">
        <v>6</v>
      </c>
      <c r="Q67" s="83">
        <f t="shared" si="5"/>
        <v>88.356807511737088</v>
      </c>
      <c r="R67" s="519" t="s">
        <v>6</v>
      </c>
    </row>
    <row r="68" spans="1:19" ht="18">
      <c r="A68" s="68" t="s">
        <v>596</v>
      </c>
      <c r="B68" s="393"/>
      <c r="C68" s="173">
        <v>5.6440754000000003E-2</v>
      </c>
      <c r="D68" s="169">
        <v>132.69999999999999</v>
      </c>
      <c r="E68" s="65" t="s">
        <v>6</v>
      </c>
      <c r="F68" s="169" t="s">
        <v>6</v>
      </c>
      <c r="G68" s="65">
        <v>14.195369558767768</v>
      </c>
      <c r="H68" s="65">
        <v>10.270679104623694</v>
      </c>
      <c r="I68" s="65" t="s">
        <v>6</v>
      </c>
      <c r="J68" s="65" t="s">
        <v>6</v>
      </c>
      <c r="K68" s="365"/>
      <c r="L68" s="83"/>
      <c r="M68" s="83">
        <f t="shared" ref="M68:M71" si="8">D68/D$38*100</f>
        <v>101.68582375478927</v>
      </c>
      <c r="N68" s="519" t="s">
        <v>6</v>
      </c>
      <c r="O68" s="519" t="s">
        <v>6</v>
      </c>
      <c r="P68" s="83" t="s">
        <v>6</v>
      </c>
      <c r="Q68" s="83">
        <f t="shared" si="5"/>
        <v>96.438301451865669</v>
      </c>
      <c r="R68" s="519" t="s">
        <v>6</v>
      </c>
    </row>
    <row r="69" spans="1:19" ht="18">
      <c r="A69" s="68" t="s">
        <v>597</v>
      </c>
      <c r="B69" s="393"/>
      <c r="C69" s="173">
        <v>5.5880267999999997E-2</v>
      </c>
      <c r="D69" s="169">
        <v>139.9</v>
      </c>
      <c r="E69" s="65" t="s">
        <v>6</v>
      </c>
      <c r="F69" s="169" t="s">
        <v>6</v>
      </c>
      <c r="G69" s="65" t="s">
        <v>6</v>
      </c>
      <c r="H69" s="65" t="s">
        <v>6</v>
      </c>
      <c r="I69" s="65" t="s">
        <v>6</v>
      </c>
      <c r="J69" s="65" t="s">
        <v>6</v>
      </c>
      <c r="K69" s="365"/>
      <c r="L69" s="83"/>
      <c r="M69" s="83">
        <f t="shared" si="8"/>
        <v>107.20306513409963</v>
      </c>
      <c r="N69" s="519" t="s">
        <v>6</v>
      </c>
      <c r="O69" s="519" t="s">
        <v>6</v>
      </c>
      <c r="P69" s="519" t="s">
        <v>6</v>
      </c>
      <c r="Q69" s="83" t="s">
        <v>6</v>
      </c>
      <c r="R69" s="519" t="s">
        <v>6</v>
      </c>
    </row>
    <row r="70" spans="1:19">
      <c r="A70" s="68">
        <v>2017</v>
      </c>
      <c r="B70" s="393"/>
      <c r="C70" s="173">
        <v>6.0262562999999998E-2</v>
      </c>
      <c r="D70" s="169">
        <v>122.6</v>
      </c>
      <c r="E70" s="65" t="s">
        <v>6</v>
      </c>
      <c r="F70" s="169" t="s">
        <v>6</v>
      </c>
      <c r="G70" s="65" t="s">
        <v>6</v>
      </c>
      <c r="H70" s="65" t="s">
        <v>6</v>
      </c>
      <c r="I70" s="65" t="s">
        <v>6</v>
      </c>
      <c r="J70" s="44" t="s">
        <v>6</v>
      </c>
      <c r="K70" s="82"/>
      <c r="L70" s="83"/>
      <c r="M70" s="83">
        <f t="shared" si="8"/>
        <v>93.946360153256705</v>
      </c>
      <c r="N70" s="519" t="s">
        <v>6</v>
      </c>
      <c r="O70" s="519" t="s">
        <v>6</v>
      </c>
      <c r="P70" s="519" t="s">
        <v>6</v>
      </c>
      <c r="Q70" s="83" t="s">
        <v>6</v>
      </c>
      <c r="R70" s="519" t="s">
        <v>6</v>
      </c>
    </row>
    <row r="71" spans="1:19">
      <c r="A71" s="68">
        <v>2018</v>
      </c>
      <c r="B71" s="393"/>
      <c r="C71" s="435">
        <v>6.2307812999999997E-2</v>
      </c>
      <c r="D71" s="169">
        <v>128.6</v>
      </c>
      <c r="E71" s="169">
        <v>4.4475710924999996</v>
      </c>
      <c r="F71" s="169" t="s">
        <v>6</v>
      </c>
      <c r="G71" s="65" t="s">
        <v>6</v>
      </c>
      <c r="H71" s="65" t="s">
        <v>6</v>
      </c>
      <c r="I71" s="65" t="s">
        <v>6</v>
      </c>
      <c r="J71" s="44" t="s">
        <v>6</v>
      </c>
      <c r="K71" s="82"/>
      <c r="L71" s="83"/>
      <c r="M71" s="83">
        <f t="shared" si="8"/>
        <v>98.544061302681982</v>
      </c>
      <c r="N71" s="519" t="s">
        <v>6</v>
      </c>
      <c r="O71" s="519" t="s">
        <v>6</v>
      </c>
      <c r="P71" s="519" t="s">
        <v>6</v>
      </c>
      <c r="Q71" s="83" t="s">
        <v>6</v>
      </c>
      <c r="R71" s="519" t="s">
        <v>6</v>
      </c>
      <c r="S71" s="388"/>
    </row>
    <row r="72" spans="1:19" ht="15.75" thickBot="1">
      <c r="A72" s="160">
        <v>2019</v>
      </c>
      <c r="B72" s="406"/>
      <c r="C72" s="427">
        <v>5.8914362999999997E-2</v>
      </c>
      <c r="D72" s="364">
        <v>117.3</v>
      </c>
      <c r="E72" s="364">
        <v>4.2810627175000002</v>
      </c>
      <c r="F72" s="364" t="s">
        <v>6</v>
      </c>
      <c r="G72" s="161" t="s">
        <v>6</v>
      </c>
      <c r="H72" s="161" t="s">
        <v>6</v>
      </c>
      <c r="I72" s="161" t="s">
        <v>6</v>
      </c>
      <c r="J72" s="422" t="s">
        <v>6</v>
      </c>
      <c r="K72" s="421"/>
      <c r="L72" s="95"/>
      <c r="M72" s="95">
        <f t="shared" ref="M72" si="9">D72/D$38*100</f>
        <v>89.885057471264361</v>
      </c>
      <c r="N72" s="520" t="s">
        <v>6</v>
      </c>
      <c r="O72" s="520" t="s">
        <v>6</v>
      </c>
      <c r="P72" s="520" t="s">
        <v>6</v>
      </c>
      <c r="Q72" s="95" t="s">
        <v>6</v>
      </c>
      <c r="R72" s="520" t="s">
        <v>6</v>
      </c>
    </row>
    <row r="73" spans="1:19" s="19" customFormat="1" ht="12.75">
      <c r="A73" s="19" t="s">
        <v>173</v>
      </c>
    </row>
    <row r="74" spans="1:19" s="19" customFormat="1" ht="12.75">
      <c r="A74" s="19" t="s">
        <v>174</v>
      </c>
    </row>
    <row r="75" spans="1:19" s="19" customFormat="1" ht="12.75">
      <c r="D75" s="19" t="s">
        <v>247</v>
      </c>
    </row>
    <row r="76" spans="1:19" s="19" customFormat="1" ht="12.75">
      <c r="D76" s="19" t="s">
        <v>175</v>
      </c>
      <c r="R76" s="168"/>
    </row>
    <row r="77" spans="1:19" s="19" customFormat="1" ht="12.75">
      <c r="A77" s="19" t="s">
        <v>176</v>
      </c>
    </row>
    <row r="78" spans="1:19" s="19" customFormat="1" ht="12.75">
      <c r="A78" s="19" t="s">
        <v>177</v>
      </c>
    </row>
    <row r="79" spans="1:19" s="19" customFormat="1" ht="12.75">
      <c r="A79" s="19" t="s">
        <v>178</v>
      </c>
    </row>
    <row r="80" spans="1:19" s="19" customFormat="1" ht="12.75">
      <c r="A80" s="85" t="s">
        <v>536</v>
      </c>
    </row>
    <row r="81" spans="1:16" s="19" customFormat="1" ht="12.75">
      <c r="A81" s="86" t="s">
        <v>179</v>
      </c>
    </row>
    <row r="82" spans="1:16" s="19" customFormat="1" ht="14.25" hidden="1">
      <c r="A82" s="379" t="s">
        <v>248</v>
      </c>
    </row>
    <row r="83" spans="1:16" s="19" customFormat="1" ht="12.75" customHeight="1">
      <c r="A83" s="19" t="s">
        <v>180</v>
      </c>
    </row>
    <row r="84" spans="1:16" s="19" customFormat="1" ht="12.75" customHeight="1">
      <c r="A84" s="175" t="s">
        <v>367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</row>
    <row r="85" spans="1:16" s="19" customFormat="1" ht="14.25" customHeight="1">
      <c r="A85" s="19" t="s">
        <v>181</v>
      </c>
    </row>
    <row r="86" spans="1:16" s="19" customFormat="1" ht="12.75">
      <c r="A86" s="19" t="s">
        <v>182</v>
      </c>
    </row>
    <row r="87" spans="1:16" s="19" customFormat="1" ht="12.75">
      <c r="A87" s="159" t="s">
        <v>354</v>
      </c>
    </row>
    <row r="88" spans="1:16" ht="12.75" customHeight="1">
      <c r="A88" s="159" t="s">
        <v>600</v>
      </c>
    </row>
    <row r="89" spans="1:16" ht="13.5" customHeight="1">
      <c r="A89" s="159" t="s">
        <v>599</v>
      </c>
    </row>
  </sheetData>
  <phoneticPr fontId="3" type="noConversion"/>
  <pageMargins left="0.74803149606299213" right="0.74803149606299213" top="0.78740157480314965" bottom="0.79" header="0.51181102362204722" footer="0.51181102362204722"/>
  <pageSetup paperSize="9" scale="54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88"/>
  <sheetViews>
    <sheetView topLeftCell="A4" zoomScale="75" zoomScaleNormal="75" workbookViewId="0">
      <pane ySplit="9" topLeftCell="A46" activePane="bottomLeft" state="frozen"/>
      <selection activeCell="X30" sqref="X30"/>
      <selection pane="bottomLeft" activeCell="A13" sqref="A13"/>
    </sheetView>
  </sheetViews>
  <sheetFormatPr defaultColWidth="11.42578125" defaultRowHeight="15"/>
  <cols>
    <col min="1" max="1" width="8.85546875" style="2" customWidth="1"/>
    <col min="2" max="2" width="6.140625" style="2" customWidth="1"/>
    <col min="3" max="7" width="20.7109375" style="2" customWidth="1"/>
    <col min="8" max="8" width="13.28515625" style="2" customWidth="1"/>
    <col min="9" max="13" width="8.7109375" style="2" hidden="1" customWidth="1"/>
    <col min="14" max="14" width="31.5703125" style="2" customWidth="1"/>
    <col min="15" max="15" width="13.28515625" style="2" customWidth="1"/>
    <col min="16" max="16384" width="11.42578125" style="2"/>
  </cols>
  <sheetData>
    <row r="1" spans="1:13" ht="18" hidden="1">
      <c r="A1" s="33" t="s">
        <v>183</v>
      </c>
    </row>
    <row r="2" spans="1:13" ht="18" hidden="1">
      <c r="A2" s="33"/>
      <c r="F2" s="87"/>
    </row>
    <row r="3" spans="1:13" ht="18" hidden="1">
      <c r="A3" s="33"/>
    </row>
    <row r="4" spans="1:13" ht="20.25">
      <c r="A4" s="52" t="s">
        <v>242</v>
      </c>
      <c r="G4" s="346" t="s">
        <v>426</v>
      </c>
    </row>
    <row r="5" spans="1:13" ht="18">
      <c r="A5" s="74"/>
    </row>
    <row r="6" spans="1:13" ht="18.75">
      <c r="A6" s="74"/>
      <c r="B6" s="28" t="s">
        <v>537</v>
      </c>
      <c r="C6" s="75"/>
      <c r="D6" s="75"/>
      <c r="E6" s="75"/>
    </row>
    <row r="7" spans="1:13" ht="18">
      <c r="A7" s="74"/>
    </row>
    <row r="8" spans="1:13" ht="15.75" thickBot="1">
      <c r="A8" s="388"/>
      <c r="B8" s="388"/>
      <c r="C8" s="388"/>
      <c r="D8" s="388"/>
      <c r="E8" s="388"/>
      <c r="F8" s="388"/>
      <c r="G8" s="388"/>
      <c r="H8" s="388"/>
      <c r="I8" s="516"/>
      <c r="J8" s="516"/>
      <c r="K8" s="516"/>
      <c r="L8" s="516"/>
      <c r="M8" s="516"/>
    </row>
    <row r="9" spans="1:13">
      <c r="A9" s="389" t="s">
        <v>243</v>
      </c>
      <c r="B9" s="390"/>
      <c r="C9" s="215" t="s">
        <v>98</v>
      </c>
      <c r="D9" s="215" t="s">
        <v>420</v>
      </c>
      <c r="E9" s="215" t="s">
        <v>184</v>
      </c>
      <c r="F9" s="215" t="s">
        <v>163</v>
      </c>
      <c r="G9" s="215" t="s">
        <v>249</v>
      </c>
      <c r="H9" s="397"/>
      <c r="I9" s="517" t="s">
        <v>98</v>
      </c>
      <c r="J9" s="517" t="s">
        <v>91</v>
      </c>
      <c r="K9" s="517" t="s">
        <v>162</v>
      </c>
      <c r="L9" s="517" t="s">
        <v>163</v>
      </c>
      <c r="M9" s="518" t="s">
        <v>185</v>
      </c>
    </row>
    <row r="10" spans="1:13">
      <c r="A10" s="393"/>
      <c r="B10" s="393"/>
      <c r="C10" s="394"/>
      <c r="D10" s="394"/>
      <c r="E10" s="395" t="s">
        <v>186</v>
      </c>
      <c r="F10" s="395" t="s">
        <v>187</v>
      </c>
      <c r="G10" s="394"/>
      <c r="H10" s="397"/>
      <c r="I10" s="518"/>
      <c r="J10" s="518"/>
      <c r="K10" s="395" t="s">
        <v>165</v>
      </c>
      <c r="L10" s="395" t="s">
        <v>166</v>
      </c>
      <c r="M10" s="518"/>
    </row>
    <row r="11" spans="1:13">
      <c r="A11" s="393"/>
      <c r="B11" s="393"/>
      <c r="C11" s="76" t="s">
        <v>169</v>
      </c>
      <c r="D11" s="76" t="s">
        <v>169</v>
      </c>
      <c r="E11" s="76" t="s">
        <v>169</v>
      </c>
      <c r="F11" s="76" t="s">
        <v>169</v>
      </c>
      <c r="G11" s="76" t="s">
        <v>170</v>
      </c>
      <c r="H11" s="397"/>
      <c r="I11" s="88" t="s">
        <v>169</v>
      </c>
      <c r="J11" s="88" t="s">
        <v>169</v>
      </c>
      <c r="K11" s="88" t="s">
        <v>169</v>
      </c>
      <c r="L11" s="88" t="s">
        <v>169</v>
      </c>
      <c r="M11" s="76" t="s">
        <v>170</v>
      </c>
    </row>
    <row r="12" spans="1:13" ht="15.75" thickBot="1">
      <c r="A12" s="398"/>
      <c r="B12" s="398"/>
      <c r="C12" s="78" t="s">
        <v>108</v>
      </c>
      <c r="D12" s="78" t="s">
        <v>108</v>
      </c>
      <c r="E12" s="78" t="s">
        <v>108</v>
      </c>
      <c r="F12" s="78" t="s">
        <v>108</v>
      </c>
      <c r="G12" s="78" t="s">
        <v>171</v>
      </c>
      <c r="H12" s="397"/>
      <c r="I12" s="89" t="s">
        <v>108</v>
      </c>
      <c r="J12" s="89" t="s">
        <v>108</v>
      </c>
      <c r="K12" s="89" t="s">
        <v>108</v>
      </c>
      <c r="L12" s="89" t="s">
        <v>108</v>
      </c>
      <c r="M12" s="89" t="s">
        <v>171</v>
      </c>
    </row>
    <row r="13" spans="1:13">
      <c r="A13" s="393"/>
      <c r="B13" s="393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  <row r="14" spans="1:13">
      <c r="C14" s="3"/>
      <c r="D14" s="3"/>
      <c r="E14" s="3"/>
      <c r="F14" s="3"/>
      <c r="G14" s="10" t="s">
        <v>188</v>
      </c>
      <c r="H14" s="3"/>
      <c r="I14" s="3"/>
      <c r="J14" s="3"/>
      <c r="K14" s="3"/>
      <c r="L14" s="10"/>
      <c r="M14" s="10" t="s">
        <v>172</v>
      </c>
    </row>
    <row r="15" spans="1:13">
      <c r="A15" s="58">
        <v>1960</v>
      </c>
      <c r="B15" s="401"/>
      <c r="C15" s="3" t="s">
        <v>6</v>
      </c>
      <c r="D15" s="80" t="s">
        <v>6</v>
      </c>
      <c r="E15" s="402"/>
      <c r="F15" s="402" t="s">
        <v>6</v>
      </c>
      <c r="G15" s="402" t="s">
        <v>6</v>
      </c>
      <c r="H15" s="3"/>
      <c r="I15" s="3" t="s">
        <v>6</v>
      </c>
      <c r="J15" s="42"/>
      <c r="K15" s="3"/>
      <c r="L15" s="3" t="s">
        <v>6</v>
      </c>
      <c r="M15" s="3" t="s">
        <v>6</v>
      </c>
    </row>
    <row r="16" spans="1:13">
      <c r="A16" s="58">
        <v>1961</v>
      </c>
      <c r="B16" s="401"/>
      <c r="C16" s="3" t="s">
        <v>6</v>
      </c>
      <c r="D16" s="80" t="s">
        <v>6</v>
      </c>
      <c r="E16" s="402"/>
      <c r="F16" s="402" t="s">
        <v>6</v>
      </c>
      <c r="G16" s="402" t="s">
        <v>6</v>
      </c>
      <c r="H16" s="3"/>
      <c r="I16" s="3" t="s">
        <v>6</v>
      </c>
      <c r="J16" s="42"/>
      <c r="K16" s="3"/>
      <c r="L16" s="3" t="s">
        <v>6</v>
      </c>
      <c r="M16" s="3" t="s">
        <v>6</v>
      </c>
    </row>
    <row r="17" spans="1:13">
      <c r="A17" s="58">
        <v>1962</v>
      </c>
      <c r="B17" s="401"/>
      <c r="C17" s="3" t="s">
        <v>6</v>
      </c>
      <c r="D17" s="80" t="s">
        <v>6</v>
      </c>
      <c r="E17" s="402"/>
      <c r="F17" s="402" t="s">
        <v>6</v>
      </c>
      <c r="G17" s="402" t="s">
        <v>6</v>
      </c>
      <c r="H17" s="3"/>
      <c r="I17" s="3" t="s">
        <v>6</v>
      </c>
      <c r="J17" s="42"/>
      <c r="K17" s="3"/>
      <c r="L17" s="3" t="s">
        <v>6</v>
      </c>
      <c r="M17" s="3" t="s">
        <v>6</v>
      </c>
    </row>
    <row r="18" spans="1:13">
      <c r="A18" s="58">
        <v>1963</v>
      </c>
      <c r="B18" s="401"/>
      <c r="C18" s="3" t="s">
        <v>6</v>
      </c>
      <c r="D18" s="80" t="s">
        <v>6</v>
      </c>
      <c r="E18" s="402"/>
      <c r="F18" s="402" t="s">
        <v>6</v>
      </c>
      <c r="G18" s="402" t="s">
        <v>6</v>
      </c>
      <c r="H18" s="3"/>
      <c r="I18" s="3" t="s">
        <v>6</v>
      </c>
      <c r="J18" s="42"/>
      <c r="K18" s="3"/>
      <c r="L18" s="3" t="s">
        <v>6</v>
      </c>
      <c r="M18" s="3" t="s">
        <v>6</v>
      </c>
    </row>
    <row r="19" spans="1:13">
      <c r="A19" s="58">
        <v>1964</v>
      </c>
      <c r="B19" s="401"/>
      <c r="C19" s="3" t="s">
        <v>6</v>
      </c>
      <c r="D19" s="80" t="s">
        <v>6</v>
      </c>
      <c r="E19" s="402"/>
      <c r="F19" s="402" t="s">
        <v>6</v>
      </c>
      <c r="G19" s="402" t="s">
        <v>6</v>
      </c>
      <c r="H19" s="3"/>
      <c r="I19" s="3" t="s">
        <v>6</v>
      </c>
      <c r="J19" s="42"/>
      <c r="K19" s="3"/>
      <c r="L19" s="3" t="s">
        <v>6</v>
      </c>
      <c r="M19" s="3" t="s">
        <v>6</v>
      </c>
    </row>
    <row r="20" spans="1:13">
      <c r="A20" s="58">
        <v>1965</v>
      </c>
      <c r="B20" s="401"/>
      <c r="C20" s="3" t="s">
        <v>6</v>
      </c>
      <c r="D20" s="80" t="s">
        <v>6</v>
      </c>
      <c r="E20" s="402"/>
      <c r="F20" s="402" t="s">
        <v>6</v>
      </c>
      <c r="G20" s="402" t="s">
        <v>6</v>
      </c>
      <c r="H20" s="3"/>
      <c r="I20" s="3" t="s">
        <v>6</v>
      </c>
      <c r="J20" s="42"/>
      <c r="K20" s="3"/>
      <c r="L20" s="3" t="s">
        <v>6</v>
      </c>
      <c r="M20" s="3" t="s">
        <v>6</v>
      </c>
    </row>
    <row r="21" spans="1:13">
      <c r="A21" s="58">
        <v>1966</v>
      </c>
      <c r="B21" s="401"/>
      <c r="C21" s="3" t="s">
        <v>6</v>
      </c>
      <c r="D21" s="80" t="s">
        <v>6</v>
      </c>
      <c r="E21" s="402"/>
      <c r="F21" s="402" t="s">
        <v>6</v>
      </c>
      <c r="G21" s="402" t="s">
        <v>6</v>
      </c>
      <c r="H21" s="3"/>
      <c r="I21" s="3" t="s">
        <v>6</v>
      </c>
      <c r="J21" s="42"/>
      <c r="K21" s="3"/>
      <c r="L21" s="3" t="s">
        <v>6</v>
      </c>
      <c r="M21" s="3" t="s">
        <v>6</v>
      </c>
    </row>
    <row r="22" spans="1:13">
      <c r="A22" s="58">
        <v>1967</v>
      </c>
      <c r="B22" s="401"/>
      <c r="C22" s="3" t="s">
        <v>6</v>
      </c>
      <c r="D22" s="80" t="s">
        <v>6</v>
      </c>
      <c r="E22" s="402"/>
      <c r="F22" s="402" t="s">
        <v>6</v>
      </c>
      <c r="G22" s="402" t="s">
        <v>6</v>
      </c>
      <c r="H22" s="3"/>
      <c r="I22" s="3" t="s">
        <v>6</v>
      </c>
      <c r="J22" s="42"/>
      <c r="K22" s="3"/>
      <c r="L22" s="3" t="s">
        <v>6</v>
      </c>
      <c r="M22" s="3" t="s">
        <v>6</v>
      </c>
    </row>
    <row r="23" spans="1:13">
      <c r="A23" s="81" t="s">
        <v>189</v>
      </c>
      <c r="B23" s="401"/>
      <c r="C23" s="3" t="s">
        <v>6</v>
      </c>
      <c r="D23" s="80" t="s">
        <v>6</v>
      </c>
      <c r="E23" s="402"/>
      <c r="F23" s="402" t="s">
        <v>6</v>
      </c>
      <c r="G23" s="402" t="s">
        <v>6</v>
      </c>
      <c r="H23" s="3"/>
      <c r="I23" s="3" t="s">
        <v>6</v>
      </c>
      <c r="J23" s="42"/>
      <c r="K23" s="3"/>
      <c r="L23" s="3" t="s">
        <v>6</v>
      </c>
      <c r="M23" s="3" t="s">
        <v>6</v>
      </c>
    </row>
    <row r="24" spans="1:13">
      <c r="A24" s="58">
        <v>1969</v>
      </c>
      <c r="B24" s="401"/>
      <c r="C24" s="3" t="s">
        <v>6</v>
      </c>
      <c r="D24" s="80" t="s">
        <v>6</v>
      </c>
      <c r="E24" s="80" t="s">
        <v>6</v>
      </c>
      <c r="F24" s="402" t="s">
        <v>6</v>
      </c>
      <c r="G24" s="402" t="s">
        <v>6</v>
      </c>
      <c r="H24" s="3"/>
      <c r="I24" s="3" t="s">
        <v>6</v>
      </c>
      <c r="J24" s="42"/>
      <c r="K24" s="3"/>
      <c r="L24" s="3" t="s">
        <v>6</v>
      </c>
      <c r="M24" s="3" t="s">
        <v>6</v>
      </c>
    </row>
    <row r="25" spans="1:13">
      <c r="A25" s="58">
        <v>1970</v>
      </c>
      <c r="B25" s="401"/>
      <c r="C25" s="3" t="s">
        <v>6</v>
      </c>
      <c r="D25" s="80" t="s">
        <v>6</v>
      </c>
      <c r="E25" s="80" t="s">
        <v>6</v>
      </c>
      <c r="F25" s="402" t="s">
        <v>6</v>
      </c>
      <c r="G25" s="402" t="s">
        <v>6</v>
      </c>
      <c r="H25" s="3"/>
      <c r="I25" s="3" t="s">
        <v>6</v>
      </c>
      <c r="J25" s="42"/>
      <c r="K25" s="3"/>
      <c r="L25" s="3" t="s">
        <v>6</v>
      </c>
      <c r="M25" s="3" t="s">
        <v>6</v>
      </c>
    </row>
    <row r="26" spans="1:13">
      <c r="A26" s="58">
        <v>1971</v>
      </c>
      <c r="B26" s="401"/>
      <c r="C26" s="3" t="s">
        <v>6</v>
      </c>
      <c r="D26" s="80" t="s">
        <v>6</v>
      </c>
      <c r="E26" s="80" t="s">
        <v>6</v>
      </c>
      <c r="F26" s="402" t="s">
        <v>6</v>
      </c>
      <c r="G26" s="402" t="s">
        <v>6</v>
      </c>
      <c r="H26" s="3"/>
      <c r="I26" s="3" t="s">
        <v>6</v>
      </c>
      <c r="J26" s="42"/>
      <c r="K26" s="3"/>
      <c r="L26" s="3" t="s">
        <v>6</v>
      </c>
      <c r="M26" s="3" t="s">
        <v>6</v>
      </c>
    </row>
    <row r="27" spans="1:13">
      <c r="A27" s="58">
        <v>1972</v>
      </c>
      <c r="B27" s="401"/>
      <c r="C27" s="3" t="s">
        <v>6</v>
      </c>
      <c r="D27" s="80" t="s">
        <v>6</v>
      </c>
      <c r="E27" s="80" t="s">
        <v>6</v>
      </c>
      <c r="F27" s="402" t="s">
        <v>6</v>
      </c>
      <c r="G27" s="402" t="s">
        <v>6</v>
      </c>
      <c r="H27" s="3"/>
      <c r="I27" s="3" t="s">
        <v>6</v>
      </c>
      <c r="J27" s="42"/>
      <c r="K27" s="3"/>
      <c r="L27" s="3" t="s">
        <v>6</v>
      </c>
      <c r="M27" s="3" t="s">
        <v>6</v>
      </c>
    </row>
    <row r="28" spans="1:13">
      <c r="A28" s="58">
        <v>1973</v>
      </c>
      <c r="B28" s="401"/>
      <c r="C28" s="3" t="s">
        <v>6</v>
      </c>
      <c r="D28" s="80" t="s">
        <v>6</v>
      </c>
      <c r="E28" s="80" t="s">
        <v>6</v>
      </c>
      <c r="F28" s="402" t="s">
        <v>6</v>
      </c>
      <c r="G28" s="402" t="s">
        <v>6</v>
      </c>
      <c r="H28" s="3"/>
      <c r="I28" s="3" t="s">
        <v>6</v>
      </c>
      <c r="J28" s="42"/>
      <c r="K28" s="83"/>
      <c r="L28" s="3" t="s">
        <v>6</v>
      </c>
      <c r="M28" s="83" t="e">
        <f t="shared" ref="M28:M55" si="0">G28/G$40*100</f>
        <v>#VALUE!</v>
      </c>
    </row>
    <row r="29" spans="1:13">
      <c r="A29" s="58">
        <v>1974</v>
      </c>
      <c r="B29" s="401"/>
      <c r="C29" s="3" t="s">
        <v>6</v>
      </c>
      <c r="D29" s="80" t="s">
        <v>6</v>
      </c>
      <c r="E29" s="80" t="s">
        <v>6</v>
      </c>
      <c r="F29" s="402" t="s">
        <v>6</v>
      </c>
      <c r="G29" s="402" t="s">
        <v>6</v>
      </c>
      <c r="H29" s="3"/>
      <c r="I29" s="42" t="e">
        <f t="shared" ref="I29:I55" si="1">C29/C$40*100</f>
        <v>#VALUE!</v>
      </c>
      <c r="J29" s="42"/>
      <c r="K29" s="83"/>
      <c r="L29" s="3" t="s">
        <v>6</v>
      </c>
      <c r="M29" s="83" t="e">
        <f t="shared" si="0"/>
        <v>#VALUE!</v>
      </c>
    </row>
    <row r="30" spans="1:13">
      <c r="A30" s="58">
        <v>1975</v>
      </c>
      <c r="B30" s="401"/>
      <c r="C30" s="3" t="s">
        <v>6</v>
      </c>
      <c r="D30" s="80" t="s">
        <v>6</v>
      </c>
      <c r="E30" s="80" t="s">
        <v>6</v>
      </c>
      <c r="F30" s="43" t="s">
        <v>6</v>
      </c>
      <c r="G30" s="43" t="s">
        <v>6</v>
      </c>
      <c r="H30" s="41"/>
      <c r="I30" s="42" t="e">
        <f t="shared" si="1"/>
        <v>#VALUE!</v>
      </c>
      <c r="J30" s="83"/>
      <c r="K30" s="83"/>
      <c r="L30" s="42" t="s">
        <v>6</v>
      </c>
      <c r="M30" s="83" t="e">
        <f t="shared" si="0"/>
        <v>#VALUE!</v>
      </c>
    </row>
    <row r="31" spans="1:13">
      <c r="A31" s="58">
        <v>1976</v>
      </c>
      <c r="B31" s="401"/>
      <c r="C31" s="3" t="s">
        <v>6</v>
      </c>
      <c r="D31" s="80" t="s">
        <v>6</v>
      </c>
      <c r="E31" s="80" t="s">
        <v>6</v>
      </c>
      <c r="F31" s="43" t="s">
        <v>6</v>
      </c>
      <c r="G31" s="43" t="s">
        <v>6</v>
      </c>
      <c r="H31" s="41"/>
      <c r="I31" s="42" t="e">
        <f t="shared" si="1"/>
        <v>#VALUE!</v>
      </c>
      <c r="J31" s="83"/>
      <c r="K31" s="83"/>
      <c r="L31" s="42" t="s">
        <v>6</v>
      </c>
      <c r="M31" s="83" t="e">
        <f t="shared" si="0"/>
        <v>#VALUE!</v>
      </c>
    </row>
    <row r="32" spans="1:13">
      <c r="A32" s="58">
        <v>1977</v>
      </c>
      <c r="B32" s="401"/>
      <c r="C32" s="3" t="s">
        <v>6</v>
      </c>
      <c r="D32" s="80" t="s">
        <v>6</v>
      </c>
      <c r="E32" s="80" t="s">
        <v>6</v>
      </c>
      <c r="F32" s="43" t="s">
        <v>6</v>
      </c>
      <c r="G32" s="43" t="s">
        <v>6</v>
      </c>
      <c r="H32" s="41"/>
      <c r="I32" s="42" t="e">
        <f t="shared" si="1"/>
        <v>#VALUE!</v>
      </c>
      <c r="J32" s="83"/>
      <c r="K32" s="83"/>
      <c r="L32" s="42" t="s">
        <v>6</v>
      </c>
      <c r="M32" s="83" t="e">
        <f t="shared" si="0"/>
        <v>#VALUE!</v>
      </c>
    </row>
    <row r="33" spans="1:15">
      <c r="A33" s="58">
        <v>1978</v>
      </c>
      <c r="B33" s="401"/>
      <c r="C33" s="3" t="s">
        <v>6</v>
      </c>
      <c r="D33" s="80" t="s">
        <v>6</v>
      </c>
      <c r="E33" s="80" t="s">
        <v>6</v>
      </c>
      <c r="F33" s="43" t="s">
        <v>6</v>
      </c>
      <c r="G33" s="43" t="s">
        <v>6</v>
      </c>
      <c r="H33" s="41"/>
      <c r="I33" s="42" t="e">
        <f t="shared" si="1"/>
        <v>#VALUE!</v>
      </c>
      <c r="J33" s="83"/>
      <c r="K33" s="83"/>
      <c r="L33" s="42" t="s">
        <v>6</v>
      </c>
      <c r="M33" s="83" t="e">
        <f t="shared" si="0"/>
        <v>#VALUE!</v>
      </c>
    </row>
    <row r="34" spans="1:15">
      <c r="A34" s="58">
        <v>1979</v>
      </c>
      <c r="B34" s="401"/>
      <c r="C34" s="3" t="s">
        <v>6</v>
      </c>
      <c r="D34" s="80" t="s">
        <v>6</v>
      </c>
      <c r="E34" s="80" t="s">
        <v>6</v>
      </c>
      <c r="F34" s="43" t="s">
        <v>6</v>
      </c>
      <c r="G34" s="43" t="s">
        <v>6</v>
      </c>
      <c r="H34" s="41"/>
      <c r="I34" s="42" t="e">
        <f t="shared" si="1"/>
        <v>#VALUE!</v>
      </c>
      <c r="J34" s="83"/>
      <c r="K34" s="83"/>
      <c r="L34" s="42" t="s">
        <v>6</v>
      </c>
      <c r="M34" s="83" t="e">
        <f t="shared" si="0"/>
        <v>#VALUE!</v>
      </c>
    </row>
    <row r="35" spans="1:15">
      <c r="A35" s="58">
        <v>1980</v>
      </c>
      <c r="B35" s="401"/>
      <c r="C35" s="3" t="s">
        <v>6</v>
      </c>
      <c r="D35" s="80" t="s">
        <v>6</v>
      </c>
      <c r="E35" s="80" t="s">
        <v>6</v>
      </c>
      <c r="F35" s="80" t="s">
        <v>6</v>
      </c>
      <c r="G35" s="80" t="s">
        <v>6</v>
      </c>
      <c r="H35" s="41"/>
      <c r="I35" s="42" t="e">
        <f t="shared" si="1"/>
        <v>#VALUE!</v>
      </c>
      <c r="J35" s="83"/>
      <c r="K35" s="83" t="e">
        <f t="shared" ref="K35:K55" si="2">E35/E$40*100</f>
        <v>#VALUE!</v>
      </c>
      <c r="L35" s="83" t="e">
        <f t="shared" ref="L35:L55" si="3">F35/F$40*100</f>
        <v>#VALUE!</v>
      </c>
      <c r="M35" s="83" t="e">
        <f t="shared" si="0"/>
        <v>#VALUE!</v>
      </c>
    </row>
    <row r="36" spans="1:15">
      <c r="A36" s="58">
        <v>1981</v>
      </c>
      <c r="B36" s="401"/>
      <c r="C36" s="3" t="s">
        <v>6</v>
      </c>
      <c r="D36" s="80" t="s">
        <v>6</v>
      </c>
      <c r="E36" s="80" t="s">
        <v>6</v>
      </c>
      <c r="F36" s="80" t="s">
        <v>6</v>
      </c>
      <c r="G36" s="80" t="s">
        <v>6</v>
      </c>
      <c r="H36" s="41"/>
      <c r="I36" s="42" t="e">
        <f t="shared" si="1"/>
        <v>#VALUE!</v>
      </c>
      <c r="J36" s="83"/>
      <c r="K36" s="83" t="e">
        <f t="shared" si="2"/>
        <v>#VALUE!</v>
      </c>
      <c r="L36" s="83" t="e">
        <f t="shared" si="3"/>
        <v>#VALUE!</v>
      </c>
      <c r="M36" s="83" t="e">
        <f t="shared" si="0"/>
        <v>#VALUE!</v>
      </c>
    </row>
    <row r="37" spans="1:15">
      <c r="A37" s="58">
        <v>1982</v>
      </c>
      <c r="B37" s="401"/>
      <c r="C37" s="3" t="s">
        <v>6</v>
      </c>
      <c r="D37" s="80" t="s">
        <v>6</v>
      </c>
      <c r="E37" s="80" t="s">
        <v>6</v>
      </c>
      <c r="F37" s="80" t="s">
        <v>6</v>
      </c>
      <c r="G37" s="80" t="s">
        <v>6</v>
      </c>
      <c r="H37" s="41"/>
      <c r="I37" s="42" t="e">
        <f t="shared" si="1"/>
        <v>#VALUE!</v>
      </c>
      <c r="J37" s="83"/>
      <c r="K37" s="83" t="e">
        <f t="shared" si="2"/>
        <v>#VALUE!</v>
      </c>
      <c r="L37" s="83" t="e">
        <f t="shared" si="3"/>
        <v>#VALUE!</v>
      </c>
      <c r="M37" s="83" t="e">
        <f t="shared" si="0"/>
        <v>#VALUE!</v>
      </c>
    </row>
    <row r="38" spans="1:15">
      <c r="A38" s="58">
        <v>1983</v>
      </c>
      <c r="B38" s="401"/>
      <c r="C38" s="3" t="s">
        <v>6</v>
      </c>
      <c r="D38" s="80" t="s">
        <v>6</v>
      </c>
      <c r="E38" s="80" t="s">
        <v>6</v>
      </c>
      <c r="F38" s="80" t="s">
        <v>6</v>
      </c>
      <c r="G38" s="80" t="s">
        <v>6</v>
      </c>
      <c r="H38" s="41"/>
      <c r="I38" s="42" t="e">
        <f t="shared" si="1"/>
        <v>#VALUE!</v>
      </c>
      <c r="J38" s="83"/>
      <c r="K38" s="83" t="e">
        <f t="shared" si="2"/>
        <v>#VALUE!</v>
      </c>
      <c r="L38" s="83" t="e">
        <f t="shared" si="3"/>
        <v>#VALUE!</v>
      </c>
      <c r="M38" s="83" t="e">
        <f t="shared" si="0"/>
        <v>#VALUE!</v>
      </c>
    </row>
    <row r="39" spans="1:15">
      <c r="A39" s="58">
        <v>1984</v>
      </c>
      <c r="B39" s="401"/>
      <c r="C39" s="3" t="s">
        <v>6</v>
      </c>
      <c r="D39" s="80" t="s">
        <v>6</v>
      </c>
      <c r="E39" s="80" t="s">
        <v>6</v>
      </c>
      <c r="F39" s="80" t="s">
        <v>6</v>
      </c>
      <c r="G39" s="80" t="s">
        <v>6</v>
      </c>
      <c r="H39" s="41"/>
      <c r="I39" s="42" t="e">
        <f t="shared" si="1"/>
        <v>#VALUE!</v>
      </c>
      <c r="J39" s="83"/>
      <c r="K39" s="83" t="e">
        <f t="shared" si="2"/>
        <v>#VALUE!</v>
      </c>
      <c r="L39" s="83" t="e">
        <f t="shared" si="3"/>
        <v>#VALUE!</v>
      </c>
      <c r="M39" s="83" t="e">
        <f t="shared" si="0"/>
        <v>#VALUE!</v>
      </c>
    </row>
    <row r="40" spans="1:15">
      <c r="A40" s="58">
        <v>1985</v>
      </c>
      <c r="B40" s="401"/>
      <c r="C40" s="90">
        <v>9706</v>
      </c>
      <c r="D40" s="80" t="s">
        <v>6</v>
      </c>
      <c r="E40" s="80" t="s">
        <v>6</v>
      </c>
      <c r="F40" s="80" t="s">
        <v>6</v>
      </c>
      <c r="G40" s="80" t="s">
        <v>6</v>
      </c>
      <c r="H40" s="41"/>
      <c r="I40" s="42">
        <f t="shared" si="1"/>
        <v>100</v>
      </c>
      <c r="J40" s="83"/>
      <c r="K40" s="83" t="e">
        <f t="shared" si="2"/>
        <v>#VALUE!</v>
      </c>
      <c r="L40" s="83" t="e">
        <f t="shared" si="3"/>
        <v>#VALUE!</v>
      </c>
      <c r="M40" s="83" t="e">
        <f t="shared" si="0"/>
        <v>#VALUE!</v>
      </c>
    </row>
    <row r="41" spans="1:15">
      <c r="A41" s="58">
        <v>1986</v>
      </c>
      <c r="B41" s="401"/>
      <c r="C41" s="90">
        <v>9332</v>
      </c>
      <c r="D41" s="80" t="s">
        <v>6</v>
      </c>
      <c r="E41" s="80" t="s">
        <v>6</v>
      </c>
      <c r="F41" s="80" t="s">
        <v>6</v>
      </c>
      <c r="G41" s="80" t="s">
        <v>6</v>
      </c>
      <c r="H41" s="41"/>
      <c r="I41" s="42">
        <f t="shared" si="1"/>
        <v>96.146713373171238</v>
      </c>
      <c r="J41" s="83"/>
      <c r="K41" s="83" t="e">
        <f t="shared" si="2"/>
        <v>#VALUE!</v>
      </c>
      <c r="L41" s="83" t="e">
        <f t="shared" si="3"/>
        <v>#VALUE!</v>
      </c>
      <c r="M41" s="83" t="e">
        <f t="shared" si="0"/>
        <v>#VALUE!</v>
      </c>
    </row>
    <row r="42" spans="1:15">
      <c r="A42" s="58">
        <v>1987</v>
      </c>
      <c r="B42" s="401"/>
      <c r="C42" s="90">
        <v>10225</v>
      </c>
      <c r="D42" s="80" t="s">
        <v>6</v>
      </c>
      <c r="E42" s="11">
        <v>19810</v>
      </c>
      <c r="F42" s="11">
        <v>262</v>
      </c>
      <c r="G42" s="80" t="s">
        <v>6</v>
      </c>
      <c r="H42" s="41"/>
      <c r="I42" s="42">
        <f t="shared" si="1"/>
        <v>105.34720791263138</v>
      </c>
      <c r="J42" s="83"/>
      <c r="K42" s="83" t="e">
        <f t="shared" si="2"/>
        <v>#VALUE!</v>
      </c>
      <c r="L42" s="83" t="e">
        <f t="shared" si="3"/>
        <v>#VALUE!</v>
      </c>
      <c r="M42" s="83" t="e">
        <f t="shared" si="0"/>
        <v>#VALUE!</v>
      </c>
    </row>
    <row r="43" spans="1:15">
      <c r="A43" s="58">
        <v>1988</v>
      </c>
      <c r="B43" s="401"/>
      <c r="C43" s="90">
        <v>11520</v>
      </c>
      <c r="D43" s="80" t="s">
        <v>6</v>
      </c>
      <c r="E43" s="11">
        <v>22910</v>
      </c>
      <c r="F43" s="11">
        <v>264</v>
      </c>
      <c r="G43" s="80" t="s">
        <v>6</v>
      </c>
      <c r="H43" s="41"/>
      <c r="I43" s="42">
        <f t="shared" si="1"/>
        <v>118.68947043066144</v>
      </c>
      <c r="J43" s="83"/>
      <c r="K43" s="83" t="e">
        <f t="shared" si="2"/>
        <v>#VALUE!</v>
      </c>
      <c r="L43" s="83" t="e">
        <f t="shared" si="3"/>
        <v>#VALUE!</v>
      </c>
      <c r="M43" s="83" t="e">
        <f t="shared" si="0"/>
        <v>#VALUE!</v>
      </c>
      <c r="O43" s="405"/>
    </row>
    <row r="44" spans="1:15">
      <c r="A44" s="58">
        <v>1989</v>
      </c>
      <c r="B44" s="401"/>
      <c r="C44" s="90">
        <v>12339</v>
      </c>
      <c r="D44" s="80" t="s">
        <v>6</v>
      </c>
      <c r="E44" s="11">
        <v>23020</v>
      </c>
      <c r="F44" s="11">
        <v>268</v>
      </c>
      <c r="G44" s="80" t="s">
        <v>6</v>
      </c>
      <c r="H44" s="41"/>
      <c r="I44" s="42">
        <f t="shared" si="1"/>
        <v>127.12754996909128</v>
      </c>
      <c r="J44" s="83"/>
      <c r="K44" s="83" t="e">
        <f t="shared" si="2"/>
        <v>#VALUE!</v>
      </c>
      <c r="L44" s="83" t="e">
        <f t="shared" si="3"/>
        <v>#VALUE!</v>
      </c>
      <c r="M44" s="91" t="e">
        <f t="shared" si="0"/>
        <v>#VALUE!</v>
      </c>
    </row>
    <row r="45" spans="1:15">
      <c r="A45" s="58">
        <v>1990</v>
      </c>
      <c r="B45" s="401"/>
      <c r="C45" s="11">
        <v>12309</v>
      </c>
      <c r="D45" s="80" t="s">
        <v>6</v>
      </c>
      <c r="E45" s="11">
        <v>19090</v>
      </c>
      <c r="F45" s="11">
        <v>315</v>
      </c>
      <c r="G45" s="80" t="s">
        <v>6</v>
      </c>
      <c r="H45" s="41"/>
      <c r="I45" s="42">
        <f t="shared" si="1"/>
        <v>126.81846280651143</v>
      </c>
      <c r="J45" s="83"/>
      <c r="K45" s="83" t="e">
        <f t="shared" si="2"/>
        <v>#VALUE!</v>
      </c>
      <c r="L45" s="83" t="e">
        <f t="shared" si="3"/>
        <v>#VALUE!</v>
      </c>
      <c r="M45" s="83" t="e">
        <f t="shared" si="0"/>
        <v>#VALUE!</v>
      </c>
    </row>
    <row r="46" spans="1:15">
      <c r="A46" s="58">
        <v>1991</v>
      </c>
      <c r="B46" s="401"/>
      <c r="C46" s="11">
        <v>11909</v>
      </c>
      <c r="D46" s="80" t="s">
        <v>6</v>
      </c>
      <c r="E46" s="11">
        <v>22850</v>
      </c>
      <c r="F46" s="11">
        <v>298</v>
      </c>
      <c r="G46" s="80" t="s">
        <v>6</v>
      </c>
      <c r="H46" s="41"/>
      <c r="I46" s="42">
        <f t="shared" si="1"/>
        <v>122.69730063878012</v>
      </c>
      <c r="J46" s="83"/>
      <c r="K46" s="83" t="e">
        <f t="shared" si="2"/>
        <v>#VALUE!</v>
      </c>
      <c r="L46" s="83" t="e">
        <f t="shared" si="3"/>
        <v>#VALUE!</v>
      </c>
      <c r="M46" s="83" t="e">
        <f t="shared" si="0"/>
        <v>#VALUE!</v>
      </c>
    </row>
    <row r="47" spans="1:15">
      <c r="A47" s="58">
        <v>1992</v>
      </c>
      <c r="B47" s="401"/>
      <c r="C47" s="11">
        <v>12121</v>
      </c>
      <c r="D47" s="80" t="s">
        <v>6</v>
      </c>
      <c r="E47" s="11">
        <v>20940</v>
      </c>
      <c r="F47" s="11">
        <v>270</v>
      </c>
      <c r="G47" s="16">
        <v>5132.2</v>
      </c>
      <c r="H47" s="41"/>
      <c r="I47" s="42">
        <f t="shared" si="1"/>
        <v>124.88151658767772</v>
      </c>
      <c r="J47" s="83"/>
      <c r="K47" s="83" t="e">
        <f t="shared" si="2"/>
        <v>#VALUE!</v>
      </c>
      <c r="L47" s="83" t="e">
        <f t="shared" si="3"/>
        <v>#VALUE!</v>
      </c>
      <c r="M47" s="83" t="e">
        <f t="shared" si="0"/>
        <v>#VALUE!</v>
      </c>
    </row>
    <row r="48" spans="1:15">
      <c r="A48" s="58">
        <v>1993</v>
      </c>
      <c r="B48" s="401"/>
      <c r="C48" s="11">
        <v>12426</v>
      </c>
      <c r="D48" s="80" t="s">
        <v>6</v>
      </c>
      <c r="E48" s="11">
        <v>19710</v>
      </c>
      <c r="F48" s="11">
        <v>290</v>
      </c>
      <c r="G48" s="80" t="s">
        <v>6</v>
      </c>
      <c r="H48" s="41"/>
      <c r="I48" s="42">
        <f t="shared" si="1"/>
        <v>128.02390274057285</v>
      </c>
      <c r="J48" s="83"/>
      <c r="K48" s="83" t="e">
        <f t="shared" si="2"/>
        <v>#VALUE!</v>
      </c>
      <c r="L48" s="83" t="e">
        <f t="shared" si="3"/>
        <v>#VALUE!</v>
      </c>
      <c r="M48" s="83" t="e">
        <f t="shared" si="0"/>
        <v>#VALUE!</v>
      </c>
    </row>
    <row r="49" spans="1:13">
      <c r="A49" s="58">
        <v>1994</v>
      </c>
      <c r="B49" s="401"/>
      <c r="C49" s="11">
        <v>12995</v>
      </c>
      <c r="D49" s="80" t="s">
        <v>6</v>
      </c>
      <c r="E49" s="11">
        <v>19740</v>
      </c>
      <c r="F49" s="11">
        <v>290</v>
      </c>
      <c r="G49" s="16">
        <v>5278.8</v>
      </c>
      <c r="H49" s="41"/>
      <c r="I49" s="42">
        <f t="shared" si="1"/>
        <v>133.8862559241706</v>
      </c>
      <c r="J49" s="83"/>
      <c r="K49" s="83" t="e">
        <f t="shared" si="2"/>
        <v>#VALUE!</v>
      </c>
      <c r="L49" s="83" t="e">
        <f t="shared" si="3"/>
        <v>#VALUE!</v>
      </c>
      <c r="M49" s="83" t="e">
        <f t="shared" si="0"/>
        <v>#VALUE!</v>
      </c>
    </row>
    <row r="50" spans="1:13">
      <c r="A50" s="58">
        <v>1995</v>
      </c>
      <c r="B50" s="401"/>
      <c r="C50" s="11">
        <v>13965</v>
      </c>
      <c r="D50" s="80" t="s">
        <v>6</v>
      </c>
      <c r="E50" s="11">
        <v>25110</v>
      </c>
      <c r="F50" s="11">
        <v>300</v>
      </c>
      <c r="G50" s="16">
        <v>5692.5</v>
      </c>
      <c r="H50" s="41"/>
      <c r="I50" s="42">
        <f t="shared" si="1"/>
        <v>143.88007418091902</v>
      </c>
      <c r="J50" s="92"/>
      <c r="K50" s="83" t="e">
        <f t="shared" si="2"/>
        <v>#VALUE!</v>
      </c>
      <c r="L50" s="83" t="e">
        <f t="shared" si="3"/>
        <v>#VALUE!</v>
      </c>
      <c r="M50" s="83" t="e">
        <f t="shared" si="0"/>
        <v>#VALUE!</v>
      </c>
    </row>
    <row r="51" spans="1:13">
      <c r="A51" s="58">
        <v>1996</v>
      </c>
      <c r="B51" s="401"/>
      <c r="C51" s="11">
        <v>14163</v>
      </c>
      <c r="D51" s="11">
        <v>1427.433577</v>
      </c>
      <c r="E51" s="11">
        <v>29250</v>
      </c>
      <c r="F51" s="11">
        <v>300</v>
      </c>
      <c r="G51" s="16">
        <v>5688.1</v>
      </c>
      <c r="H51" s="41"/>
      <c r="I51" s="42">
        <f t="shared" si="1"/>
        <v>145.92004945394601</v>
      </c>
      <c r="J51" s="83"/>
      <c r="K51" s="83" t="e">
        <f t="shared" si="2"/>
        <v>#VALUE!</v>
      </c>
      <c r="L51" s="83" t="e">
        <f t="shared" si="3"/>
        <v>#VALUE!</v>
      </c>
      <c r="M51" s="83" t="e">
        <f t="shared" si="0"/>
        <v>#VALUE!</v>
      </c>
    </row>
    <row r="52" spans="1:13">
      <c r="A52" s="68">
        <v>1997</v>
      </c>
      <c r="B52" s="393"/>
      <c r="C52" s="14">
        <v>14236</v>
      </c>
      <c r="D52" s="11">
        <v>2144.863151</v>
      </c>
      <c r="E52" s="11">
        <v>26280</v>
      </c>
      <c r="F52" s="11">
        <v>310</v>
      </c>
      <c r="G52" s="16">
        <v>5716.8</v>
      </c>
      <c r="H52" s="82"/>
      <c r="I52" s="83">
        <f t="shared" si="1"/>
        <v>146.67216154955699</v>
      </c>
      <c r="J52" s="83"/>
      <c r="K52" s="83" t="e">
        <f t="shared" si="2"/>
        <v>#VALUE!</v>
      </c>
      <c r="L52" s="83" t="e">
        <f t="shared" si="3"/>
        <v>#VALUE!</v>
      </c>
      <c r="M52" s="83" t="e">
        <f t="shared" si="0"/>
        <v>#VALUE!</v>
      </c>
    </row>
    <row r="53" spans="1:13">
      <c r="A53" s="58">
        <v>1998</v>
      </c>
      <c r="B53" s="393"/>
      <c r="C53" s="14">
        <v>14856</v>
      </c>
      <c r="D53" s="11">
        <v>2786.7275419999996</v>
      </c>
      <c r="E53" s="11">
        <v>29610</v>
      </c>
      <c r="F53" s="11">
        <v>260</v>
      </c>
      <c r="G53" s="16">
        <v>5946.4</v>
      </c>
      <c r="H53" s="82"/>
      <c r="I53" s="83">
        <f t="shared" si="1"/>
        <v>153.0599629095405</v>
      </c>
      <c r="J53" s="83"/>
      <c r="K53" s="83" t="e">
        <f t="shared" si="2"/>
        <v>#VALUE!</v>
      </c>
      <c r="L53" s="83" t="e">
        <f t="shared" si="3"/>
        <v>#VALUE!</v>
      </c>
      <c r="M53" s="83" t="e">
        <f t="shared" si="0"/>
        <v>#VALUE!</v>
      </c>
    </row>
    <row r="54" spans="1:13" ht="18">
      <c r="A54" s="84" t="s">
        <v>245</v>
      </c>
      <c r="B54" s="393"/>
      <c r="C54" s="14">
        <v>14988</v>
      </c>
      <c r="D54" s="11">
        <v>2891.3095309999999</v>
      </c>
      <c r="E54" s="59">
        <v>26850</v>
      </c>
      <c r="F54" s="11">
        <v>240</v>
      </c>
      <c r="G54" s="16">
        <v>5905.1</v>
      </c>
      <c r="H54" s="82"/>
      <c r="I54" s="83">
        <f t="shared" si="1"/>
        <v>154.41994642489183</v>
      </c>
      <c r="J54" s="83"/>
      <c r="K54" s="83" t="e">
        <f t="shared" si="2"/>
        <v>#VALUE!</v>
      </c>
      <c r="L54" s="83" t="e">
        <f t="shared" si="3"/>
        <v>#VALUE!</v>
      </c>
      <c r="M54" s="83" t="e">
        <f t="shared" si="0"/>
        <v>#VALUE!</v>
      </c>
    </row>
    <row r="55" spans="1:13">
      <c r="A55" s="68">
        <v>2000</v>
      </c>
      <c r="B55" s="393"/>
      <c r="C55" s="14">
        <v>14817</v>
      </c>
      <c r="D55" s="11">
        <v>2461.9336910000002</v>
      </c>
      <c r="E55" s="11">
        <v>20100</v>
      </c>
      <c r="F55" s="11">
        <v>280</v>
      </c>
      <c r="G55" s="16">
        <v>5932.9</v>
      </c>
      <c r="H55" s="82"/>
      <c r="I55" s="83">
        <f t="shared" si="1"/>
        <v>152.6581495981867</v>
      </c>
      <c r="J55" s="83"/>
      <c r="K55" s="83" t="e">
        <f t="shared" si="2"/>
        <v>#VALUE!</v>
      </c>
      <c r="L55" s="83" t="e">
        <f t="shared" si="3"/>
        <v>#VALUE!</v>
      </c>
      <c r="M55" s="83" t="e">
        <f t="shared" si="0"/>
        <v>#VALUE!</v>
      </c>
    </row>
    <row r="56" spans="1:13">
      <c r="A56" s="68">
        <v>2001</v>
      </c>
      <c r="B56" s="393"/>
      <c r="C56" s="14">
        <v>14425</v>
      </c>
      <c r="D56" s="45">
        <v>3126.7935819999998</v>
      </c>
      <c r="E56" s="45">
        <v>15600</v>
      </c>
      <c r="F56" s="45">
        <v>280</v>
      </c>
      <c r="G56" s="16">
        <v>5929</v>
      </c>
      <c r="H56" s="82"/>
      <c r="I56" s="83"/>
      <c r="J56" s="83"/>
      <c r="K56" s="83"/>
      <c r="L56" s="83"/>
      <c r="M56" s="83"/>
    </row>
    <row r="57" spans="1:13">
      <c r="A57" s="68">
        <v>2002</v>
      </c>
      <c r="B57" s="393"/>
      <c r="C57" s="46">
        <v>14170</v>
      </c>
      <c r="D57" s="45">
        <v>2856.1498999999999</v>
      </c>
      <c r="E57" s="46">
        <v>14540</v>
      </c>
      <c r="F57" s="83">
        <v>240</v>
      </c>
      <c r="G57" s="46">
        <v>5909</v>
      </c>
      <c r="H57" s="82"/>
      <c r="I57" s="83"/>
      <c r="J57" s="83"/>
      <c r="K57" s="83"/>
      <c r="L57" s="83"/>
      <c r="M57" s="83"/>
    </row>
    <row r="58" spans="1:13" ht="18">
      <c r="A58" s="84" t="s">
        <v>246</v>
      </c>
      <c r="B58" s="393"/>
      <c r="C58" s="93">
        <v>14432</v>
      </c>
      <c r="D58" s="45">
        <v>2625.1528198000001</v>
      </c>
      <c r="E58" s="46">
        <v>14850</v>
      </c>
      <c r="F58" s="83">
        <v>240</v>
      </c>
      <c r="G58" s="46">
        <v>5832</v>
      </c>
      <c r="H58" s="82"/>
      <c r="I58" s="83"/>
      <c r="J58" s="83"/>
      <c r="K58" s="83"/>
      <c r="L58" s="83"/>
      <c r="M58" s="83"/>
    </row>
    <row r="59" spans="1:13">
      <c r="A59" s="68">
        <v>2004</v>
      </c>
      <c r="B59" s="393"/>
      <c r="C59" s="46">
        <v>15195</v>
      </c>
      <c r="D59" s="45">
        <v>3838.5666630000001</v>
      </c>
      <c r="E59" s="46">
        <v>14060</v>
      </c>
      <c r="F59" s="83">
        <v>240</v>
      </c>
      <c r="G59" s="46">
        <v>5820.3672356999996</v>
      </c>
      <c r="H59" s="82"/>
      <c r="I59" s="83"/>
      <c r="J59" s="83"/>
      <c r="K59" s="83"/>
      <c r="L59" s="83"/>
      <c r="M59" s="83"/>
    </row>
    <row r="60" spans="1:13">
      <c r="A60" s="68">
        <v>2005</v>
      </c>
      <c r="B60" s="393"/>
      <c r="C60" s="46">
        <v>13507</v>
      </c>
      <c r="D60" s="45">
        <v>4344.7155819999998</v>
      </c>
      <c r="E60" s="46">
        <v>17457.477846940084</v>
      </c>
      <c r="F60" s="83">
        <v>251</v>
      </c>
      <c r="G60" s="46">
        <v>5869</v>
      </c>
      <c r="H60" s="82"/>
      <c r="I60" s="83"/>
      <c r="J60" s="83"/>
      <c r="K60" s="83"/>
      <c r="L60" s="83"/>
      <c r="M60" s="83"/>
    </row>
    <row r="61" spans="1:13">
      <c r="A61" s="68">
        <v>2006</v>
      </c>
      <c r="B61" s="393"/>
      <c r="C61" s="46">
        <v>13957</v>
      </c>
      <c r="D61" s="45">
        <v>4195.0702030000002</v>
      </c>
      <c r="E61" s="46">
        <v>14491</v>
      </c>
      <c r="F61" s="83">
        <v>249</v>
      </c>
      <c r="G61" s="46">
        <v>5715</v>
      </c>
      <c r="H61" s="82"/>
      <c r="I61" s="83"/>
      <c r="J61" s="83"/>
      <c r="K61" s="83"/>
      <c r="L61" s="83"/>
      <c r="M61" s="83"/>
    </row>
    <row r="62" spans="1:13" ht="15.75" thickBot="1">
      <c r="A62" s="68">
        <v>2007</v>
      </c>
      <c r="B62" s="393"/>
      <c r="C62" s="46">
        <v>14950</v>
      </c>
      <c r="D62" s="45">
        <v>3601.1602599999997</v>
      </c>
      <c r="E62" s="46">
        <v>16909</v>
      </c>
      <c r="F62" s="83">
        <v>268</v>
      </c>
      <c r="G62" s="94">
        <v>5726</v>
      </c>
      <c r="H62" s="82"/>
      <c r="I62" s="95"/>
      <c r="J62" s="95"/>
      <c r="K62" s="95"/>
      <c r="L62" s="95"/>
      <c r="M62" s="95"/>
    </row>
    <row r="63" spans="1:13">
      <c r="A63" s="68">
        <v>2008</v>
      </c>
      <c r="B63" s="393"/>
      <c r="C63" s="46">
        <v>13384</v>
      </c>
      <c r="D63" s="45">
        <v>3281.2339139999999</v>
      </c>
      <c r="E63" s="46">
        <v>17890</v>
      </c>
      <c r="F63" s="83">
        <v>312</v>
      </c>
      <c r="G63" s="94">
        <v>5725</v>
      </c>
      <c r="H63" s="82"/>
      <c r="I63" s="83"/>
      <c r="J63" s="83"/>
      <c r="K63" s="83"/>
      <c r="L63" s="83"/>
      <c r="M63" s="83"/>
    </row>
    <row r="64" spans="1:13">
      <c r="A64" s="84">
        <v>2009</v>
      </c>
      <c r="B64" s="393"/>
      <c r="C64" s="46">
        <v>11652</v>
      </c>
      <c r="D64" s="46">
        <v>2912.3734450000002</v>
      </c>
      <c r="E64" s="46">
        <v>15321</v>
      </c>
      <c r="F64" s="83">
        <v>244</v>
      </c>
      <c r="G64" s="94">
        <v>5725</v>
      </c>
      <c r="H64" s="4"/>
      <c r="I64" s="83"/>
      <c r="J64" s="83"/>
      <c r="K64" s="83"/>
      <c r="L64" s="83"/>
      <c r="M64" s="83"/>
    </row>
    <row r="65" spans="1:13">
      <c r="A65" s="84">
        <v>2010</v>
      </c>
      <c r="B65" s="393"/>
      <c r="C65" s="46">
        <v>12695</v>
      </c>
      <c r="D65" s="170">
        <v>3077.0196420000002</v>
      </c>
      <c r="E65" s="46">
        <v>13557</v>
      </c>
      <c r="F65" s="83">
        <v>280</v>
      </c>
      <c r="G65" s="94">
        <v>5725</v>
      </c>
      <c r="H65" s="4"/>
      <c r="I65" s="83"/>
      <c r="J65" s="83"/>
      <c r="K65" s="83"/>
      <c r="L65" s="83"/>
      <c r="M65" s="83"/>
    </row>
    <row r="66" spans="1:13" ht="18">
      <c r="A66" s="68" t="s">
        <v>602</v>
      </c>
      <c r="B66" s="393"/>
      <c r="C66" s="46">
        <v>12813</v>
      </c>
      <c r="D66" s="46">
        <v>2636.6528290000001</v>
      </c>
      <c r="E66" s="46">
        <v>13011</v>
      </c>
      <c r="F66" s="83">
        <v>270</v>
      </c>
      <c r="G66" s="46">
        <v>5752</v>
      </c>
      <c r="H66" s="4"/>
      <c r="I66" s="83"/>
      <c r="J66" s="83"/>
      <c r="K66" s="83"/>
      <c r="L66" s="83"/>
      <c r="M66" s="83"/>
    </row>
    <row r="67" spans="1:13" ht="18">
      <c r="A67" s="68" t="s">
        <v>603</v>
      </c>
      <c r="B67" s="393"/>
      <c r="C67" s="46">
        <v>12239</v>
      </c>
      <c r="D67" s="93">
        <v>2607.2013999999999</v>
      </c>
      <c r="E67" s="46">
        <v>9051</v>
      </c>
      <c r="F67" s="83">
        <v>269</v>
      </c>
      <c r="G67" s="46">
        <v>5836</v>
      </c>
      <c r="H67" s="4"/>
      <c r="I67" s="83"/>
      <c r="J67" s="83"/>
      <c r="K67" s="83"/>
      <c r="L67" s="83"/>
      <c r="M67" s="83"/>
    </row>
    <row r="68" spans="1:13" ht="18">
      <c r="A68" s="68" t="s">
        <v>604</v>
      </c>
      <c r="B68" s="393"/>
      <c r="C68" s="46">
        <v>11906</v>
      </c>
      <c r="D68" s="46" t="s">
        <v>6</v>
      </c>
      <c r="E68" s="46">
        <v>7452</v>
      </c>
      <c r="F68" s="83">
        <v>262</v>
      </c>
      <c r="G68" s="170" t="s">
        <v>6</v>
      </c>
      <c r="H68" s="4"/>
      <c r="I68" s="83"/>
      <c r="J68" s="83"/>
      <c r="K68" s="83"/>
      <c r="L68" s="83"/>
      <c r="M68" s="83"/>
    </row>
    <row r="69" spans="1:13" ht="18">
      <c r="A69" s="68" t="s">
        <v>605</v>
      </c>
      <c r="B69" s="393"/>
      <c r="C69" s="46">
        <v>12056</v>
      </c>
      <c r="D69" s="46" t="s">
        <v>6</v>
      </c>
      <c r="E69" s="46">
        <v>8031</v>
      </c>
      <c r="F69" s="83">
        <v>234</v>
      </c>
      <c r="G69" s="46" t="s">
        <v>6</v>
      </c>
      <c r="H69" s="4"/>
      <c r="I69" s="83"/>
      <c r="J69" s="83"/>
      <c r="K69" s="83"/>
      <c r="L69" s="83"/>
      <c r="M69" s="83"/>
    </row>
    <row r="70" spans="1:13" ht="18">
      <c r="A70" s="68" t="s">
        <v>606</v>
      </c>
      <c r="B70" s="393"/>
      <c r="C70" s="170">
        <v>13634</v>
      </c>
      <c r="D70" s="46" t="s">
        <v>6</v>
      </c>
      <c r="E70" s="46">
        <v>11414</v>
      </c>
      <c r="F70" s="170">
        <v>236</v>
      </c>
      <c r="G70" s="46" t="s">
        <v>6</v>
      </c>
      <c r="H70" s="4"/>
      <c r="I70" s="83"/>
      <c r="J70" s="83"/>
      <c r="K70" s="83"/>
      <c r="L70" s="83"/>
      <c r="M70" s="83"/>
    </row>
    <row r="71" spans="1:13" ht="18">
      <c r="A71" s="68" t="s">
        <v>607</v>
      </c>
      <c r="B71" s="393"/>
      <c r="C71" s="170">
        <v>14883</v>
      </c>
      <c r="D71" s="46" t="s">
        <v>6</v>
      </c>
      <c r="E71" s="46" t="s">
        <v>6</v>
      </c>
      <c r="F71" s="170" t="s">
        <v>6</v>
      </c>
      <c r="G71" s="46" t="s">
        <v>6</v>
      </c>
      <c r="H71" s="4"/>
      <c r="I71" s="83"/>
      <c r="J71" s="83"/>
      <c r="K71" s="83"/>
      <c r="L71" s="83"/>
      <c r="M71" s="83"/>
    </row>
    <row r="72" spans="1:13" ht="16.5" customHeight="1">
      <c r="A72" s="84">
        <v>2017</v>
      </c>
      <c r="B72" s="393"/>
      <c r="C72" s="46">
        <v>13130</v>
      </c>
      <c r="D72" s="46" t="s">
        <v>6</v>
      </c>
      <c r="E72" s="46" t="s">
        <v>6</v>
      </c>
      <c r="F72" s="83" t="s">
        <v>6</v>
      </c>
      <c r="G72" s="423" t="s">
        <v>6</v>
      </c>
      <c r="H72" s="4"/>
      <c r="I72" s="83"/>
      <c r="J72" s="83"/>
      <c r="K72" s="83"/>
      <c r="L72" s="83"/>
      <c r="M72" s="83"/>
    </row>
    <row r="73" spans="1:13" ht="16.5" customHeight="1">
      <c r="A73" s="84">
        <v>2018</v>
      </c>
      <c r="B73" s="393"/>
      <c r="C73" s="170">
        <v>14635</v>
      </c>
      <c r="D73" s="170">
        <v>1857.8882295058299</v>
      </c>
      <c r="E73" s="46" t="s">
        <v>6</v>
      </c>
      <c r="F73" s="83" t="s">
        <v>6</v>
      </c>
      <c r="G73" s="423" t="s">
        <v>6</v>
      </c>
      <c r="H73" s="4"/>
      <c r="I73" s="83"/>
      <c r="J73" s="83"/>
      <c r="K73" s="83"/>
      <c r="L73" s="83"/>
      <c r="M73" s="83"/>
    </row>
    <row r="74" spans="1:13" ht="16.5" customHeight="1" thickBot="1">
      <c r="A74" s="162">
        <v>2019</v>
      </c>
      <c r="B74" s="406"/>
      <c r="C74" s="428">
        <v>14139</v>
      </c>
      <c r="D74" s="428">
        <v>1803.5136293147</v>
      </c>
      <c r="E74" s="163" t="s">
        <v>6</v>
      </c>
      <c r="F74" s="95" t="s">
        <v>6</v>
      </c>
      <c r="G74" s="176" t="s">
        <v>6</v>
      </c>
      <c r="H74" s="4"/>
      <c r="I74" s="83"/>
      <c r="J74" s="83"/>
      <c r="K74" s="83"/>
      <c r="L74" s="83"/>
      <c r="M74" s="83"/>
    </row>
    <row r="75" spans="1:13" s="19" customFormat="1" ht="12.75">
      <c r="A75" s="19" t="s">
        <v>190</v>
      </c>
    </row>
    <row r="76" spans="1:13" s="19" customFormat="1" ht="12.75">
      <c r="A76" s="19" t="s">
        <v>191</v>
      </c>
    </row>
    <row r="77" spans="1:13" s="19" customFormat="1" ht="12.75">
      <c r="A77" s="19" t="s">
        <v>192</v>
      </c>
    </row>
    <row r="78" spans="1:13" s="19" customFormat="1" ht="12.75">
      <c r="A78" s="19" t="s">
        <v>193</v>
      </c>
    </row>
    <row r="79" spans="1:13" s="19" customFormat="1" ht="12.75">
      <c r="A79" s="85" t="s">
        <v>538</v>
      </c>
    </row>
    <row r="80" spans="1:13" s="19" customFormat="1" ht="12.75">
      <c r="A80" s="86" t="s">
        <v>179</v>
      </c>
    </row>
    <row r="81" spans="1:4" s="19" customFormat="1" ht="14.25" hidden="1">
      <c r="A81" s="379" t="s">
        <v>248</v>
      </c>
    </row>
    <row r="82" spans="1:4" s="19" customFormat="1" ht="12.75" customHeight="1">
      <c r="A82" s="19" t="s">
        <v>180</v>
      </c>
    </row>
    <row r="83" spans="1:4" s="19" customFormat="1" ht="12.75" customHeight="1">
      <c r="A83" s="19" t="s">
        <v>194</v>
      </c>
    </row>
    <row r="84" spans="1:4" s="19" customFormat="1" ht="12.75" customHeight="1">
      <c r="A84" s="19" t="s">
        <v>181</v>
      </c>
    </row>
    <row r="85" spans="1:4" s="19" customFormat="1" ht="12.75" customHeight="1">
      <c r="A85" s="19" t="s">
        <v>182</v>
      </c>
    </row>
    <row r="86" spans="1:4" s="19" customFormat="1" ht="12.75" customHeight="1">
      <c r="A86" s="372" t="s">
        <v>366</v>
      </c>
      <c r="B86" s="175"/>
      <c r="C86" s="175"/>
      <c r="D86" s="175"/>
    </row>
    <row r="87" spans="1:4" ht="13.5" customHeight="1">
      <c r="A87" s="19" t="s">
        <v>421</v>
      </c>
    </row>
    <row r="88" spans="1:4" ht="11.25" customHeight="1">
      <c r="A88" s="159" t="s">
        <v>608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X78"/>
  <sheetViews>
    <sheetView zoomScale="75" zoomScaleNormal="75" workbookViewId="0">
      <pane ySplit="9" topLeftCell="A40" activePane="bottomLeft" state="frozen"/>
      <selection activeCell="X30" sqref="X30"/>
      <selection pane="bottomLeft" activeCell="A10" sqref="A10"/>
    </sheetView>
  </sheetViews>
  <sheetFormatPr defaultColWidth="11.42578125" defaultRowHeight="12.75"/>
  <cols>
    <col min="1" max="1" width="7.42578125" style="362" customWidth="1"/>
    <col min="2" max="2" width="2.7109375" style="362" customWidth="1"/>
    <col min="3" max="7" width="11.28515625" style="362" customWidth="1"/>
    <col min="8" max="8" width="2.5703125" style="362" customWidth="1"/>
    <col min="9" max="13" width="11.28515625" style="362" customWidth="1"/>
    <col min="14" max="14" width="8.85546875" style="362" customWidth="1"/>
    <col min="15" max="16384" width="11.42578125" style="362"/>
  </cols>
  <sheetData>
    <row r="1" spans="1:13" s="12" customFormat="1" ht="20.25">
      <c r="A1" s="96" t="s">
        <v>250</v>
      </c>
      <c r="L1" s="346" t="s">
        <v>426</v>
      </c>
    </row>
    <row r="2" spans="1:13">
      <c r="A2" s="371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</row>
    <row r="3" spans="1:13" ht="15">
      <c r="A3" s="97" t="s">
        <v>195</v>
      </c>
      <c r="B3" s="98"/>
      <c r="C3" s="99"/>
      <c r="D3" s="99"/>
      <c r="E3" s="99"/>
      <c r="F3" s="99"/>
      <c r="G3" s="100"/>
      <c r="H3" s="98"/>
      <c r="I3" s="99"/>
      <c r="J3" s="99"/>
      <c r="K3" s="99"/>
      <c r="L3" s="99"/>
      <c r="M3" s="99"/>
    </row>
    <row r="4" spans="1:13" ht="15">
      <c r="A4" s="101"/>
      <c r="B4" s="101"/>
      <c r="C4" s="102" t="s">
        <v>18</v>
      </c>
      <c r="D4" s="102" t="s">
        <v>196</v>
      </c>
      <c r="E4" s="102" t="s">
        <v>68</v>
      </c>
      <c r="F4" s="102" t="s">
        <v>197</v>
      </c>
      <c r="G4" s="103" t="s">
        <v>198</v>
      </c>
      <c r="H4" s="101"/>
      <c r="I4" s="102" t="s">
        <v>18</v>
      </c>
      <c r="J4" s="102" t="s">
        <v>196</v>
      </c>
      <c r="K4" s="102" t="s">
        <v>68</v>
      </c>
      <c r="L4" s="102" t="s">
        <v>197</v>
      </c>
      <c r="M4" s="102" t="s">
        <v>198</v>
      </c>
    </row>
    <row r="5" spans="1:13" ht="15">
      <c r="A5" s="371"/>
      <c r="B5" s="371"/>
      <c r="C5" s="504"/>
      <c r="D5" s="102"/>
      <c r="E5" s="102" t="s">
        <v>199</v>
      </c>
      <c r="F5" s="102" t="s">
        <v>200</v>
      </c>
      <c r="G5" s="514"/>
      <c r="H5" s="371"/>
      <c r="I5" s="504"/>
      <c r="J5" s="102"/>
      <c r="K5" s="102" t="s">
        <v>199</v>
      </c>
      <c r="L5" s="102" t="s">
        <v>200</v>
      </c>
      <c r="M5" s="504"/>
    </row>
    <row r="6" spans="1:13" ht="15">
      <c r="A6" s="371"/>
      <c r="B6" s="371"/>
      <c r="C6" s="504"/>
      <c r="D6" s="102"/>
      <c r="E6" s="102" t="s">
        <v>200</v>
      </c>
      <c r="F6" s="102" t="s">
        <v>201</v>
      </c>
      <c r="G6" s="514"/>
      <c r="H6" s="371"/>
      <c r="I6" s="504"/>
      <c r="J6" s="102"/>
      <c r="K6" s="102" t="s">
        <v>200</v>
      </c>
      <c r="L6" s="102" t="s">
        <v>201</v>
      </c>
      <c r="M6" s="504"/>
    </row>
    <row r="7" spans="1:13" ht="15">
      <c r="A7" s="371"/>
      <c r="B7" s="371"/>
      <c r="C7" s="504"/>
      <c r="D7" s="102"/>
      <c r="E7" s="102" t="s">
        <v>202</v>
      </c>
      <c r="F7" s="102" t="s">
        <v>203</v>
      </c>
      <c r="G7" s="514"/>
      <c r="H7" s="371"/>
      <c r="I7" s="504"/>
      <c r="J7" s="102"/>
      <c r="K7" s="102" t="s">
        <v>202</v>
      </c>
      <c r="L7" s="102" t="s">
        <v>203</v>
      </c>
      <c r="M7" s="504"/>
    </row>
    <row r="8" spans="1:13" ht="15">
      <c r="A8" s="371"/>
      <c r="B8" s="371"/>
      <c r="C8" s="504"/>
      <c r="D8" s="102"/>
      <c r="E8" s="102"/>
      <c r="F8" s="504"/>
      <c r="G8" s="514"/>
      <c r="H8" s="371"/>
      <c r="I8" s="371"/>
      <c r="J8" s="102"/>
      <c r="K8" s="102"/>
      <c r="L8" s="371"/>
      <c r="M8" s="371"/>
    </row>
    <row r="9" spans="1:13" ht="5.25" customHeight="1">
      <c r="A9" s="380"/>
      <c r="B9" s="380"/>
      <c r="C9" s="506"/>
      <c r="D9" s="506"/>
      <c r="E9" s="506"/>
      <c r="F9" s="506"/>
      <c r="G9" s="515"/>
      <c r="H9" s="380"/>
      <c r="I9" s="380"/>
      <c r="J9" s="380"/>
      <c r="K9" s="380"/>
      <c r="L9" s="380"/>
      <c r="M9" s="380"/>
    </row>
    <row r="10" spans="1:13">
      <c r="A10" s="371"/>
      <c r="B10" s="371"/>
      <c r="C10" s="504"/>
      <c r="D10" s="504"/>
      <c r="E10" s="504"/>
      <c r="F10" s="504"/>
      <c r="G10" s="514"/>
      <c r="H10" s="371"/>
      <c r="I10" s="371"/>
      <c r="J10" s="371"/>
      <c r="K10" s="371"/>
      <c r="L10" s="371"/>
      <c r="M10" s="371"/>
    </row>
    <row r="11" spans="1:13">
      <c r="C11" s="10"/>
      <c r="D11" s="10"/>
      <c r="E11" s="10"/>
      <c r="F11" s="10"/>
      <c r="G11" s="57" t="s">
        <v>204</v>
      </c>
      <c r="M11" s="10" t="s">
        <v>205</v>
      </c>
    </row>
    <row r="12" spans="1:13" ht="15">
      <c r="A12" s="49">
        <v>1962</v>
      </c>
      <c r="C12" s="83" t="s">
        <v>6</v>
      </c>
      <c r="D12" s="83" t="s">
        <v>6</v>
      </c>
      <c r="E12" s="83" t="s">
        <v>6</v>
      </c>
      <c r="F12" s="83" t="s">
        <v>6</v>
      </c>
      <c r="G12" s="104" t="s">
        <v>6</v>
      </c>
      <c r="H12" s="371"/>
      <c r="I12" s="83" t="s">
        <v>6</v>
      </c>
      <c r="J12" s="83" t="s">
        <v>6</v>
      </c>
      <c r="K12" s="83" t="s">
        <v>6</v>
      </c>
      <c r="L12" s="83" t="s">
        <v>6</v>
      </c>
      <c r="M12" s="83" t="s">
        <v>6</v>
      </c>
    </row>
    <row r="13" spans="1:13" ht="15">
      <c r="A13" s="49">
        <v>1963</v>
      </c>
      <c r="C13" s="83" t="s">
        <v>6</v>
      </c>
      <c r="D13" s="83" t="s">
        <v>6</v>
      </c>
      <c r="E13" s="83" t="s">
        <v>6</v>
      </c>
      <c r="F13" s="83" t="s">
        <v>6</v>
      </c>
      <c r="G13" s="104" t="s">
        <v>6</v>
      </c>
      <c r="H13" s="371"/>
      <c r="I13" s="83" t="s">
        <v>6</v>
      </c>
      <c r="J13" s="83" t="s">
        <v>6</v>
      </c>
      <c r="K13" s="83" t="s">
        <v>6</v>
      </c>
      <c r="L13" s="83" t="s">
        <v>6</v>
      </c>
      <c r="M13" s="83" t="s">
        <v>6</v>
      </c>
    </row>
    <row r="14" spans="1:13" ht="15">
      <c r="A14" s="49">
        <v>1964</v>
      </c>
      <c r="C14" s="83" t="s">
        <v>6</v>
      </c>
      <c r="D14" s="83" t="s">
        <v>6</v>
      </c>
      <c r="E14" s="83" t="s">
        <v>6</v>
      </c>
      <c r="F14" s="83" t="s">
        <v>6</v>
      </c>
      <c r="G14" s="104" t="s">
        <v>6</v>
      </c>
      <c r="H14" s="371"/>
      <c r="I14" s="83" t="s">
        <v>6</v>
      </c>
      <c r="J14" s="83" t="s">
        <v>6</v>
      </c>
      <c r="K14" s="83" t="s">
        <v>6</v>
      </c>
      <c r="L14" s="83" t="s">
        <v>6</v>
      </c>
      <c r="M14" s="83" t="s">
        <v>6</v>
      </c>
    </row>
    <row r="15" spans="1:13" ht="15">
      <c r="A15" s="49">
        <v>1965</v>
      </c>
      <c r="C15" s="83" t="s">
        <v>6</v>
      </c>
      <c r="D15" s="83" t="s">
        <v>6</v>
      </c>
      <c r="E15" s="83" t="s">
        <v>6</v>
      </c>
      <c r="F15" s="83" t="s">
        <v>6</v>
      </c>
      <c r="G15" s="104" t="s">
        <v>6</v>
      </c>
      <c r="H15" s="371"/>
      <c r="I15" s="83" t="s">
        <v>6</v>
      </c>
      <c r="J15" s="83" t="s">
        <v>6</v>
      </c>
      <c r="K15" s="83" t="s">
        <v>6</v>
      </c>
      <c r="L15" s="83" t="s">
        <v>6</v>
      </c>
      <c r="M15" s="83" t="s">
        <v>6</v>
      </c>
    </row>
    <row r="16" spans="1:13" ht="15">
      <c r="A16" s="49">
        <v>1966</v>
      </c>
      <c r="C16" s="83" t="s">
        <v>6</v>
      </c>
      <c r="D16" s="83" t="s">
        <v>6</v>
      </c>
      <c r="E16" s="83" t="s">
        <v>6</v>
      </c>
      <c r="F16" s="83" t="s">
        <v>6</v>
      </c>
      <c r="G16" s="104" t="s">
        <v>6</v>
      </c>
      <c r="H16" s="371"/>
      <c r="I16" s="83" t="s">
        <v>6</v>
      </c>
      <c r="J16" s="83" t="s">
        <v>6</v>
      </c>
      <c r="K16" s="83" t="s">
        <v>6</v>
      </c>
      <c r="L16" s="83" t="s">
        <v>6</v>
      </c>
      <c r="M16" s="83" t="s">
        <v>6</v>
      </c>
    </row>
    <row r="17" spans="1:24" ht="15">
      <c r="A17" s="49">
        <v>1967</v>
      </c>
      <c r="C17" s="83" t="s">
        <v>6</v>
      </c>
      <c r="D17" s="83" t="s">
        <v>6</v>
      </c>
      <c r="E17" s="83" t="s">
        <v>6</v>
      </c>
      <c r="F17" s="83" t="s">
        <v>6</v>
      </c>
      <c r="G17" s="104" t="s">
        <v>6</v>
      </c>
      <c r="H17" s="371"/>
      <c r="I17" s="83" t="s">
        <v>6</v>
      </c>
      <c r="J17" s="83" t="s">
        <v>6</v>
      </c>
      <c r="K17" s="83" t="s">
        <v>6</v>
      </c>
      <c r="L17" s="83" t="s">
        <v>6</v>
      </c>
      <c r="M17" s="83" t="s">
        <v>6</v>
      </c>
    </row>
    <row r="18" spans="1:24" ht="15">
      <c r="A18" s="49">
        <v>1968</v>
      </c>
      <c r="C18" s="83" t="s">
        <v>6</v>
      </c>
      <c r="D18" s="83" t="s">
        <v>6</v>
      </c>
      <c r="E18" s="83" t="s">
        <v>6</v>
      </c>
      <c r="F18" s="83" t="s">
        <v>6</v>
      </c>
      <c r="G18" s="104" t="s">
        <v>6</v>
      </c>
      <c r="H18" s="371"/>
      <c r="I18" s="83" t="s">
        <v>6</v>
      </c>
      <c r="J18" s="83" t="s">
        <v>6</v>
      </c>
      <c r="K18" s="83" t="s">
        <v>6</v>
      </c>
      <c r="L18" s="83" t="s">
        <v>6</v>
      </c>
      <c r="M18" s="83" t="s">
        <v>6</v>
      </c>
    </row>
    <row r="19" spans="1:24" ht="15">
      <c r="A19" s="49">
        <v>1969</v>
      </c>
      <c r="C19" s="83" t="s">
        <v>6</v>
      </c>
      <c r="D19" s="83" t="s">
        <v>6</v>
      </c>
      <c r="E19" s="83" t="s">
        <v>6</v>
      </c>
      <c r="F19" s="83" t="s">
        <v>6</v>
      </c>
      <c r="G19" s="104" t="s">
        <v>6</v>
      </c>
      <c r="H19" s="371"/>
      <c r="I19" s="83" t="s">
        <v>6</v>
      </c>
      <c r="J19" s="83" t="s">
        <v>6</v>
      </c>
      <c r="K19" s="83" t="s">
        <v>6</v>
      </c>
      <c r="L19" s="83" t="s">
        <v>6</v>
      </c>
      <c r="M19" s="83" t="s">
        <v>6</v>
      </c>
    </row>
    <row r="20" spans="1:24" ht="15">
      <c r="A20" s="49">
        <v>1970</v>
      </c>
      <c r="C20" s="83" t="s">
        <v>6</v>
      </c>
      <c r="D20" s="83" t="s">
        <v>6</v>
      </c>
      <c r="E20" s="83" t="s">
        <v>6</v>
      </c>
      <c r="F20" s="83" t="s">
        <v>6</v>
      </c>
      <c r="G20" s="104" t="s">
        <v>6</v>
      </c>
      <c r="H20" s="371"/>
      <c r="I20" s="83" t="s">
        <v>6</v>
      </c>
      <c r="J20" s="83" t="s">
        <v>6</v>
      </c>
      <c r="K20" s="83" t="s">
        <v>6</v>
      </c>
      <c r="L20" s="83" t="s">
        <v>6</v>
      </c>
      <c r="M20" s="83" t="s">
        <v>6</v>
      </c>
    </row>
    <row r="21" spans="1:24" ht="15">
      <c r="A21" s="49">
        <v>1971</v>
      </c>
      <c r="C21" s="83" t="s">
        <v>6</v>
      </c>
      <c r="D21" s="83" t="s">
        <v>6</v>
      </c>
      <c r="E21" s="83" t="s">
        <v>6</v>
      </c>
      <c r="F21" s="83" t="s">
        <v>6</v>
      </c>
      <c r="G21" s="104" t="s">
        <v>6</v>
      </c>
      <c r="H21" s="371"/>
      <c r="I21" s="83" t="s">
        <v>6</v>
      </c>
      <c r="J21" s="83" t="s">
        <v>6</v>
      </c>
      <c r="K21" s="83" t="s">
        <v>6</v>
      </c>
      <c r="L21" s="83" t="s">
        <v>6</v>
      </c>
      <c r="M21" s="83" t="s">
        <v>6</v>
      </c>
    </row>
    <row r="22" spans="1:24" ht="15">
      <c r="A22" s="49">
        <v>1972</v>
      </c>
      <c r="B22" s="47"/>
      <c r="C22" s="83" t="s">
        <v>6</v>
      </c>
      <c r="D22" s="83" t="s">
        <v>6</v>
      </c>
      <c r="E22" s="83" t="s">
        <v>6</v>
      </c>
      <c r="F22" s="83" t="s">
        <v>6</v>
      </c>
      <c r="G22" s="104" t="s">
        <v>6</v>
      </c>
      <c r="H22" s="371"/>
      <c r="I22" s="83" t="s">
        <v>6</v>
      </c>
      <c r="J22" s="83" t="s">
        <v>6</v>
      </c>
      <c r="K22" s="83" t="s">
        <v>6</v>
      </c>
      <c r="L22" s="83" t="s">
        <v>6</v>
      </c>
      <c r="M22" s="83" t="s">
        <v>6</v>
      </c>
    </row>
    <row r="23" spans="1:24" ht="15">
      <c r="A23" s="49">
        <v>1973</v>
      </c>
      <c r="B23" s="47"/>
      <c r="C23" s="83" t="s">
        <v>6</v>
      </c>
      <c r="D23" s="83" t="s">
        <v>6</v>
      </c>
      <c r="E23" s="83" t="s">
        <v>6</v>
      </c>
      <c r="F23" s="83" t="s">
        <v>6</v>
      </c>
      <c r="G23" s="104" t="s">
        <v>6</v>
      </c>
      <c r="H23" s="371"/>
      <c r="I23" s="83" t="s">
        <v>6</v>
      </c>
      <c r="J23" s="83" t="s">
        <v>6</v>
      </c>
      <c r="K23" s="83" t="s">
        <v>6</v>
      </c>
      <c r="L23" s="83" t="s">
        <v>6</v>
      </c>
      <c r="M23" s="83" t="s">
        <v>6</v>
      </c>
    </row>
    <row r="24" spans="1:24" ht="15">
      <c r="A24" s="49">
        <v>1974</v>
      </c>
      <c r="B24" s="47"/>
      <c r="C24" s="83" t="s">
        <v>6</v>
      </c>
      <c r="D24" s="83" t="s">
        <v>6</v>
      </c>
      <c r="E24" s="83" t="s">
        <v>6</v>
      </c>
      <c r="F24" s="83" t="s">
        <v>6</v>
      </c>
      <c r="G24" s="104" t="s">
        <v>6</v>
      </c>
      <c r="H24" s="371"/>
      <c r="I24" s="83" t="s">
        <v>6</v>
      </c>
      <c r="J24" s="83" t="s">
        <v>6</v>
      </c>
      <c r="K24" s="83" t="s">
        <v>6</v>
      </c>
      <c r="L24" s="83" t="s">
        <v>6</v>
      </c>
      <c r="M24" s="83" t="s">
        <v>6</v>
      </c>
    </row>
    <row r="25" spans="1:24" ht="15">
      <c r="A25" s="49">
        <v>1975</v>
      </c>
      <c r="B25" s="47"/>
      <c r="C25" s="83" t="s">
        <v>6</v>
      </c>
      <c r="D25" s="83" t="s">
        <v>6</v>
      </c>
      <c r="E25" s="83" t="s">
        <v>6</v>
      </c>
      <c r="F25" s="83" t="s">
        <v>6</v>
      </c>
      <c r="G25" s="104" t="s">
        <v>6</v>
      </c>
      <c r="H25" s="371"/>
      <c r="I25" s="83" t="s">
        <v>6</v>
      </c>
      <c r="J25" s="83" t="s">
        <v>6</v>
      </c>
      <c r="K25" s="83" t="s">
        <v>6</v>
      </c>
      <c r="L25" s="83" t="s">
        <v>6</v>
      </c>
      <c r="M25" s="83" t="s">
        <v>6</v>
      </c>
    </row>
    <row r="26" spans="1:24" ht="15">
      <c r="A26" s="49">
        <v>1976</v>
      </c>
      <c r="C26" s="83" t="s">
        <v>6</v>
      </c>
      <c r="D26" s="83" t="s">
        <v>6</v>
      </c>
      <c r="E26" s="83" t="s">
        <v>6</v>
      </c>
      <c r="F26" s="83" t="s">
        <v>6</v>
      </c>
      <c r="G26" s="104" t="s">
        <v>6</v>
      </c>
      <c r="H26" s="371"/>
      <c r="I26" s="83" t="s">
        <v>6</v>
      </c>
      <c r="J26" s="83" t="s">
        <v>6</v>
      </c>
      <c r="K26" s="83" t="s">
        <v>6</v>
      </c>
      <c r="L26" s="83" t="s">
        <v>6</v>
      </c>
      <c r="M26" s="83" t="s">
        <v>6</v>
      </c>
    </row>
    <row r="27" spans="1:24" ht="15">
      <c r="A27" s="49">
        <v>1977</v>
      </c>
      <c r="C27" s="83" t="s">
        <v>6</v>
      </c>
      <c r="D27" s="83" t="s">
        <v>6</v>
      </c>
      <c r="E27" s="83" t="s">
        <v>6</v>
      </c>
      <c r="F27" s="83" t="s">
        <v>6</v>
      </c>
      <c r="G27" s="104" t="s">
        <v>6</v>
      </c>
      <c r="H27" s="371"/>
      <c r="I27" s="83" t="s">
        <v>6</v>
      </c>
      <c r="J27" s="83" t="s">
        <v>6</v>
      </c>
      <c r="K27" s="83" t="s">
        <v>6</v>
      </c>
      <c r="L27" s="83" t="s">
        <v>6</v>
      </c>
      <c r="M27" s="83" t="s">
        <v>6</v>
      </c>
    </row>
    <row r="28" spans="1:24" ht="15">
      <c r="A28" s="49">
        <v>1978</v>
      </c>
      <c r="C28" s="83" t="s">
        <v>6</v>
      </c>
      <c r="D28" s="83" t="s">
        <v>6</v>
      </c>
      <c r="E28" s="83" t="s">
        <v>6</v>
      </c>
      <c r="F28" s="83" t="s">
        <v>6</v>
      </c>
      <c r="G28" s="104" t="s">
        <v>6</v>
      </c>
      <c r="H28" s="371"/>
      <c r="I28" s="83" t="s">
        <v>6</v>
      </c>
      <c r="J28" s="83" t="s">
        <v>6</v>
      </c>
      <c r="K28" s="83" t="s">
        <v>6</v>
      </c>
      <c r="L28" s="83" t="s">
        <v>6</v>
      </c>
      <c r="M28" s="83" t="s">
        <v>6</v>
      </c>
    </row>
    <row r="29" spans="1:24" ht="15">
      <c r="A29" s="49">
        <v>1979</v>
      </c>
      <c r="C29" s="83" t="s">
        <v>6</v>
      </c>
      <c r="D29" s="83" t="s">
        <v>6</v>
      </c>
      <c r="E29" s="83" t="s">
        <v>6</v>
      </c>
      <c r="F29" s="83" t="s">
        <v>6</v>
      </c>
      <c r="G29" s="104" t="s">
        <v>6</v>
      </c>
      <c r="H29" s="371"/>
      <c r="I29" s="83" t="s">
        <v>6</v>
      </c>
      <c r="J29" s="83" t="s">
        <v>6</v>
      </c>
      <c r="K29" s="83" t="s">
        <v>6</v>
      </c>
      <c r="L29" s="83" t="s">
        <v>6</v>
      </c>
      <c r="M29" s="83" t="s">
        <v>6</v>
      </c>
    </row>
    <row r="30" spans="1:24" ht="15">
      <c r="A30" s="49">
        <v>1980</v>
      </c>
      <c r="C30" s="83" t="s">
        <v>6</v>
      </c>
      <c r="D30" s="83" t="s">
        <v>6</v>
      </c>
      <c r="E30" s="83" t="s">
        <v>6</v>
      </c>
      <c r="F30" s="83" t="s">
        <v>6</v>
      </c>
      <c r="G30" s="104" t="s">
        <v>6</v>
      </c>
      <c r="H30" s="371"/>
      <c r="I30" s="83" t="s">
        <v>6</v>
      </c>
      <c r="J30" s="83" t="s">
        <v>6</v>
      </c>
      <c r="K30" s="83" t="s">
        <v>6</v>
      </c>
      <c r="L30" s="83" t="s">
        <v>6</v>
      </c>
      <c r="M30" s="83" t="s">
        <v>6</v>
      </c>
      <c r="X30" s="580"/>
    </row>
    <row r="31" spans="1:24" ht="15">
      <c r="A31" s="49">
        <v>1981</v>
      </c>
      <c r="C31" s="83" t="s">
        <v>6</v>
      </c>
      <c r="D31" s="83" t="s">
        <v>6</v>
      </c>
      <c r="E31" s="83" t="s">
        <v>6</v>
      </c>
      <c r="F31" s="83" t="s">
        <v>6</v>
      </c>
      <c r="G31" s="104" t="s">
        <v>6</v>
      </c>
      <c r="I31" s="83" t="s">
        <v>6</v>
      </c>
      <c r="J31" s="83" t="s">
        <v>6</v>
      </c>
      <c r="K31" s="83" t="s">
        <v>6</v>
      </c>
      <c r="L31" s="83" t="s">
        <v>6</v>
      </c>
      <c r="M31" s="83" t="s">
        <v>6</v>
      </c>
    </row>
    <row r="32" spans="1:24" ht="15">
      <c r="A32" s="49">
        <v>1982</v>
      </c>
      <c r="C32" s="83" t="s">
        <v>6</v>
      </c>
      <c r="D32" s="83" t="s">
        <v>6</v>
      </c>
      <c r="E32" s="83" t="s">
        <v>6</v>
      </c>
      <c r="F32" s="83" t="s">
        <v>6</v>
      </c>
      <c r="G32" s="104" t="s">
        <v>6</v>
      </c>
      <c r="I32" s="83" t="s">
        <v>6</v>
      </c>
      <c r="J32" s="83" t="s">
        <v>6</v>
      </c>
      <c r="K32" s="83" t="s">
        <v>6</v>
      </c>
      <c r="L32" s="83" t="s">
        <v>6</v>
      </c>
      <c r="M32" s="83" t="s">
        <v>6</v>
      </c>
    </row>
    <row r="33" spans="1:13" ht="15">
      <c r="A33" s="49">
        <v>1983</v>
      </c>
      <c r="B33" s="47"/>
      <c r="C33" s="61">
        <v>1742</v>
      </c>
      <c r="D33" s="61">
        <f t="shared" ref="D33:D38" si="0">E33-C33</f>
        <v>12443</v>
      </c>
      <c r="E33" s="61">
        <v>14185</v>
      </c>
      <c r="F33" s="83" t="s">
        <v>6</v>
      </c>
      <c r="G33" s="104" t="s">
        <v>6</v>
      </c>
      <c r="I33" s="42">
        <f t="shared" ref="I33:I60" si="1">C33/C$35*100</f>
        <v>82.794676806083643</v>
      </c>
      <c r="J33" s="42">
        <f t="shared" ref="J33:J60" si="2">D33/D$35*100</f>
        <v>82.322196493549455</v>
      </c>
      <c r="K33" s="42">
        <f t="shared" ref="K33:K60" si="3">E33/E$35*100</f>
        <v>82.379929148034151</v>
      </c>
      <c r="L33" s="83" t="s">
        <v>6</v>
      </c>
      <c r="M33" s="83" t="s">
        <v>6</v>
      </c>
    </row>
    <row r="34" spans="1:13" ht="15">
      <c r="A34" s="49">
        <v>1984</v>
      </c>
      <c r="C34" s="61">
        <v>1920</v>
      </c>
      <c r="D34" s="61">
        <f t="shared" si="0"/>
        <v>14382</v>
      </c>
      <c r="E34" s="61">
        <v>16302</v>
      </c>
      <c r="F34" s="83" t="s">
        <v>6</v>
      </c>
      <c r="G34" s="104" t="s">
        <v>6</v>
      </c>
      <c r="I34" s="42">
        <f t="shared" si="1"/>
        <v>91.254752851711032</v>
      </c>
      <c r="J34" s="42">
        <f t="shared" si="2"/>
        <v>95.150512735693013</v>
      </c>
      <c r="K34" s="42">
        <f t="shared" si="3"/>
        <v>94.674487484755204</v>
      </c>
      <c r="L34" s="83" t="s">
        <v>6</v>
      </c>
      <c r="M34" s="83" t="s">
        <v>6</v>
      </c>
    </row>
    <row r="35" spans="1:13" ht="15">
      <c r="A35" s="49">
        <v>1985</v>
      </c>
      <c r="C35" s="61">
        <v>2104</v>
      </c>
      <c r="D35" s="61">
        <f t="shared" si="0"/>
        <v>15115</v>
      </c>
      <c r="E35" s="61">
        <v>17219</v>
      </c>
      <c r="F35" s="83" t="s">
        <v>6</v>
      </c>
      <c r="G35" s="104" t="s">
        <v>6</v>
      </c>
      <c r="I35" s="42">
        <f t="shared" si="1"/>
        <v>100</v>
      </c>
      <c r="J35" s="42">
        <f t="shared" si="2"/>
        <v>100</v>
      </c>
      <c r="K35" s="42">
        <f t="shared" si="3"/>
        <v>100</v>
      </c>
      <c r="L35" s="83" t="s">
        <v>6</v>
      </c>
      <c r="M35" s="83" t="s">
        <v>6</v>
      </c>
    </row>
    <row r="36" spans="1:13" ht="15">
      <c r="A36" s="49">
        <v>1986</v>
      </c>
      <c r="C36" s="61">
        <v>2116</v>
      </c>
      <c r="D36" s="61">
        <f t="shared" si="0"/>
        <v>15531</v>
      </c>
      <c r="E36" s="61">
        <v>17647</v>
      </c>
      <c r="F36" s="83" t="s">
        <v>6</v>
      </c>
      <c r="G36" s="104" t="s">
        <v>6</v>
      </c>
      <c r="I36" s="42">
        <f t="shared" si="1"/>
        <v>100.57034220532319</v>
      </c>
      <c r="J36" s="42">
        <f t="shared" si="2"/>
        <v>102.7522328812438</v>
      </c>
      <c r="K36" s="42">
        <f t="shared" si="3"/>
        <v>102.48562634299321</v>
      </c>
      <c r="L36" s="83" t="s">
        <v>6</v>
      </c>
      <c r="M36" s="83" t="s">
        <v>6</v>
      </c>
    </row>
    <row r="37" spans="1:13" ht="15">
      <c r="A37" s="49">
        <v>1987</v>
      </c>
      <c r="C37" s="61">
        <v>2541</v>
      </c>
      <c r="D37" s="61">
        <f t="shared" si="0"/>
        <v>16226</v>
      </c>
      <c r="E37" s="61">
        <v>18767</v>
      </c>
      <c r="F37" s="83" t="s">
        <v>6</v>
      </c>
      <c r="G37" s="104" t="s">
        <v>6</v>
      </c>
      <c r="I37" s="42">
        <f t="shared" si="1"/>
        <v>120.7699619771863</v>
      </c>
      <c r="J37" s="42">
        <f t="shared" si="2"/>
        <v>107.35031425736024</v>
      </c>
      <c r="K37" s="42">
        <f t="shared" si="3"/>
        <v>108.99006910970439</v>
      </c>
      <c r="L37" s="83" t="s">
        <v>6</v>
      </c>
      <c r="M37" s="83" t="s">
        <v>6</v>
      </c>
    </row>
    <row r="38" spans="1:13" ht="15">
      <c r="A38" s="49">
        <v>1988</v>
      </c>
      <c r="C38" s="61">
        <v>2961</v>
      </c>
      <c r="D38" s="61">
        <f t="shared" si="0"/>
        <v>17137</v>
      </c>
      <c r="E38" s="61">
        <v>20098</v>
      </c>
      <c r="F38" s="83" t="s">
        <v>6</v>
      </c>
      <c r="G38" s="104" t="s">
        <v>6</v>
      </c>
      <c r="I38" s="42">
        <f t="shared" si="1"/>
        <v>140.73193916349811</v>
      </c>
      <c r="J38" s="42">
        <f t="shared" si="2"/>
        <v>113.37743962950711</v>
      </c>
      <c r="K38" s="42">
        <f t="shared" si="3"/>
        <v>116.7199024333585</v>
      </c>
      <c r="L38" s="83" t="s">
        <v>6</v>
      </c>
      <c r="M38" s="83" t="s">
        <v>6</v>
      </c>
    </row>
    <row r="39" spans="1:13" ht="15">
      <c r="A39" s="49">
        <v>1989</v>
      </c>
      <c r="C39" s="61">
        <v>3141</v>
      </c>
      <c r="D39" s="61">
        <v>18262</v>
      </c>
      <c r="E39" s="61">
        <v>21404</v>
      </c>
      <c r="F39" s="83" t="s">
        <v>6</v>
      </c>
      <c r="G39" s="104" t="s">
        <v>6</v>
      </c>
      <c r="I39" s="42">
        <f t="shared" si="1"/>
        <v>149.28707224334602</v>
      </c>
      <c r="J39" s="42">
        <f t="shared" si="2"/>
        <v>120.82037710883229</v>
      </c>
      <c r="K39" s="42">
        <f t="shared" si="3"/>
        <v>124.3045473023985</v>
      </c>
      <c r="L39" s="83" t="s">
        <v>6</v>
      </c>
      <c r="M39" s="83" t="s">
        <v>6</v>
      </c>
    </row>
    <row r="40" spans="1:13" ht="15">
      <c r="A40" s="49">
        <v>1990</v>
      </c>
      <c r="C40" s="61">
        <v>3286</v>
      </c>
      <c r="D40" s="61">
        <v>18501</v>
      </c>
      <c r="E40" s="61">
        <v>21786</v>
      </c>
      <c r="F40" s="83" t="s">
        <v>6</v>
      </c>
      <c r="G40" s="104" t="s">
        <v>6</v>
      </c>
      <c r="I40" s="42">
        <f t="shared" si="1"/>
        <v>156.1787072243346</v>
      </c>
      <c r="J40" s="42">
        <f t="shared" si="2"/>
        <v>122.40158782666227</v>
      </c>
      <c r="K40" s="42">
        <f t="shared" si="3"/>
        <v>126.5230268889018</v>
      </c>
      <c r="L40" s="83" t="s">
        <v>6</v>
      </c>
      <c r="M40" s="83" t="s">
        <v>6</v>
      </c>
    </row>
    <row r="41" spans="1:13" ht="15">
      <c r="A41" s="49">
        <v>1991</v>
      </c>
      <c r="B41" s="105"/>
      <c r="C41" s="61">
        <v>3200</v>
      </c>
      <c r="D41" s="61">
        <v>18747</v>
      </c>
      <c r="E41" s="61">
        <v>21947</v>
      </c>
      <c r="F41" s="83" t="s">
        <v>6</v>
      </c>
      <c r="G41" s="104" t="s">
        <v>6</v>
      </c>
      <c r="I41" s="42">
        <f t="shared" si="1"/>
        <v>152.09125475285171</v>
      </c>
      <c r="J41" s="42">
        <f t="shared" si="2"/>
        <v>124.02911015547468</v>
      </c>
      <c r="K41" s="42">
        <f t="shared" si="3"/>
        <v>127.45804053661654</v>
      </c>
      <c r="L41" s="83" t="s">
        <v>6</v>
      </c>
      <c r="M41" s="83" t="s">
        <v>6</v>
      </c>
    </row>
    <row r="42" spans="1:13" ht="15">
      <c r="A42" s="49">
        <v>1992</v>
      </c>
      <c r="B42" s="47"/>
      <c r="C42" s="63">
        <v>3516</v>
      </c>
      <c r="D42" s="63">
        <v>19060</v>
      </c>
      <c r="E42" s="63">
        <v>22575</v>
      </c>
      <c r="F42" s="83" t="s">
        <v>6</v>
      </c>
      <c r="G42" s="104" t="s">
        <v>6</v>
      </c>
      <c r="I42" s="91">
        <f t="shared" si="1"/>
        <v>167.11026615969581</v>
      </c>
      <c r="J42" s="91">
        <f t="shared" si="2"/>
        <v>126.09990076083362</v>
      </c>
      <c r="K42" s="91">
        <f t="shared" si="3"/>
        <v>131.10517451652242</v>
      </c>
      <c r="L42" s="83" t="s">
        <v>6</v>
      </c>
      <c r="M42" s="83" t="s">
        <v>6</v>
      </c>
    </row>
    <row r="43" spans="1:13" ht="15">
      <c r="A43" s="49">
        <v>1993</v>
      </c>
      <c r="C43" s="61">
        <v>4000</v>
      </c>
      <c r="D43" s="61">
        <v>18666</v>
      </c>
      <c r="E43" s="61">
        <v>22666</v>
      </c>
      <c r="F43" s="61">
        <v>12509</v>
      </c>
      <c r="G43" s="106">
        <v>35175</v>
      </c>
      <c r="I43" s="42">
        <f t="shared" si="1"/>
        <v>190.11406844106463</v>
      </c>
      <c r="J43" s="42">
        <f t="shared" si="2"/>
        <v>123.49321865696328</v>
      </c>
      <c r="K43" s="42">
        <f t="shared" si="3"/>
        <v>131.63366049131773</v>
      </c>
      <c r="L43" s="83" t="s">
        <v>6</v>
      </c>
      <c r="M43" s="83" t="s">
        <v>6</v>
      </c>
    </row>
    <row r="44" spans="1:13" ht="15">
      <c r="A44" s="49">
        <v>1994</v>
      </c>
      <c r="B44" s="47"/>
      <c r="C44" s="61">
        <v>4147</v>
      </c>
      <c r="D44" s="61">
        <v>19153</v>
      </c>
      <c r="E44" s="61">
        <v>23300</v>
      </c>
      <c r="F44" s="61">
        <v>12700</v>
      </c>
      <c r="G44" s="106">
        <v>36000</v>
      </c>
      <c r="I44" s="42">
        <f t="shared" si="1"/>
        <v>197.10076045627375</v>
      </c>
      <c r="J44" s="83">
        <f t="shared" si="2"/>
        <v>126.71518359245782</v>
      </c>
      <c r="K44" s="83">
        <f t="shared" si="3"/>
        <v>135.31563970033102</v>
      </c>
      <c r="L44" s="83" t="s">
        <v>6</v>
      </c>
      <c r="M44" s="83" t="s">
        <v>6</v>
      </c>
    </row>
    <row r="45" spans="1:13" ht="15">
      <c r="A45" s="49">
        <v>1995</v>
      </c>
      <c r="C45" s="66">
        <v>4318</v>
      </c>
      <c r="D45" s="61">
        <v>19670</v>
      </c>
      <c r="E45" s="61">
        <v>23987</v>
      </c>
      <c r="F45" s="66">
        <v>12749</v>
      </c>
      <c r="G45" s="106">
        <v>36736</v>
      </c>
      <c r="I45" s="42">
        <f t="shared" si="1"/>
        <v>205.22813688212929</v>
      </c>
      <c r="J45" s="42">
        <f t="shared" si="2"/>
        <v>130.13562686073436</v>
      </c>
      <c r="K45" s="42">
        <f t="shared" si="3"/>
        <v>139.30541843312619</v>
      </c>
      <c r="L45" s="83" t="s">
        <v>6</v>
      </c>
      <c r="M45" s="83" t="s">
        <v>6</v>
      </c>
    </row>
    <row r="46" spans="1:13" s="371" customFormat="1" ht="15">
      <c r="A46" s="50">
        <v>1996</v>
      </c>
      <c r="C46" s="66">
        <v>4586</v>
      </c>
      <c r="D46" s="61">
        <v>20253</v>
      </c>
      <c r="E46" s="61">
        <v>24839</v>
      </c>
      <c r="F46" s="66">
        <v>12938</v>
      </c>
      <c r="G46" s="106">
        <v>37777</v>
      </c>
      <c r="H46" s="362"/>
      <c r="I46" s="42">
        <f t="shared" si="1"/>
        <v>217.96577946768059</v>
      </c>
      <c r="J46" s="42">
        <f t="shared" si="2"/>
        <v>133.99272246113131</v>
      </c>
      <c r="K46" s="42">
        <f t="shared" si="3"/>
        <v>144.25344096637437</v>
      </c>
      <c r="L46" s="83" t="s">
        <v>6</v>
      </c>
      <c r="M46" s="83" t="s">
        <v>6</v>
      </c>
    </row>
    <row r="47" spans="1:13" s="371" customFormat="1" ht="15">
      <c r="A47" s="49">
        <v>1997</v>
      </c>
      <c r="B47" s="107"/>
      <c r="C47" s="66">
        <v>4852</v>
      </c>
      <c r="D47" s="61">
        <v>20600</v>
      </c>
      <c r="E47" s="61">
        <v>25452</v>
      </c>
      <c r="F47" s="66">
        <v>13130</v>
      </c>
      <c r="G47" s="106">
        <v>38582</v>
      </c>
      <c r="H47" s="362"/>
      <c r="I47" s="42">
        <f t="shared" si="1"/>
        <v>230.60836501901139</v>
      </c>
      <c r="J47" s="42">
        <f t="shared" si="2"/>
        <v>136.28845517697653</v>
      </c>
      <c r="K47" s="42">
        <f t="shared" si="3"/>
        <v>147.81346187351181</v>
      </c>
      <c r="L47" s="83" t="s">
        <v>6</v>
      </c>
      <c r="M47" s="83" t="s">
        <v>6</v>
      </c>
    </row>
    <row r="48" spans="1:13" ht="15">
      <c r="A48" s="50">
        <v>1998</v>
      </c>
      <c r="B48" s="509"/>
      <c r="C48" s="66">
        <v>5072</v>
      </c>
      <c r="D48" s="61">
        <v>20812</v>
      </c>
      <c r="E48" s="61">
        <v>25885</v>
      </c>
      <c r="F48" s="66">
        <v>13284</v>
      </c>
      <c r="G48" s="106">
        <v>39169</v>
      </c>
      <c r="I48" s="83">
        <f t="shared" si="1"/>
        <v>241.06463878326997</v>
      </c>
      <c r="J48" s="42">
        <f t="shared" si="2"/>
        <v>137.69103539530266</v>
      </c>
      <c r="K48" s="42">
        <f t="shared" si="3"/>
        <v>150.32812590742785</v>
      </c>
      <c r="L48" s="83" t="s">
        <v>6</v>
      </c>
      <c r="M48" s="83" t="s">
        <v>6</v>
      </c>
    </row>
    <row r="49" spans="1:14" ht="15">
      <c r="A49" s="50">
        <v>1999</v>
      </c>
      <c r="B49" s="509"/>
      <c r="C49" s="66">
        <v>5164</v>
      </c>
      <c r="D49" s="61">
        <v>21021</v>
      </c>
      <c r="E49" s="61">
        <v>26185</v>
      </c>
      <c r="F49" s="66">
        <v>13585</v>
      </c>
      <c r="G49" s="106">
        <v>39770</v>
      </c>
      <c r="I49" s="83">
        <f t="shared" si="1"/>
        <v>245.43726235741445</v>
      </c>
      <c r="J49" s="42">
        <f t="shared" si="2"/>
        <v>139.07376778035066</v>
      </c>
      <c r="K49" s="42">
        <f t="shared" si="3"/>
        <v>152.07038736279691</v>
      </c>
      <c r="L49" s="83" t="s">
        <v>6</v>
      </c>
      <c r="M49" s="83" t="s">
        <v>6</v>
      </c>
    </row>
    <row r="50" spans="1:14" ht="15">
      <c r="A50" s="50">
        <v>2000</v>
      </c>
      <c r="B50" s="509"/>
      <c r="C50" s="66">
        <v>5405</v>
      </c>
      <c r="D50" s="61">
        <v>20531</v>
      </c>
      <c r="E50" s="61">
        <v>25936</v>
      </c>
      <c r="F50" s="66">
        <v>13625</v>
      </c>
      <c r="G50" s="106">
        <v>39561</v>
      </c>
      <c r="H50" s="371"/>
      <c r="I50" s="83">
        <f t="shared" si="1"/>
        <v>256.89163498098861</v>
      </c>
      <c r="J50" s="83">
        <f t="shared" si="2"/>
        <v>135.83195501157789</v>
      </c>
      <c r="K50" s="83">
        <f t="shared" si="3"/>
        <v>150.62431035484059</v>
      </c>
      <c r="L50" s="83" t="s">
        <v>6</v>
      </c>
      <c r="M50" s="83" t="s">
        <v>6</v>
      </c>
    </row>
    <row r="51" spans="1:14" s="371" customFormat="1" ht="15">
      <c r="A51" s="50">
        <v>2001</v>
      </c>
      <c r="B51" s="509"/>
      <c r="C51" s="66">
        <v>5567</v>
      </c>
      <c r="D51" s="61">
        <v>20775</v>
      </c>
      <c r="E51" s="61">
        <v>26342</v>
      </c>
      <c r="F51" s="66">
        <v>13722</v>
      </c>
      <c r="G51" s="106">
        <v>40065</v>
      </c>
      <c r="I51" s="83">
        <f t="shared" si="1"/>
        <v>264.59125475285174</v>
      </c>
      <c r="J51" s="83">
        <f t="shared" si="2"/>
        <v>137.4462454515382</v>
      </c>
      <c r="K51" s="83">
        <f t="shared" si="3"/>
        <v>152.98217085777338</v>
      </c>
      <c r="L51" s="83" t="s">
        <v>6</v>
      </c>
      <c r="M51" s="83" t="s">
        <v>6</v>
      </c>
    </row>
    <row r="52" spans="1:14" ht="15">
      <c r="A52" s="50">
        <v>2002</v>
      </c>
      <c r="B52" s="509"/>
      <c r="C52" s="66">
        <v>5730</v>
      </c>
      <c r="D52" s="13">
        <v>21533</v>
      </c>
      <c r="E52" s="13">
        <v>27262</v>
      </c>
      <c r="F52" s="66">
        <v>14272</v>
      </c>
      <c r="G52" s="106">
        <v>41535</v>
      </c>
      <c r="H52" s="371"/>
      <c r="I52" s="83">
        <f t="shared" si="1"/>
        <v>272.33840304182507</v>
      </c>
      <c r="J52" s="83">
        <f t="shared" si="2"/>
        <v>142.46113132649685</v>
      </c>
      <c r="K52" s="83">
        <f t="shared" si="3"/>
        <v>158.32510598757187</v>
      </c>
      <c r="L52" s="83" t="s">
        <v>6</v>
      </c>
      <c r="M52" s="83" t="s">
        <v>6</v>
      </c>
    </row>
    <row r="53" spans="1:14" ht="15">
      <c r="A53" s="50">
        <v>2003</v>
      </c>
      <c r="B53" s="509"/>
      <c r="C53" s="66">
        <v>5856</v>
      </c>
      <c r="D53" s="13">
        <v>21826</v>
      </c>
      <c r="E53" s="13">
        <v>27682</v>
      </c>
      <c r="F53" s="66">
        <v>14356</v>
      </c>
      <c r="G53" s="106">
        <v>42038</v>
      </c>
      <c r="H53" s="371"/>
      <c r="I53" s="83">
        <f t="shared" si="1"/>
        <v>278.32699619771859</v>
      </c>
      <c r="J53" s="83">
        <f t="shared" si="2"/>
        <v>144.39960304333442</v>
      </c>
      <c r="K53" s="83">
        <f t="shared" si="3"/>
        <v>160.76427202508856</v>
      </c>
      <c r="L53" s="83" t="s">
        <v>6</v>
      </c>
      <c r="M53" s="83" t="s">
        <v>6</v>
      </c>
    </row>
    <row r="54" spans="1:14" ht="15">
      <c r="A54" s="50">
        <v>2004</v>
      </c>
      <c r="B54" s="509"/>
      <c r="C54" s="66">
        <v>6094</v>
      </c>
      <c r="D54" s="13">
        <v>22114</v>
      </c>
      <c r="E54" s="13">
        <v>28209</v>
      </c>
      <c r="F54" s="66">
        <v>14496</v>
      </c>
      <c r="G54" s="106">
        <v>42705</v>
      </c>
      <c r="H54" s="371"/>
      <c r="I54" s="83">
        <f t="shared" si="1"/>
        <v>289.63878326996195</v>
      </c>
      <c r="J54" s="83">
        <f t="shared" si="2"/>
        <v>146.30499503804168</v>
      </c>
      <c r="K54" s="83">
        <f t="shared" si="3"/>
        <v>163.82484464835358</v>
      </c>
      <c r="L54" s="83" t="s">
        <v>6</v>
      </c>
      <c r="M54" s="83" t="s">
        <v>6</v>
      </c>
    </row>
    <row r="55" spans="1:14" ht="15">
      <c r="A55" s="50">
        <v>2005</v>
      </c>
      <c r="B55" s="509"/>
      <c r="C55" s="66">
        <v>6151</v>
      </c>
      <c r="D55" s="13">
        <v>21904</v>
      </c>
      <c r="E55" s="13">
        <v>28055</v>
      </c>
      <c r="F55" s="66">
        <v>14663</v>
      </c>
      <c r="G55" s="106">
        <v>42718</v>
      </c>
      <c r="H55" s="371"/>
      <c r="I55" s="83">
        <f t="shared" si="1"/>
        <v>292.34790874524714</v>
      </c>
      <c r="J55" s="83">
        <f t="shared" si="2"/>
        <v>144.91564670856764</v>
      </c>
      <c r="K55" s="83">
        <f t="shared" si="3"/>
        <v>162.93048376793078</v>
      </c>
      <c r="L55" s="83" t="s">
        <v>6</v>
      </c>
      <c r="M55" s="83" t="s">
        <v>6</v>
      </c>
    </row>
    <row r="56" spans="1:14" ht="15">
      <c r="A56" s="50">
        <v>2006</v>
      </c>
      <c r="B56" s="509"/>
      <c r="C56" s="66">
        <v>6433</v>
      </c>
      <c r="D56" s="13">
        <v>22465</v>
      </c>
      <c r="E56" s="13">
        <v>28898</v>
      </c>
      <c r="F56" s="66">
        <v>15221</v>
      </c>
      <c r="G56" s="106">
        <v>44119</v>
      </c>
      <c r="H56" s="371"/>
      <c r="I56" s="83">
        <f t="shared" si="1"/>
        <v>305.75095057034218</v>
      </c>
      <c r="J56" s="83">
        <f t="shared" si="2"/>
        <v>148.62719153159114</v>
      </c>
      <c r="K56" s="83">
        <f t="shared" si="3"/>
        <v>167.82623845751786</v>
      </c>
      <c r="L56" s="83" t="s">
        <v>6</v>
      </c>
      <c r="M56" s="83" t="s">
        <v>6</v>
      </c>
    </row>
    <row r="57" spans="1:14" ht="15">
      <c r="A57" s="50">
        <v>2007</v>
      </c>
      <c r="B57" s="509"/>
      <c r="C57" s="66">
        <v>6577</v>
      </c>
      <c r="D57" s="13">
        <v>22408</v>
      </c>
      <c r="E57" s="13">
        <v>28986</v>
      </c>
      <c r="F57" s="13">
        <v>15680</v>
      </c>
      <c r="G57" s="106">
        <v>44666</v>
      </c>
      <c r="H57" s="371"/>
      <c r="I57" s="83">
        <f t="shared" si="1"/>
        <v>312.59505703422053</v>
      </c>
      <c r="J57" s="83">
        <f t="shared" si="2"/>
        <v>148.25008269930532</v>
      </c>
      <c r="K57" s="83">
        <f t="shared" si="3"/>
        <v>168.33730181775945</v>
      </c>
      <c r="L57" s="83" t="s">
        <v>6</v>
      </c>
      <c r="M57" s="83" t="s">
        <v>6</v>
      </c>
    </row>
    <row r="58" spans="1:14" ht="15">
      <c r="A58" s="50">
        <v>2008</v>
      </c>
      <c r="B58" s="509"/>
      <c r="C58" s="66">
        <v>6683</v>
      </c>
      <c r="D58" s="66">
        <v>22126</v>
      </c>
      <c r="E58" s="66">
        <v>28810</v>
      </c>
      <c r="F58" s="66">
        <v>15659</v>
      </c>
      <c r="G58" s="66">
        <v>44470</v>
      </c>
      <c r="H58" s="108"/>
      <c r="I58" s="83">
        <f t="shared" si="1"/>
        <v>317.63307984790873</v>
      </c>
      <c r="J58" s="83">
        <f t="shared" si="2"/>
        <v>146.38438637115448</v>
      </c>
      <c r="K58" s="83">
        <f t="shared" si="3"/>
        <v>167.31517509727627</v>
      </c>
      <c r="L58" s="83" t="s">
        <v>6</v>
      </c>
      <c r="M58" s="83" t="s">
        <v>6</v>
      </c>
    </row>
    <row r="59" spans="1:14" ht="15">
      <c r="A59" s="50">
        <v>2009</v>
      </c>
      <c r="B59" s="509"/>
      <c r="C59" s="66">
        <v>6633</v>
      </c>
      <c r="D59" s="66">
        <v>22327</v>
      </c>
      <c r="E59" s="66">
        <v>28961</v>
      </c>
      <c r="F59" s="66">
        <v>15258</v>
      </c>
      <c r="G59" s="106">
        <v>44219</v>
      </c>
      <c r="H59" s="68"/>
      <c r="I59" s="83">
        <f t="shared" si="1"/>
        <v>315.2566539923954</v>
      </c>
      <c r="J59" s="83">
        <f t="shared" si="2"/>
        <v>147.71419120079392</v>
      </c>
      <c r="K59" s="83">
        <f t="shared" si="3"/>
        <v>168.19211336314538</v>
      </c>
      <c r="L59" s="83" t="s">
        <v>6</v>
      </c>
      <c r="M59" s="83" t="s">
        <v>6</v>
      </c>
    </row>
    <row r="60" spans="1:14" ht="18">
      <c r="A60" s="50" t="s">
        <v>564</v>
      </c>
      <c r="B60" s="509"/>
      <c r="C60" s="66">
        <v>6503</v>
      </c>
      <c r="D60" s="66">
        <v>21992</v>
      </c>
      <c r="E60" s="66">
        <v>28495</v>
      </c>
      <c r="F60" s="66">
        <v>15000</v>
      </c>
      <c r="G60" s="66">
        <v>43496</v>
      </c>
      <c r="H60" s="108"/>
      <c r="I60" s="83">
        <f t="shared" si="1"/>
        <v>309.07794676806083</v>
      </c>
      <c r="J60" s="83">
        <f t="shared" si="2"/>
        <v>145.49784981806152</v>
      </c>
      <c r="K60" s="83">
        <f t="shared" si="3"/>
        <v>165.48580056913875</v>
      </c>
      <c r="L60" s="83" t="s">
        <v>6</v>
      </c>
      <c r="M60" s="83" t="s">
        <v>6</v>
      </c>
    </row>
    <row r="61" spans="1:14" ht="18">
      <c r="A61" s="50" t="s">
        <v>565</v>
      </c>
      <c r="B61" s="509"/>
      <c r="C61" s="66">
        <v>6570</v>
      </c>
      <c r="D61" s="66">
        <v>21996</v>
      </c>
      <c r="E61" s="66">
        <v>28566</v>
      </c>
      <c r="F61" s="66">
        <v>14841</v>
      </c>
      <c r="G61" s="106">
        <v>43406</v>
      </c>
      <c r="H61" s="108"/>
      <c r="I61" s="83">
        <f t="shared" ref="I61:K62" si="4">C61/C$35*100</f>
        <v>312.26235741444867</v>
      </c>
      <c r="J61" s="83">
        <f t="shared" si="4"/>
        <v>145.52431359576579</v>
      </c>
      <c r="K61" s="83">
        <f t="shared" si="4"/>
        <v>165.89813578024274</v>
      </c>
      <c r="L61" s="83" t="s">
        <v>6</v>
      </c>
      <c r="M61" s="83" t="s">
        <v>6</v>
      </c>
    </row>
    <row r="62" spans="1:14" ht="18">
      <c r="A62" s="50" t="s">
        <v>574</v>
      </c>
      <c r="B62" s="509"/>
      <c r="C62" s="66">
        <v>7140</v>
      </c>
      <c r="D62" s="66">
        <v>21712</v>
      </c>
      <c r="E62" s="66">
        <v>28852</v>
      </c>
      <c r="F62" s="66">
        <v>14720</v>
      </c>
      <c r="G62" s="66">
        <v>43573</v>
      </c>
      <c r="H62" s="108"/>
      <c r="I62" s="83">
        <f t="shared" si="4"/>
        <v>339.35361216730035</v>
      </c>
      <c r="J62" s="83">
        <f t="shared" si="4"/>
        <v>143.64538537876282</v>
      </c>
      <c r="K62" s="83">
        <f t="shared" si="4"/>
        <v>167.55909170102794</v>
      </c>
      <c r="L62" s="83" t="s">
        <v>6</v>
      </c>
      <c r="M62" s="83" t="s">
        <v>6</v>
      </c>
      <c r="N62" s="371"/>
    </row>
    <row r="63" spans="1:14" ht="18">
      <c r="A63" s="50" t="s">
        <v>566</v>
      </c>
      <c r="B63" s="509"/>
      <c r="C63" s="66">
        <v>7262</v>
      </c>
      <c r="D63" s="66">
        <v>21786</v>
      </c>
      <c r="E63" s="66">
        <v>29048</v>
      </c>
      <c r="F63" s="66">
        <v>14861</v>
      </c>
      <c r="G63" s="66">
        <v>43909</v>
      </c>
      <c r="H63" s="108"/>
      <c r="I63" s="83">
        <f t="shared" ref="I63:K64" si="5">C63/C$35*100</f>
        <v>345.15209125475286</v>
      </c>
      <c r="J63" s="83">
        <f t="shared" si="5"/>
        <v>144.13496526629177</v>
      </c>
      <c r="K63" s="83">
        <f t="shared" si="5"/>
        <v>168.6973691852024</v>
      </c>
      <c r="L63" s="83" t="s">
        <v>6</v>
      </c>
      <c r="M63" s="83" t="s">
        <v>6</v>
      </c>
    </row>
    <row r="64" spans="1:14" ht="18">
      <c r="A64" s="50" t="s">
        <v>567</v>
      </c>
      <c r="B64" s="509"/>
      <c r="C64" s="66">
        <v>7421</v>
      </c>
      <c r="D64" s="66">
        <v>22025</v>
      </c>
      <c r="E64" s="66">
        <v>29446</v>
      </c>
      <c r="F64" s="66">
        <v>15517</v>
      </c>
      <c r="G64" s="66">
        <v>44963</v>
      </c>
      <c r="H64" s="108"/>
      <c r="I64" s="83">
        <f t="shared" si="5"/>
        <v>352.70912547528519</v>
      </c>
      <c r="J64" s="83">
        <f t="shared" si="5"/>
        <v>145.71617598412175</v>
      </c>
      <c r="K64" s="83">
        <f t="shared" si="5"/>
        <v>171.0087693826587</v>
      </c>
      <c r="L64" s="83" t="s">
        <v>6</v>
      </c>
      <c r="M64" s="83" t="s">
        <v>6</v>
      </c>
    </row>
    <row r="65" spans="1:13" ht="18">
      <c r="A65" s="50" t="s">
        <v>568</v>
      </c>
      <c r="B65" s="509"/>
      <c r="C65" s="66">
        <v>7477</v>
      </c>
      <c r="D65" s="66">
        <v>22395</v>
      </c>
      <c r="E65" s="66">
        <v>29872</v>
      </c>
      <c r="F65" s="66">
        <v>15683</v>
      </c>
      <c r="G65" s="66">
        <v>45555</v>
      </c>
      <c r="H65" s="108"/>
      <c r="I65" s="83">
        <f t="shared" ref="I65" si="6">C65/C$35*100</f>
        <v>355.37072243346006</v>
      </c>
      <c r="J65" s="83">
        <f t="shared" ref="J65" si="7">D65/D$35*100</f>
        <v>148.16407542176646</v>
      </c>
      <c r="K65" s="83">
        <f t="shared" ref="K65" si="8">E65/E$35*100</f>
        <v>173.48278064928277</v>
      </c>
      <c r="L65" s="83" t="s">
        <v>6</v>
      </c>
      <c r="M65" s="83" t="s">
        <v>6</v>
      </c>
    </row>
    <row r="66" spans="1:13" ht="18">
      <c r="A66" s="50" t="s">
        <v>569</v>
      </c>
      <c r="B66" s="509"/>
      <c r="C66" s="66">
        <v>7829</v>
      </c>
      <c r="D66" s="66">
        <v>23019</v>
      </c>
      <c r="E66" s="66">
        <v>30848</v>
      </c>
      <c r="F66" s="66">
        <v>15848</v>
      </c>
      <c r="G66" s="66">
        <v>46696</v>
      </c>
      <c r="H66" s="108"/>
      <c r="I66" s="83">
        <f t="shared" ref="I66" si="9">C66/C$35*100</f>
        <v>372.1007604562738</v>
      </c>
      <c r="J66" s="83">
        <f t="shared" ref="J66" si="10">D66/D$35*100</f>
        <v>152.29242474363215</v>
      </c>
      <c r="K66" s="83">
        <f t="shared" ref="K66" si="11">E66/E$35*100</f>
        <v>179.1509379174168</v>
      </c>
      <c r="L66" s="83" t="s">
        <v>6</v>
      </c>
      <c r="M66" s="83" t="s">
        <v>6</v>
      </c>
    </row>
    <row r="67" spans="1:13" ht="18">
      <c r="A67" s="50" t="s">
        <v>570</v>
      </c>
      <c r="B67" s="509"/>
      <c r="C67" s="66">
        <v>8054</v>
      </c>
      <c r="D67" s="66">
        <v>23351</v>
      </c>
      <c r="E67" s="66">
        <v>31405</v>
      </c>
      <c r="F67" s="66">
        <v>16630</v>
      </c>
      <c r="G67" s="66">
        <v>48036</v>
      </c>
      <c r="H67" s="108"/>
      <c r="I67" s="83">
        <f t="shared" ref="I67" si="12">C67/C$35*100</f>
        <v>382.79467680608366</v>
      </c>
      <c r="J67" s="83">
        <f t="shared" ref="J67" si="13">D67/D$35*100</f>
        <v>154.48891829308633</v>
      </c>
      <c r="K67" s="83">
        <f t="shared" ref="K67" si="14">E67/E$35*100</f>
        <v>182.38573668621871</v>
      </c>
      <c r="L67" s="83" t="s">
        <v>6</v>
      </c>
      <c r="M67" s="83" t="s">
        <v>6</v>
      </c>
    </row>
    <row r="68" spans="1:13" ht="18">
      <c r="A68" s="50" t="s">
        <v>571</v>
      </c>
      <c r="B68" s="509"/>
      <c r="C68" s="167">
        <v>8518</v>
      </c>
      <c r="D68" s="167">
        <v>23024</v>
      </c>
      <c r="E68" s="66">
        <v>31542</v>
      </c>
      <c r="F68" s="66">
        <v>16632</v>
      </c>
      <c r="G68" s="436">
        <v>48175</v>
      </c>
      <c r="H68" s="68"/>
      <c r="I68" s="83">
        <f t="shared" ref="I68" si="15">C68/C$35*100</f>
        <v>404.84790874524714</v>
      </c>
      <c r="J68" s="83">
        <f t="shared" ref="J68" si="16">D68/D$35*100</f>
        <v>152.32550446576249</v>
      </c>
      <c r="K68" s="83">
        <f t="shared" ref="K68" si="17">E68/E$35*100</f>
        <v>183.1813694175039</v>
      </c>
      <c r="L68" s="83" t="s">
        <v>6</v>
      </c>
      <c r="M68" s="83" t="s">
        <v>6</v>
      </c>
    </row>
    <row r="69" spans="1:13" ht="18.75" thickBot="1">
      <c r="A69" s="164" t="s">
        <v>572</v>
      </c>
      <c r="B69" s="510"/>
      <c r="C69" s="424">
        <v>8654</v>
      </c>
      <c r="D69" s="424">
        <v>23557</v>
      </c>
      <c r="E69" s="451">
        <v>32211</v>
      </c>
      <c r="F69" s="451">
        <v>16503</v>
      </c>
      <c r="G69" s="424">
        <v>48714</v>
      </c>
      <c r="H69" s="165"/>
      <c r="I69" s="95">
        <f t="shared" ref="I69" si="18">C69/C$35*100</f>
        <v>411.31178707224336</v>
      </c>
      <c r="J69" s="95">
        <f t="shared" ref="J69" si="19">D69/D$35*100</f>
        <v>155.85180284485611</v>
      </c>
      <c r="K69" s="95">
        <f t="shared" ref="K69" si="20">E69/E$35*100</f>
        <v>187.06661246297693</v>
      </c>
      <c r="L69" s="95" t="s">
        <v>6</v>
      </c>
      <c r="M69" s="95" t="s">
        <v>6</v>
      </c>
    </row>
    <row r="70" spans="1:13" ht="15">
      <c r="A70" s="420" t="s">
        <v>398</v>
      </c>
      <c r="B70" s="509"/>
      <c r="C70" s="110"/>
      <c r="D70" s="110"/>
      <c r="E70" s="110"/>
      <c r="F70" s="110"/>
      <c r="G70" s="110"/>
      <c r="H70" s="68"/>
      <c r="I70" s="111"/>
      <c r="J70" s="111"/>
      <c r="K70" s="111"/>
      <c r="L70" s="111"/>
      <c r="M70" s="111"/>
    </row>
    <row r="71" spans="1:13">
      <c r="A71" s="377" t="s">
        <v>573</v>
      </c>
      <c r="C71" s="513"/>
      <c r="D71" s="513"/>
      <c r="E71" s="513"/>
      <c r="F71" s="513"/>
      <c r="G71" s="513"/>
      <c r="H71" s="513"/>
      <c r="I71" s="513"/>
      <c r="J71" s="513"/>
      <c r="K71" s="513"/>
      <c r="L71" s="513"/>
      <c r="M71" s="513"/>
    </row>
    <row r="72" spans="1:13">
      <c r="A72" s="446" t="s">
        <v>561</v>
      </c>
      <c r="C72" s="513"/>
      <c r="D72" s="513"/>
      <c r="E72" s="513"/>
      <c r="F72" s="513"/>
      <c r="G72" s="513"/>
      <c r="H72" s="513"/>
      <c r="I72" s="513"/>
      <c r="J72" s="513"/>
      <c r="K72" s="513"/>
      <c r="L72" s="513"/>
      <c r="M72" s="513"/>
    </row>
    <row r="73" spans="1:13" ht="14.25" hidden="1">
      <c r="A73" s="105"/>
      <c r="C73" s="513"/>
      <c r="D73" s="513"/>
      <c r="E73" s="513"/>
      <c r="F73" s="513"/>
      <c r="G73" s="513"/>
      <c r="H73" s="513"/>
      <c r="I73" s="513"/>
      <c r="J73" s="513"/>
      <c r="K73" s="513"/>
      <c r="L73" s="513"/>
      <c r="M73" s="513"/>
    </row>
    <row r="74" spans="1:13" ht="14.25" hidden="1">
      <c r="A74" s="105"/>
      <c r="C74" s="513"/>
      <c r="D74" s="513"/>
      <c r="E74" s="513"/>
      <c r="F74" s="513"/>
      <c r="G74" s="513"/>
      <c r="H74" s="513"/>
      <c r="I74" s="513"/>
      <c r="J74" s="513"/>
      <c r="K74" s="513"/>
      <c r="L74" s="513"/>
      <c r="M74" s="513"/>
    </row>
    <row r="75" spans="1:13" ht="14.25" hidden="1">
      <c r="A75" s="105"/>
      <c r="C75" s="513"/>
      <c r="D75" s="513"/>
      <c r="E75" s="513"/>
      <c r="F75" s="513"/>
      <c r="G75" s="513"/>
      <c r="H75" s="513"/>
      <c r="I75" s="513"/>
      <c r="J75" s="513"/>
      <c r="K75" s="513"/>
      <c r="L75" s="513"/>
      <c r="M75" s="513"/>
    </row>
    <row r="76" spans="1:13" ht="13.5" customHeight="1">
      <c r="A76" s="379"/>
      <c r="C76" s="513"/>
      <c r="D76" s="513"/>
      <c r="E76" s="513"/>
      <c r="F76" s="513"/>
      <c r="G76" s="513"/>
      <c r="H76" s="513"/>
      <c r="I76" s="513"/>
      <c r="J76" s="513"/>
      <c r="K76" s="513"/>
      <c r="L76" s="513"/>
      <c r="M76" s="513"/>
    </row>
    <row r="77" spans="1:13">
      <c r="A77" s="379"/>
    </row>
    <row r="78" spans="1:13" ht="129" customHeight="1"/>
  </sheetData>
  <phoneticPr fontId="3" type="noConversion"/>
  <hyperlinks>
    <hyperlink ref="A72" r:id="rId1"/>
  </hyperlinks>
  <pageMargins left="0.74803149606299213" right="0.74803149606299213" top="0.78740157480314965" bottom="0.98425196850393704" header="0.51181102362204722" footer="0.51181102362204722"/>
  <pageSetup paperSize="9" scale="65" orientation="portrait" verticalDpi="300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X119"/>
  <sheetViews>
    <sheetView zoomScale="75" zoomScaleNormal="75" workbookViewId="0">
      <pane ySplit="8" topLeftCell="A39" activePane="bottomLeft" state="frozen"/>
      <selection activeCell="X30" sqref="X30"/>
      <selection pane="bottomLeft" activeCell="A9" sqref="A9"/>
    </sheetView>
  </sheetViews>
  <sheetFormatPr defaultColWidth="11.42578125" defaultRowHeight="12.75"/>
  <cols>
    <col min="1" max="1" width="10.5703125" style="362" customWidth="1"/>
    <col min="2" max="2" width="2.140625" style="362" customWidth="1"/>
    <col min="3" max="3" width="16.28515625" style="362" customWidth="1"/>
    <col min="4" max="4" width="15.5703125" style="362" customWidth="1"/>
    <col min="5" max="5" width="16.7109375" style="362" customWidth="1"/>
    <col min="6" max="6" width="3.7109375" style="362" customWidth="1"/>
    <col min="7" max="7" width="10.85546875" style="362" customWidth="1"/>
    <col min="8" max="8" width="14.7109375" style="362" customWidth="1"/>
    <col min="9" max="9" width="13.140625" style="362" customWidth="1"/>
    <col min="10" max="10" width="8.85546875" style="362" customWidth="1"/>
    <col min="11" max="16384" width="11.42578125" style="362"/>
  </cols>
  <sheetData>
    <row r="1" spans="1:9" s="12" customFormat="1" ht="20.25">
      <c r="A1" s="52" t="s">
        <v>251</v>
      </c>
      <c r="H1" s="346" t="s">
        <v>426</v>
      </c>
    </row>
    <row r="2" spans="1:9">
      <c r="A2" s="371"/>
      <c r="B2" s="371"/>
      <c r="C2" s="371"/>
      <c r="D2" s="371"/>
      <c r="E2" s="371"/>
      <c r="F2" s="371"/>
      <c r="G2" s="371"/>
      <c r="H2" s="371"/>
      <c r="I2" s="371"/>
    </row>
    <row r="3" spans="1:9" ht="15">
      <c r="A3" s="97" t="s">
        <v>195</v>
      </c>
      <c r="B3" s="98"/>
      <c r="C3" s="99" t="s">
        <v>31</v>
      </c>
      <c r="D3" s="99" t="s">
        <v>206</v>
      </c>
      <c r="E3" s="99" t="s">
        <v>207</v>
      </c>
      <c r="F3" s="112"/>
      <c r="G3" s="99" t="s">
        <v>31</v>
      </c>
      <c r="H3" s="99" t="s">
        <v>206</v>
      </c>
      <c r="I3" s="99" t="s">
        <v>207</v>
      </c>
    </row>
    <row r="4" spans="1:9" ht="15">
      <c r="A4" s="101"/>
      <c r="B4" s="101"/>
      <c r="C4" s="102" t="s">
        <v>208</v>
      </c>
      <c r="D4" s="102" t="s">
        <v>209</v>
      </c>
      <c r="E4" s="102" t="s">
        <v>210</v>
      </c>
      <c r="F4" s="113"/>
      <c r="G4" s="102" t="s">
        <v>208</v>
      </c>
      <c r="H4" s="102" t="s">
        <v>209</v>
      </c>
      <c r="I4" s="102" t="s">
        <v>210</v>
      </c>
    </row>
    <row r="5" spans="1:9" ht="15">
      <c r="A5" s="101"/>
      <c r="B5" s="101"/>
      <c r="C5" s="102"/>
      <c r="D5" s="102" t="s">
        <v>211</v>
      </c>
      <c r="E5" s="102" t="s">
        <v>212</v>
      </c>
      <c r="F5" s="113"/>
      <c r="G5" s="102"/>
      <c r="H5" s="102" t="s">
        <v>211</v>
      </c>
      <c r="I5" s="102" t="s">
        <v>212</v>
      </c>
    </row>
    <row r="6" spans="1:9" ht="15">
      <c r="A6" s="371"/>
      <c r="B6" s="371"/>
      <c r="C6" s="504"/>
      <c r="D6" s="102" t="s">
        <v>213</v>
      </c>
      <c r="E6" s="371"/>
      <c r="F6" s="505"/>
      <c r="G6" s="371"/>
      <c r="H6" s="102" t="s">
        <v>213</v>
      </c>
      <c r="I6" s="102"/>
    </row>
    <row r="7" spans="1:9" ht="15">
      <c r="A7" s="371"/>
      <c r="B7" s="371"/>
      <c r="C7" s="504"/>
      <c r="D7" s="102" t="s">
        <v>214</v>
      </c>
      <c r="E7" s="504" t="s">
        <v>215</v>
      </c>
      <c r="F7" s="505"/>
      <c r="G7" s="371"/>
      <c r="H7" s="102" t="s">
        <v>214</v>
      </c>
      <c r="I7" s="371"/>
    </row>
    <row r="8" spans="1:9" ht="5.25" customHeight="1">
      <c r="A8" s="380"/>
      <c r="B8" s="380"/>
      <c r="C8" s="506"/>
      <c r="D8" s="506"/>
      <c r="E8" s="506"/>
      <c r="F8" s="507"/>
      <c r="G8" s="380"/>
      <c r="H8" s="380"/>
      <c r="I8" s="380"/>
    </row>
    <row r="9" spans="1:9">
      <c r="A9" s="371"/>
      <c r="B9" s="371"/>
      <c r="C9" s="504"/>
      <c r="D9" s="504"/>
      <c r="E9" s="504"/>
      <c r="F9" s="505"/>
      <c r="G9" s="371"/>
      <c r="H9" s="371"/>
      <c r="I9" s="371"/>
    </row>
    <row r="10" spans="1:9">
      <c r="C10" s="10" t="s">
        <v>107</v>
      </c>
      <c r="D10" s="10" t="s">
        <v>107</v>
      </c>
      <c r="E10" s="10" t="s">
        <v>216</v>
      </c>
      <c r="F10" s="505"/>
      <c r="I10" s="10" t="s">
        <v>217</v>
      </c>
    </row>
    <row r="11" spans="1:9" ht="15">
      <c r="A11" s="49">
        <v>1962</v>
      </c>
      <c r="C11" s="114">
        <v>774.7</v>
      </c>
      <c r="D11" s="49">
        <v>86.498000000000005</v>
      </c>
      <c r="E11" s="61">
        <v>26703</v>
      </c>
      <c r="F11" s="505"/>
      <c r="G11" s="42">
        <f t="shared" ref="G11:G25" si="0">C11/C$34*100</f>
        <v>51.169088507265528</v>
      </c>
      <c r="H11" s="42">
        <f t="shared" ref="H11:H25" si="1">D11/D$34*100</f>
        <v>47.887635846246681</v>
      </c>
      <c r="I11" s="42">
        <f t="shared" ref="I11:I25" si="2">E11/E$34*100</f>
        <v>97.859786711620927</v>
      </c>
    </row>
    <row r="12" spans="1:9" ht="15">
      <c r="A12" s="49">
        <v>1963</v>
      </c>
      <c r="C12" s="114">
        <v>836.1</v>
      </c>
      <c r="D12" s="49">
        <v>100.29600000000001</v>
      </c>
      <c r="E12" s="61">
        <v>27728</v>
      </c>
      <c r="F12" s="505"/>
      <c r="G12" s="42">
        <f t="shared" si="0"/>
        <v>55.224570673712023</v>
      </c>
      <c r="H12" s="42">
        <f t="shared" si="1"/>
        <v>55.526582404623895</v>
      </c>
      <c r="I12" s="42">
        <f t="shared" si="2"/>
        <v>101.61615421262873</v>
      </c>
    </row>
    <row r="13" spans="1:9" ht="15">
      <c r="A13" s="49">
        <v>1964</v>
      </c>
      <c r="C13" s="114">
        <v>900.4</v>
      </c>
      <c r="D13" s="49">
        <v>116.509</v>
      </c>
      <c r="E13" s="61">
        <v>30527</v>
      </c>
      <c r="F13" s="505"/>
      <c r="G13" s="42">
        <f t="shared" si="0"/>
        <v>59.471598414795245</v>
      </c>
      <c r="H13" s="42">
        <f t="shared" si="1"/>
        <v>64.502538380197862</v>
      </c>
      <c r="I13" s="42">
        <f t="shared" si="2"/>
        <v>111.87378605196614</v>
      </c>
    </row>
    <row r="14" spans="1:9" ht="15">
      <c r="A14" s="49">
        <v>1965</v>
      </c>
      <c r="C14" s="114">
        <v>951</v>
      </c>
      <c r="D14" s="49">
        <v>112.988</v>
      </c>
      <c r="E14" s="61">
        <v>31827</v>
      </c>
      <c r="F14" s="505"/>
      <c r="G14" s="42">
        <f t="shared" si="0"/>
        <v>62.813738441215328</v>
      </c>
      <c r="H14" s="42">
        <f t="shared" si="1"/>
        <v>62.553217403821129</v>
      </c>
      <c r="I14" s="42">
        <f t="shared" si="2"/>
        <v>116.63795946787847</v>
      </c>
    </row>
    <row r="15" spans="1:9" ht="15">
      <c r="A15" s="49">
        <v>1966</v>
      </c>
      <c r="C15" s="114">
        <v>990.6</v>
      </c>
      <c r="D15" s="49">
        <v>112.517</v>
      </c>
      <c r="E15" s="11">
        <v>32280</v>
      </c>
      <c r="F15" s="505"/>
      <c r="G15" s="42">
        <f t="shared" si="0"/>
        <v>65.429326287978867</v>
      </c>
      <c r="H15" s="42">
        <f t="shared" si="1"/>
        <v>62.292459045436168</v>
      </c>
      <c r="I15" s="42">
        <f t="shared" si="2"/>
        <v>118.29809066588486</v>
      </c>
    </row>
    <row r="16" spans="1:9" ht="15">
      <c r="A16" s="49">
        <v>1967</v>
      </c>
      <c r="C16" s="61">
        <v>1035.2</v>
      </c>
      <c r="D16" s="49">
        <v>116.29300000000001</v>
      </c>
      <c r="E16" s="11">
        <v>31760</v>
      </c>
      <c r="F16" s="505"/>
      <c r="G16" s="42">
        <f t="shared" si="0"/>
        <v>68.375165125495371</v>
      </c>
      <c r="H16" s="42">
        <f t="shared" si="1"/>
        <v>64.382954929218769</v>
      </c>
      <c r="I16" s="42">
        <f t="shared" si="2"/>
        <v>116.39242129951992</v>
      </c>
    </row>
    <row r="17" spans="1:9" ht="15">
      <c r="A17" s="49">
        <v>1968</v>
      </c>
      <c r="C17" s="61">
        <v>1065.3</v>
      </c>
      <c r="D17" s="49">
        <v>118.819</v>
      </c>
      <c r="E17" s="11">
        <v>30649</v>
      </c>
      <c r="F17" s="505"/>
      <c r="G17" s="42">
        <f t="shared" si="0"/>
        <v>70.363276089828261</v>
      </c>
      <c r="H17" s="42">
        <f t="shared" si="1"/>
        <v>65.781416953168687</v>
      </c>
      <c r="I17" s="42">
        <f t="shared" si="2"/>
        <v>112.32088540330561</v>
      </c>
    </row>
    <row r="18" spans="1:9" ht="15">
      <c r="A18" s="49">
        <v>1969</v>
      </c>
      <c r="C18" s="61">
        <v>1106.4000000000001</v>
      </c>
      <c r="D18" s="49">
        <v>110.164</v>
      </c>
      <c r="E18" s="11">
        <v>31056</v>
      </c>
      <c r="F18" s="505"/>
      <c r="G18" s="42">
        <f t="shared" si="0"/>
        <v>73.077939233817716</v>
      </c>
      <c r="H18" s="42">
        <f t="shared" si="1"/>
        <v>60.989774507687109</v>
      </c>
      <c r="I18" s="42">
        <f t="shared" si="2"/>
        <v>113.8124381573643</v>
      </c>
    </row>
    <row r="19" spans="1:9" ht="15">
      <c r="A19" s="49">
        <v>1970</v>
      </c>
      <c r="C19" s="61">
        <v>1123.5999999999999</v>
      </c>
      <c r="D19" s="49">
        <v>117.252</v>
      </c>
      <c r="E19" s="11">
        <v>31240</v>
      </c>
      <c r="F19" s="505"/>
      <c r="G19" s="42">
        <f t="shared" si="0"/>
        <v>74.214002642007912</v>
      </c>
      <c r="H19" s="42">
        <f t="shared" si="1"/>
        <v>64.913883306482418</v>
      </c>
      <c r="I19" s="42">
        <f t="shared" si="2"/>
        <v>114.48675193315498</v>
      </c>
    </row>
    <row r="20" spans="1:9" ht="15">
      <c r="A20" s="49">
        <v>1971</v>
      </c>
      <c r="C20" s="61">
        <v>1134.5</v>
      </c>
      <c r="D20" s="49">
        <v>127.97</v>
      </c>
      <c r="E20" s="11">
        <v>31194</v>
      </c>
      <c r="F20" s="505"/>
      <c r="G20" s="42">
        <f t="shared" si="0"/>
        <v>74.933949801849408</v>
      </c>
      <c r="H20" s="42">
        <f t="shared" si="1"/>
        <v>70.84765843423186</v>
      </c>
      <c r="I20" s="42">
        <f t="shared" si="2"/>
        <v>114.31817348920733</v>
      </c>
    </row>
    <row r="21" spans="1:9" ht="15">
      <c r="A21" s="49">
        <v>1972</v>
      </c>
      <c r="B21" s="47"/>
      <c r="C21" s="61">
        <v>1180.9000000000001</v>
      </c>
      <c r="D21" s="49">
        <v>160.93100000000001</v>
      </c>
      <c r="E21" s="11">
        <v>31762</v>
      </c>
      <c r="F21" s="505"/>
      <c r="G21" s="42">
        <f t="shared" si="0"/>
        <v>77.998678996037</v>
      </c>
      <c r="H21" s="42">
        <f t="shared" si="1"/>
        <v>89.095760877388201</v>
      </c>
      <c r="I21" s="42">
        <f t="shared" si="2"/>
        <v>116.39975079708287</v>
      </c>
    </row>
    <row r="22" spans="1:9" ht="15">
      <c r="A22" s="49">
        <v>1973</v>
      </c>
      <c r="B22" s="47"/>
      <c r="C22" s="61">
        <v>1252</v>
      </c>
      <c r="D22" s="49">
        <v>172.86600000000001</v>
      </c>
      <c r="E22" s="11">
        <v>31404</v>
      </c>
      <c r="F22" s="505"/>
      <c r="G22" s="42">
        <f t="shared" si="0"/>
        <v>82.694848084544262</v>
      </c>
      <c r="H22" s="42">
        <f t="shared" si="1"/>
        <v>95.703300171070765</v>
      </c>
      <c r="I22" s="42">
        <f t="shared" si="2"/>
        <v>115.08777073331625</v>
      </c>
    </row>
    <row r="23" spans="1:9" ht="15">
      <c r="A23" s="49">
        <v>1974</v>
      </c>
      <c r="B23" s="47"/>
      <c r="C23" s="63">
        <v>1274.2</v>
      </c>
      <c r="D23" s="49">
        <v>142.58099999999999</v>
      </c>
      <c r="E23" s="11">
        <v>28783</v>
      </c>
      <c r="F23" s="505"/>
      <c r="G23" s="91">
        <f t="shared" si="0"/>
        <v>84.161162483487445</v>
      </c>
      <c r="H23" s="42">
        <f t="shared" si="1"/>
        <v>78.936703815044254</v>
      </c>
      <c r="I23" s="42">
        <f t="shared" si="2"/>
        <v>105.48246417708067</v>
      </c>
    </row>
    <row r="24" spans="1:9" ht="15">
      <c r="A24" s="49">
        <v>1975</v>
      </c>
      <c r="B24" s="47" t="s">
        <v>218</v>
      </c>
      <c r="C24" s="61">
        <v>1304</v>
      </c>
      <c r="D24" s="49">
        <v>153.94</v>
      </c>
      <c r="E24" s="61">
        <v>28621</v>
      </c>
      <c r="F24" s="505"/>
      <c r="G24" s="42">
        <f t="shared" si="0"/>
        <v>86.12945838837517</v>
      </c>
      <c r="H24" s="42">
        <f t="shared" si="1"/>
        <v>85.225353906115913</v>
      </c>
      <c r="I24" s="42">
        <f t="shared" si="2"/>
        <v>104.88877487448237</v>
      </c>
    </row>
    <row r="25" spans="1:9" ht="15">
      <c r="A25" s="49">
        <v>1976</v>
      </c>
      <c r="C25" s="61">
        <v>1313.5</v>
      </c>
      <c r="D25" s="49">
        <v>159.49</v>
      </c>
      <c r="E25" s="61">
        <v>29933</v>
      </c>
      <c r="F25" s="505"/>
      <c r="G25" s="42">
        <f t="shared" si="0"/>
        <v>86.756935270805812</v>
      </c>
      <c r="H25" s="42">
        <f t="shared" si="1"/>
        <v>88.297984243773072</v>
      </c>
      <c r="I25" s="42">
        <f t="shared" si="2"/>
        <v>109.69692527577234</v>
      </c>
    </row>
    <row r="26" spans="1:9" ht="15">
      <c r="A26" s="49">
        <v>1977</v>
      </c>
      <c r="C26" s="63" t="s">
        <v>6</v>
      </c>
      <c r="D26" s="49">
        <v>155.249</v>
      </c>
      <c r="E26" s="61">
        <v>29783</v>
      </c>
      <c r="F26" s="505"/>
      <c r="G26" s="508" t="s">
        <v>6</v>
      </c>
      <c r="H26" s="42">
        <f t="shared" ref="H26:H59" si="3">D26/D$34*100</f>
        <v>85.950051764132709</v>
      </c>
      <c r="I26" s="42">
        <f t="shared" ref="I26:I59" si="4">E26/E$34*100</f>
        <v>109.14721295855171</v>
      </c>
    </row>
    <row r="27" spans="1:9" ht="15">
      <c r="A27" s="49">
        <v>1978</v>
      </c>
      <c r="C27" s="61">
        <v>1308</v>
      </c>
      <c r="D27" s="49">
        <v>178.50399999999999</v>
      </c>
      <c r="E27" s="61">
        <v>30506</v>
      </c>
      <c r="F27" s="505"/>
      <c r="G27" s="42">
        <f t="shared" ref="G27:G59" si="5">C27/C$34*100</f>
        <v>86.393659180977551</v>
      </c>
      <c r="H27" s="42">
        <f t="shared" si="3"/>
        <v>98.824649692460142</v>
      </c>
      <c r="I27" s="42">
        <f t="shared" si="4"/>
        <v>111.79682632755525</v>
      </c>
    </row>
    <row r="28" spans="1:9" ht="15">
      <c r="A28" s="49">
        <v>1979</v>
      </c>
      <c r="C28" s="61">
        <v>1353</v>
      </c>
      <c r="D28" s="49">
        <v>184.876</v>
      </c>
      <c r="E28" s="61">
        <v>31387</v>
      </c>
      <c r="F28" s="505"/>
      <c r="G28" s="42">
        <f t="shared" si="5"/>
        <v>89.365918097754289</v>
      </c>
      <c r="H28" s="42">
        <f t="shared" si="3"/>
        <v>102.35236149634328</v>
      </c>
      <c r="I28" s="42">
        <f t="shared" si="4"/>
        <v>115.02547000403123</v>
      </c>
    </row>
    <row r="29" spans="1:9" ht="15">
      <c r="A29" s="49">
        <v>1980</v>
      </c>
      <c r="C29" s="61">
        <v>1398</v>
      </c>
      <c r="D29" s="49">
        <v>175.911</v>
      </c>
      <c r="E29" s="61">
        <v>29286</v>
      </c>
      <c r="F29" s="505"/>
      <c r="G29" s="42">
        <f t="shared" si="5"/>
        <v>92.338177014531041</v>
      </c>
      <c r="H29" s="42">
        <f t="shared" si="3"/>
        <v>97.389094653623204</v>
      </c>
      <c r="I29" s="42">
        <f t="shared" si="4"/>
        <v>107.32583281416059</v>
      </c>
    </row>
    <row r="30" spans="1:9" ht="15">
      <c r="A30" s="49">
        <v>1981</v>
      </c>
      <c r="C30" s="61">
        <v>1397</v>
      </c>
      <c r="D30" s="49">
        <v>165.69200000000001</v>
      </c>
      <c r="E30" s="61">
        <v>28766</v>
      </c>
      <c r="F30" s="505"/>
      <c r="G30" s="42">
        <f t="shared" si="5"/>
        <v>92.27212681638045</v>
      </c>
      <c r="H30" s="42">
        <f t="shared" si="3"/>
        <v>91.731579442718967</v>
      </c>
      <c r="I30" s="42">
        <f t="shared" si="4"/>
        <v>105.42016344779566</v>
      </c>
    </row>
    <row r="31" spans="1:9" ht="15">
      <c r="A31" s="49">
        <v>1982</v>
      </c>
      <c r="C31" s="61">
        <v>1416</v>
      </c>
      <c r="D31" s="49">
        <v>171.17599999999999</v>
      </c>
      <c r="E31" s="61">
        <v>28273</v>
      </c>
      <c r="F31" s="505"/>
      <c r="G31" s="42">
        <f t="shared" si="5"/>
        <v>93.527080581241734</v>
      </c>
      <c r="H31" s="42">
        <f t="shared" si="3"/>
        <v>94.767670392576946</v>
      </c>
      <c r="I31" s="42">
        <f t="shared" si="4"/>
        <v>103.61344229853044</v>
      </c>
    </row>
    <row r="32" spans="1:9" ht="15">
      <c r="A32" s="49">
        <v>1983</v>
      </c>
      <c r="B32" s="47"/>
      <c r="C32" s="61">
        <v>1448</v>
      </c>
      <c r="D32" s="49">
        <v>193.13900000000001</v>
      </c>
      <c r="E32" s="61">
        <v>25224</v>
      </c>
      <c r="F32" s="505"/>
      <c r="G32" s="42">
        <f t="shared" si="5"/>
        <v>95.640686922060766</v>
      </c>
      <c r="H32" s="42">
        <f t="shared" si="3"/>
        <v>106.92698212338134</v>
      </c>
      <c r="I32" s="42">
        <f t="shared" si="4"/>
        <v>92.439623263825268</v>
      </c>
    </row>
    <row r="33" spans="1:9" ht="15">
      <c r="A33" s="49">
        <v>1984</v>
      </c>
      <c r="C33" s="61">
        <v>1489</v>
      </c>
      <c r="D33" s="49">
        <v>183.17400000000001</v>
      </c>
      <c r="E33" s="61">
        <v>26158</v>
      </c>
      <c r="F33" s="505"/>
      <c r="G33" s="42">
        <f t="shared" si="5"/>
        <v>98.348745046235138</v>
      </c>
      <c r="H33" s="42">
        <f t="shared" si="3"/>
        <v>101.41008819279509</v>
      </c>
      <c r="I33" s="42">
        <f t="shared" si="4"/>
        <v>95.862498625719212</v>
      </c>
    </row>
    <row r="34" spans="1:9" ht="15">
      <c r="A34" s="49">
        <v>1985</v>
      </c>
      <c r="C34" s="61">
        <v>1514</v>
      </c>
      <c r="D34" s="49">
        <v>180.62700000000001</v>
      </c>
      <c r="E34" s="61">
        <v>27287</v>
      </c>
      <c r="F34" s="505"/>
      <c r="G34" s="42">
        <f t="shared" si="5"/>
        <v>100</v>
      </c>
      <c r="H34" s="42">
        <f t="shared" si="3"/>
        <v>100</v>
      </c>
      <c r="I34" s="42">
        <f t="shared" si="4"/>
        <v>100</v>
      </c>
    </row>
    <row r="35" spans="1:9" ht="15">
      <c r="A35" s="49">
        <v>1986</v>
      </c>
      <c r="C35" s="61">
        <v>1546</v>
      </c>
      <c r="D35" s="49">
        <v>180.75700000000001</v>
      </c>
      <c r="E35" s="61">
        <v>26117</v>
      </c>
      <c r="F35" s="505"/>
      <c r="G35" s="42">
        <f t="shared" si="5"/>
        <v>102.11360634081903</v>
      </c>
      <c r="H35" s="42">
        <f t="shared" si="3"/>
        <v>100.0719715214226</v>
      </c>
      <c r="I35" s="42">
        <f t="shared" si="4"/>
        <v>95.712243925678891</v>
      </c>
    </row>
    <row r="36" spans="1:9" ht="15">
      <c r="A36" s="49">
        <v>1987</v>
      </c>
      <c r="C36" s="61">
        <v>1575</v>
      </c>
      <c r="D36" s="49">
        <v>186.88</v>
      </c>
      <c r="E36" s="61">
        <v>24748</v>
      </c>
      <c r="F36" s="505"/>
      <c r="G36" s="42">
        <f t="shared" si="5"/>
        <v>104.02906208718625</v>
      </c>
      <c r="H36" s="42">
        <f t="shared" si="3"/>
        <v>103.46183018042706</v>
      </c>
      <c r="I36" s="42">
        <f t="shared" si="4"/>
        <v>90.695202843845053</v>
      </c>
    </row>
    <row r="37" spans="1:9" ht="15">
      <c r="A37" s="49">
        <v>1988</v>
      </c>
      <c r="C37" s="61">
        <v>1657</v>
      </c>
      <c r="D37" s="49">
        <v>200.124</v>
      </c>
      <c r="E37" s="61">
        <v>25425</v>
      </c>
      <c r="F37" s="505"/>
      <c r="G37" s="42">
        <f t="shared" si="5"/>
        <v>109.445178335535</v>
      </c>
      <c r="H37" s="42">
        <f t="shared" si="3"/>
        <v>110.79406733212642</v>
      </c>
      <c r="I37" s="42">
        <f t="shared" si="4"/>
        <v>93.176237768900933</v>
      </c>
    </row>
    <row r="38" spans="1:9" ht="15">
      <c r="A38" s="49">
        <v>1989</v>
      </c>
      <c r="C38" s="61">
        <v>1729</v>
      </c>
      <c r="D38" s="49">
        <v>212.62200000000001</v>
      </c>
      <c r="E38" s="61">
        <v>27532</v>
      </c>
      <c r="F38" s="505"/>
      <c r="G38" s="42">
        <f t="shared" si="5"/>
        <v>114.20079260237782</v>
      </c>
      <c r="H38" s="42">
        <f t="shared" si="3"/>
        <v>117.71329867627765</v>
      </c>
      <c r="I38" s="42">
        <f t="shared" si="4"/>
        <v>100.89786345146041</v>
      </c>
    </row>
    <row r="39" spans="1:9" ht="15">
      <c r="A39" s="49">
        <v>1990</v>
      </c>
      <c r="C39" s="61">
        <v>1788</v>
      </c>
      <c r="D39" s="49">
        <v>194.09299999999999</v>
      </c>
      <c r="E39" s="61">
        <v>27228</v>
      </c>
      <c r="F39" s="505"/>
      <c r="G39" s="42">
        <f t="shared" si="5"/>
        <v>118.09775429326288</v>
      </c>
      <c r="H39" s="42">
        <f t="shared" si="3"/>
        <v>107.45514236520563</v>
      </c>
      <c r="I39" s="42">
        <f t="shared" si="4"/>
        <v>99.783779821893205</v>
      </c>
    </row>
    <row r="40" spans="1:9" ht="15">
      <c r="A40" s="49">
        <v>1991</v>
      </c>
      <c r="B40" s="105"/>
      <c r="C40" s="61">
        <v>1830</v>
      </c>
      <c r="D40" s="49">
        <v>153.97499999999999</v>
      </c>
      <c r="E40" s="61">
        <v>25346</v>
      </c>
      <c r="F40" s="505"/>
      <c r="G40" s="42">
        <f t="shared" si="5"/>
        <v>120.87186261558784</v>
      </c>
      <c r="H40" s="42">
        <f t="shared" si="3"/>
        <v>85.244730854191232</v>
      </c>
      <c r="I40" s="42">
        <f t="shared" si="4"/>
        <v>92.886722615164729</v>
      </c>
    </row>
    <row r="41" spans="1:9" ht="15">
      <c r="A41" s="49">
        <v>1992</v>
      </c>
      <c r="B41" s="47" t="s">
        <v>219</v>
      </c>
      <c r="C41" s="63">
        <v>1884</v>
      </c>
      <c r="D41" s="49">
        <v>153.779</v>
      </c>
      <c r="E41" s="61">
        <v>24173</v>
      </c>
      <c r="F41" s="505"/>
      <c r="G41" s="91">
        <f t="shared" si="5"/>
        <v>124.43857331571995</v>
      </c>
      <c r="H41" s="42">
        <f t="shared" si="3"/>
        <v>85.136219944969454</v>
      </c>
      <c r="I41" s="42">
        <f t="shared" si="4"/>
        <v>88.587972294499224</v>
      </c>
    </row>
    <row r="42" spans="1:9" ht="15">
      <c r="A42" s="49">
        <v>1993</v>
      </c>
      <c r="C42" s="61">
        <v>1874</v>
      </c>
      <c r="D42" s="49">
        <v>170.30799999999999</v>
      </c>
      <c r="E42" s="61">
        <v>22414</v>
      </c>
      <c r="F42" s="505"/>
      <c r="G42" s="42">
        <f t="shared" si="5"/>
        <v>123.77807133421402</v>
      </c>
      <c r="H42" s="42">
        <f t="shared" si="3"/>
        <v>94.287122080309132</v>
      </c>
      <c r="I42" s="42">
        <f t="shared" si="4"/>
        <v>82.141679187891668</v>
      </c>
    </row>
    <row r="43" spans="1:9" ht="15">
      <c r="A43" s="49">
        <v>1994</v>
      </c>
      <c r="B43" s="47" t="s">
        <v>220</v>
      </c>
      <c r="C43" s="61">
        <v>1900</v>
      </c>
      <c r="D43" s="109">
        <v>169.637</v>
      </c>
      <c r="E43" s="61">
        <v>22573</v>
      </c>
      <c r="F43" s="505"/>
      <c r="G43" s="42">
        <f t="shared" si="5"/>
        <v>125.49537648612944</v>
      </c>
      <c r="H43" s="91">
        <f t="shared" si="3"/>
        <v>93.915638304350949</v>
      </c>
      <c r="I43" s="42">
        <f t="shared" si="4"/>
        <v>82.724374244145565</v>
      </c>
    </row>
    <row r="44" spans="1:9" ht="15">
      <c r="A44" s="49">
        <v>1995</v>
      </c>
      <c r="C44" s="66">
        <v>1910</v>
      </c>
      <c r="D44" s="49">
        <v>172.7</v>
      </c>
      <c r="E44" s="66">
        <v>22194</v>
      </c>
      <c r="F44" s="505"/>
      <c r="G44" s="42">
        <f t="shared" si="5"/>
        <v>126.1558784676354</v>
      </c>
      <c r="H44" s="42">
        <f t="shared" si="3"/>
        <v>95.611398074484981</v>
      </c>
      <c r="I44" s="42">
        <f t="shared" si="4"/>
        <v>81.335434455968041</v>
      </c>
    </row>
    <row r="45" spans="1:9" s="371" customFormat="1" ht="15">
      <c r="A45" s="50">
        <v>1996</v>
      </c>
      <c r="C45" s="66">
        <v>1966</v>
      </c>
      <c r="D45" s="49">
        <v>183</v>
      </c>
      <c r="E45" s="66">
        <v>21716</v>
      </c>
      <c r="F45" s="505"/>
      <c r="G45" s="42">
        <f t="shared" si="5"/>
        <v>129.85468956406868</v>
      </c>
      <c r="H45" s="42">
        <f t="shared" si="3"/>
        <v>101.31375707950639</v>
      </c>
      <c r="I45" s="42">
        <f t="shared" si="4"/>
        <v>79.58368453842489</v>
      </c>
    </row>
    <row r="46" spans="1:9" s="371" customFormat="1" ht="15">
      <c r="A46" s="49">
        <v>1997</v>
      </c>
      <c r="B46" s="107"/>
      <c r="C46" s="66">
        <v>2023</v>
      </c>
      <c r="D46" s="49">
        <v>205.6</v>
      </c>
      <c r="E46" s="66">
        <v>22629</v>
      </c>
      <c r="F46" s="505"/>
      <c r="G46" s="42">
        <f t="shared" si="5"/>
        <v>133.61955085865259</v>
      </c>
      <c r="H46" s="42">
        <f t="shared" si="3"/>
        <v>113.82572926528147</v>
      </c>
      <c r="I46" s="42">
        <f t="shared" si="4"/>
        <v>82.929600175907936</v>
      </c>
    </row>
    <row r="47" spans="1:9" ht="15">
      <c r="A47" s="50">
        <v>1998</v>
      </c>
      <c r="B47" s="509"/>
      <c r="C47" s="66">
        <v>2073</v>
      </c>
      <c r="D47" s="49">
        <v>209.90100000000001</v>
      </c>
      <c r="E47" s="66">
        <v>22467</v>
      </c>
      <c r="F47" s="505"/>
      <c r="G47" s="83">
        <f t="shared" si="5"/>
        <v>136.92206076618228</v>
      </c>
      <c r="H47" s="42">
        <f t="shared" si="3"/>
        <v>116.20687937019383</v>
      </c>
      <c r="I47" s="83">
        <f t="shared" si="4"/>
        <v>82.335910873309643</v>
      </c>
    </row>
    <row r="48" spans="1:9" ht="15">
      <c r="A48" s="50">
        <v>1999</v>
      </c>
      <c r="B48" s="509"/>
      <c r="C48" s="66">
        <v>2131</v>
      </c>
      <c r="D48" s="49">
        <v>216.12700000000001</v>
      </c>
      <c r="E48" s="66">
        <v>21002</v>
      </c>
      <c r="F48" s="505"/>
      <c r="G48" s="83">
        <f t="shared" si="5"/>
        <v>140.7529722589168</v>
      </c>
      <c r="H48" s="42">
        <f t="shared" si="3"/>
        <v>119.6537616192485</v>
      </c>
      <c r="I48" s="83">
        <f t="shared" si="4"/>
        <v>76.967053908454574</v>
      </c>
    </row>
    <row r="49" spans="1:9" ht="15">
      <c r="A49" s="50">
        <v>2000</v>
      </c>
      <c r="B49" s="509"/>
      <c r="C49" s="66">
        <v>2188.357</v>
      </c>
      <c r="D49" s="50">
        <v>220.34100000000001</v>
      </c>
      <c r="E49" s="66">
        <v>20518</v>
      </c>
      <c r="F49" s="505"/>
      <c r="G49" s="83">
        <f t="shared" si="5"/>
        <v>144.54141347424041</v>
      </c>
      <c r="H49" s="83">
        <f t="shared" si="3"/>
        <v>121.98674616751649</v>
      </c>
      <c r="I49" s="83">
        <f t="shared" si="4"/>
        <v>75.193315498222603</v>
      </c>
    </row>
    <row r="50" spans="1:9" s="371" customFormat="1" ht="15">
      <c r="A50" s="50">
        <v>2001</v>
      </c>
      <c r="B50" s="115">
        <v>4</v>
      </c>
      <c r="C50" s="66">
        <v>2262.248</v>
      </c>
      <c r="D50" s="50">
        <v>241.2</v>
      </c>
      <c r="E50" s="66">
        <v>19911</v>
      </c>
      <c r="F50" s="505"/>
      <c r="G50" s="83">
        <f t="shared" si="5"/>
        <v>149.421928665786</v>
      </c>
      <c r="H50" s="83">
        <f t="shared" si="3"/>
        <v>133.5348535933166</v>
      </c>
      <c r="I50" s="83">
        <f t="shared" si="4"/>
        <v>72.968812987869683</v>
      </c>
    </row>
    <row r="51" spans="1:9" ht="15">
      <c r="A51" s="50">
        <v>2002</v>
      </c>
      <c r="B51" s="509"/>
      <c r="C51" s="66">
        <v>2330</v>
      </c>
      <c r="D51" s="50">
        <v>259.39999999999998</v>
      </c>
      <c r="E51" s="66">
        <v>19275</v>
      </c>
      <c r="F51" s="505"/>
      <c r="G51" s="83">
        <f t="shared" si="5"/>
        <v>153.89696169088506</v>
      </c>
      <c r="H51" s="83">
        <f t="shared" si="3"/>
        <v>143.61086659248062</v>
      </c>
      <c r="I51" s="83">
        <f t="shared" si="4"/>
        <v>70.63803276285411</v>
      </c>
    </row>
    <row r="52" spans="1:9" ht="15">
      <c r="A52" s="50">
        <v>2003</v>
      </c>
      <c r="B52" s="509"/>
      <c r="C52" s="66">
        <v>2382.9899999999998</v>
      </c>
      <c r="D52" s="50">
        <v>262.39999999999998</v>
      </c>
      <c r="E52" s="66">
        <v>18756</v>
      </c>
      <c r="F52" s="505"/>
      <c r="G52" s="83">
        <f t="shared" si="5"/>
        <v>157.39696169088506</v>
      </c>
      <c r="H52" s="83">
        <f t="shared" si="3"/>
        <v>145.27174785607909</v>
      </c>
      <c r="I52" s="83">
        <f t="shared" si="4"/>
        <v>68.736028145270637</v>
      </c>
    </row>
    <row r="53" spans="1:9" ht="15">
      <c r="A53" s="50">
        <v>2004</v>
      </c>
      <c r="B53" s="509"/>
      <c r="C53" s="66">
        <v>2448.1840000000002</v>
      </c>
      <c r="D53" s="50">
        <v>262.80900000000003</v>
      </c>
      <c r="E53" s="66">
        <v>18502</v>
      </c>
      <c r="F53" s="505"/>
      <c r="G53" s="83">
        <f t="shared" si="5"/>
        <v>161.70303830911493</v>
      </c>
      <c r="H53" s="83">
        <f t="shared" si="3"/>
        <v>145.49818133501637</v>
      </c>
      <c r="I53" s="83">
        <f t="shared" si="4"/>
        <v>67.805181954776998</v>
      </c>
    </row>
    <row r="54" spans="1:9" ht="15">
      <c r="A54" s="50">
        <v>2005</v>
      </c>
      <c r="B54" s="509"/>
      <c r="C54" s="66">
        <v>2531.3339999999998</v>
      </c>
      <c r="D54" s="50">
        <v>251</v>
      </c>
      <c r="E54" s="66">
        <v>17885</v>
      </c>
      <c r="F54" s="505"/>
      <c r="G54" s="83">
        <f t="shared" si="5"/>
        <v>167.19511228533685</v>
      </c>
      <c r="H54" s="83">
        <f t="shared" si="3"/>
        <v>138.96039905440495</v>
      </c>
      <c r="I54" s="83">
        <f t="shared" si="4"/>
        <v>65.544031956609373</v>
      </c>
    </row>
    <row r="55" spans="1:9" ht="15">
      <c r="A55" s="50">
        <v>2006</v>
      </c>
      <c r="B55" s="509"/>
      <c r="C55" s="66">
        <v>2564.2930000000001</v>
      </c>
      <c r="D55" s="50">
        <v>242.923</v>
      </c>
      <c r="E55" s="66">
        <v>17269</v>
      </c>
      <c r="F55" s="505"/>
      <c r="G55" s="83">
        <f t="shared" si="5"/>
        <v>169.3720607661823</v>
      </c>
      <c r="H55" s="83">
        <f t="shared" si="3"/>
        <v>134.48875306571</v>
      </c>
      <c r="I55" s="83">
        <f t="shared" si="4"/>
        <v>63.286546707223224</v>
      </c>
    </row>
    <row r="56" spans="1:9" ht="15">
      <c r="A56" s="50">
        <v>2007</v>
      </c>
      <c r="B56" s="509"/>
      <c r="C56" s="66">
        <v>2626.9830000000002</v>
      </c>
      <c r="D56" s="66">
        <v>250.916</v>
      </c>
      <c r="E56" s="116">
        <v>16239</v>
      </c>
      <c r="F56" s="108"/>
      <c r="G56" s="83">
        <f t="shared" si="5"/>
        <v>173.51274768824308</v>
      </c>
      <c r="H56" s="83">
        <f t="shared" si="3"/>
        <v>138.91389437902419</v>
      </c>
      <c r="I56" s="83">
        <f t="shared" si="4"/>
        <v>59.511855462308063</v>
      </c>
    </row>
    <row r="57" spans="1:9" ht="15">
      <c r="A57" s="50">
        <v>2008</v>
      </c>
      <c r="B57" s="509"/>
      <c r="C57" s="66">
        <v>2665.1860000000001</v>
      </c>
      <c r="D57" s="66">
        <v>215</v>
      </c>
      <c r="E57" s="66">
        <v>15592</v>
      </c>
      <c r="F57" s="108"/>
      <c r="G57" s="83">
        <f t="shared" si="5"/>
        <v>176.03606340819022</v>
      </c>
      <c r="H57" s="83">
        <f t="shared" si="3"/>
        <v>119.02982389122334</v>
      </c>
      <c r="I57" s="83">
        <f t="shared" si="4"/>
        <v>57.140763000696303</v>
      </c>
    </row>
    <row r="58" spans="1:9" ht="15">
      <c r="A58" s="50">
        <v>2009</v>
      </c>
      <c r="B58" s="509"/>
      <c r="C58" s="66">
        <v>2683.8969999999995</v>
      </c>
      <c r="D58" s="66">
        <v>216</v>
      </c>
      <c r="E58" s="66">
        <v>15043</v>
      </c>
      <c r="F58" s="108"/>
      <c r="G58" s="83">
        <f t="shared" si="5"/>
        <v>177.27192866578596</v>
      </c>
      <c r="H58" s="83">
        <f t="shared" si="3"/>
        <v>119.58345097908949</v>
      </c>
      <c r="I58" s="83">
        <f t="shared" si="4"/>
        <v>55.128815919668703</v>
      </c>
    </row>
    <row r="59" spans="1:9" ht="15">
      <c r="A59" s="50">
        <v>2010</v>
      </c>
      <c r="B59" s="509"/>
      <c r="C59" s="66">
        <v>2684.6819999999998</v>
      </c>
      <c r="D59" s="66">
        <v>208.7</v>
      </c>
      <c r="E59" s="66">
        <v>13338</v>
      </c>
      <c r="F59" s="108"/>
      <c r="G59" s="83">
        <f t="shared" si="5"/>
        <v>177.3237780713342</v>
      </c>
      <c r="H59" s="83">
        <f t="shared" si="3"/>
        <v>115.54197323766655</v>
      </c>
      <c r="I59" s="83">
        <f t="shared" si="4"/>
        <v>48.880419247260598</v>
      </c>
    </row>
    <row r="60" spans="1:9" ht="15">
      <c r="A60" s="50">
        <v>2011</v>
      </c>
      <c r="B60" s="509"/>
      <c r="C60" s="66">
        <v>2691</v>
      </c>
      <c r="D60" s="66">
        <v>202</v>
      </c>
      <c r="E60" s="66">
        <v>12785</v>
      </c>
      <c r="F60" s="108"/>
      <c r="G60" s="83">
        <f t="shared" ref="G60:I61" si="6">C60/C$34*100</f>
        <v>177.74108322324966</v>
      </c>
      <c r="H60" s="83">
        <f t="shared" si="6"/>
        <v>111.83267174896332</v>
      </c>
      <c r="I60" s="83">
        <f t="shared" si="6"/>
        <v>46.85381317110712</v>
      </c>
    </row>
    <row r="61" spans="1:9" ht="15">
      <c r="A61" s="50">
        <v>2012</v>
      </c>
      <c r="B61" s="509"/>
      <c r="C61" s="66">
        <v>2717</v>
      </c>
      <c r="D61" s="66">
        <v>216.4</v>
      </c>
      <c r="E61" s="66">
        <v>12712</v>
      </c>
      <c r="F61" s="108"/>
      <c r="G61" s="83">
        <f t="shared" si="6"/>
        <v>179.45838837516513</v>
      </c>
      <c r="H61" s="83">
        <f t="shared" si="6"/>
        <v>119.80490181423595</v>
      </c>
      <c r="I61" s="83">
        <f t="shared" si="6"/>
        <v>46.586286510059736</v>
      </c>
    </row>
    <row r="62" spans="1:9" ht="15">
      <c r="A62" s="50">
        <v>2013</v>
      </c>
      <c r="B62" s="509"/>
      <c r="C62" s="66">
        <v>2759</v>
      </c>
      <c r="D62" s="66">
        <v>241</v>
      </c>
      <c r="E62" s="66">
        <v>11492</v>
      </c>
      <c r="F62" s="108"/>
      <c r="G62" s="83">
        <f t="shared" ref="G62:I63" si="7">C62/C$34*100</f>
        <v>182.23249669749009</v>
      </c>
      <c r="H62" s="83">
        <f t="shared" si="7"/>
        <v>133.42412817574339</v>
      </c>
      <c r="I62" s="83">
        <f t="shared" si="7"/>
        <v>42.115292996665076</v>
      </c>
    </row>
    <row r="63" spans="1:9" ht="15">
      <c r="A63" s="50">
        <v>2014</v>
      </c>
      <c r="B63" s="509"/>
      <c r="C63" s="66">
        <v>2821.3599999999997</v>
      </c>
      <c r="D63" s="66">
        <v>262.16399999999999</v>
      </c>
      <c r="E63" s="66">
        <v>11302</v>
      </c>
      <c r="F63" s="108"/>
      <c r="G63" s="83">
        <f t="shared" si="7"/>
        <v>186.35138705416114</v>
      </c>
      <c r="H63" s="83">
        <f t="shared" si="7"/>
        <v>145.14109186334267</v>
      </c>
      <c r="I63" s="83">
        <f t="shared" si="7"/>
        <v>41.418990728185584</v>
      </c>
    </row>
    <row r="64" spans="1:9" ht="15">
      <c r="A64" s="50">
        <v>2015</v>
      </c>
      <c r="B64" s="509"/>
      <c r="C64" s="66">
        <v>2862.7569999999996</v>
      </c>
      <c r="D64" s="66">
        <v>267.57800000000003</v>
      </c>
      <c r="E64" s="66">
        <v>10977</v>
      </c>
      <c r="F64" s="108"/>
      <c r="G64" s="83">
        <f t="shared" ref="G64" si="8">C64/C$34*100</f>
        <v>189.08566710700129</v>
      </c>
      <c r="H64" s="83">
        <f t="shared" ref="H64" si="9">D64/D$34*100</f>
        <v>148.13842891705008</v>
      </c>
      <c r="I64" s="83">
        <f t="shared" ref="I64" si="10">E64/E$34*100</f>
        <v>40.227947374207496</v>
      </c>
    </row>
    <row r="65" spans="1:9" ht="15">
      <c r="A65" s="50">
        <v>2016</v>
      </c>
      <c r="B65" s="509"/>
      <c r="C65" s="66">
        <v>2918.8530000000005</v>
      </c>
      <c r="D65" s="66">
        <v>270.16500000000002</v>
      </c>
      <c r="E65" s="66">
        <v>10898</v>
      </c>
      <c r="F65" s="108"/>
      <c r="G65" s="83">
        <f t="shared" ref="G65" si="11">C65/C$34*100</f>
        <v>192.7908190224571</v>
      </c>
      <c r="H65" s="83">
        <f t="shared" ref="H65" si="12">D65/D$34*100</f>
        <v>149.57066219335979</v>
      </c>
      <c r="I65" s="83">
        <f t="shared" ref="I65" si="13">E65/E$34*100</f>
        <v>39.938432220471284</v>
      </c>
    </row>
    <row r="66" spans="1:9" ht="15">
      <c r="A66" s="50">
        <v>2017</v>
      </c>
      <c r="B66" s="509"/>
      <c r="C66" s="66">
        <v>2961.5990000000002</v>
      </c>
      <c r="D66" s="66">
        <v>249.709</v>
      </c>
      <c r="E66" s="106">
        <v>9433</v>
      </c>
      <c r="F66" s="68"/>
      <c r="G66" s="83">
        <f t="shared" ref="G66" si="14">C66/C$34*100</f>
        <v>195.61420079260239</v>
      </c>
      <c r="H66" s="83">
        <f t="shared" ref="H66" si="15">D66/D$34*100</f>
        <v>138.24566648396973</v>
      </c>
      <c r="I66" s="83">
        <f t="shared" ref="I66" si="16">E66/E$34*100</f>
        <v>34.569575255616222</v>
      </c>
    </row>
    <row r="67" spans="1:9" ht="15">
      <c r="A67" s="50">
        <v>2018</v>
      </c>
      <c r="B67" s="509"/>
      <c r="C67" s="167">
        <v>2990.7150000000001</v>
      </c>
      <c r="D67" s="167">
        <v>233.05799999999996</v>
      </c>
      <c r="E67" s="106">
        <v>8424</v>
      </c>
      <c r="F67" s="68"/>
      <c r="G67" s="83">
        <f t="shared" ref="G67" si="17">C67/C$34*100</f>
        <v>197.5373183619551</v>
      </c>
      <c r="H67" s="83">
        <f t="shared" ref="H67" si="18">D67/D$34*100</f>
        <v>129.02722184391035</v>
      </c>
      <c r="I67" s="83">
        <f t="shared" ref="I67" si="19">E67/E$34*100</f>
        <v>30.871843735111959</v>
      </c>
    </row>
    <row r="68" spans="1:9" ht="15.75" thickBot="1">
      <c r="A68" s="164">
        <v>2019</v>
      </c>
      <c r="B68" s="510"/>
      <c r="C68" s="424">
        <v>3040.779</v>
      </c>
      <c r="D68" s="424">
        <v>220.74600000000001</v>
      </c>
      <c r="E68" s="432">
        <v>7638</v>
      </c>
      <c r="F68" s="160"/>
      <c r="G68" s="95">
        <f t="shared" ref="G68" si="20">C68/C$34*100</f>
        <v>200.84405548216643</v>
      </c>
      <c r="H68" s="95">
        <f t="shared" ref="H68" si="21">D68/D$34*100</f>
        <v>122.21096513810228</v>
      </c>
      <c r="I68" s="95">
        <f t="shared" ref="I68" si="22">E68/E$34*100</f>
        <v>27.991351192875729</v>
      </c>
    </row>
    <row r="69" spans="1:9" ht="15">
      <c r="A69" s="50"/>
      <c r="B69" s="509"/>
      <c r="C69" s="66"/>
      <c r="D69" s="70"/>
      <c r="E69" s="66"/>
      <c r="F69" s="68"/>
      <c r="G69" s="83"/>
      <c r="H69" s="83"/>
      <c r="I69" s="83"/>
    </row>
    <row r="70" spans="1:9">
      <c r="A70" s="420" t="s">
        <v>539</v>
      </c>
      <c r="B70" s="509"/>
      <c r="C70" s="511"/>
      <c r="D70" s="511"/>
      <c r="E70" s="511"/>
      <c r="F70" s="504"/>
      <c r="G70" s="512"/>
      <c r="H70" s="512"/>
      <c r="I70" s="512"/>
    </row>
    <row r="71" spans="1:9">
      <c r="A71" s="420" t="s">
        <v>221</v>
      </c>
      <c r="B71" s="509"/>
      <c r="C71" s="511"/>
      <c r="D71" s="511"/>
      <c r="E71" s="511"/>
      <c r="F71" s="504"/>
      <c r="G71" s="512"/>
      <c r="H71" s="512"/>
      <c r="I71" s="512"/>
    </row>
    <row r="72" spans="1:9" ht="15" customHeight="1">
      <c r="A72" s="379" t="s">
        <v>222</v>
      </c>
      <c r="C72" s="513"/>
      <c r="D72" s="513"/>
      <c r="E72" s="513"/>
      <c r="F72" s="513"/>
      <c r="G72" s="513"/>
      <c r="H72" s="513"/>
      <c r="I72" s="513"/>
    </row>
    <row r="73" spans="1:9" ht="15" customHeight="1">
      <c r="A73" s="379" t="s">
        <v>223</v>
      </c>
      <c r="C73" s="513"/>
      <c r="D73" s="513"/>
      <c r="E73" s="513"/>
      <c r="F73" s="513"/>
      <c r="G73" s="513"/>
      <c r="H73" s="513"/>
      <c r="I73" s="513"/>
    </row>
    <row r="74" spans="1:9">
      <c r="A74" s="379" t="s">
        <v>224</v>
      </c>
      <c r="C74" s="513"/>
      <c r="D74" s="513"/>
      <c r="E74" s="513"/>
      <c r="F74" s="513"/>
      <c r="G74" s="513"/>
      <c r="H74" s="513"/>
      <c r="I74" s="513"/>
    </row>
    <row r="75" spans="1:9" ht="15" customHeight="1">
      <c r="A75" s="379" t="s">
        <v>225</v>
      </c>
      <c r="C75" s="513"/>
      <c r="D75" s="513"/>
      <c r="E75" s="513"/>
      <c r="F75" s="513"/>
      <c r="G75" s="513"/>
      <c r="H75" s="513"/>
      <c r="I75" s="513"/>
    </row>
    <row r="76" spans="1:9" ht="15" customHeight="1">
      <c r="A76" s="379" t="s">
        <v>226</v>
      </c>
    </row>
    <row r="77" spans="1:9" ht="15" customHeight="1">
      <c r="A77" s="362" t="s">
        <v>227</v>
      </c>
    </row>
    <row r="78" spans="1:9" ht="15" customHeight="1">
      <c r="A78" s="362" t="s">
        <v>228</v>
      </c>
    </row>
    <row r="79" spans="1:9" ht="129" customHeight="1"/>
    <row r="109" spans="24:24">
      <c r="X109" s="362">
        <v>21002</v>
      </c>
    </row>
    <row r="110" spans="24:24">
      <c r="X110" s="362">
        <v>20517</v>
      </c>
    </row>
    <row r="111" spans="24:24">
      <c r="X111" s="362">
        <v>19910</v>
      </c>
    </row>
    <row r="112" spans="24:24">
      <c r="X112" s="362">
        <v>19275</v>
      </c>
    </row>
    <row r="113" spans="24:24">
      <c r="X113" s="362">
        <v>18757</v>
      </c>
    </row>
    <row r="114" spans="24:24">
      <c r="X114" s="362">
        <v>18502</v>
      </c>
    </row>
    <row r="115" spans="24:24">
      <c r="X115" s="362">
        <v>17885</v>
      </c>
    </row>
    <row r="116" spans="24:24">
      <c r="X116" s="362">
        <v>17269</v>
      </c>
    </row>
    <row r="117" spans="24:24">
      <c r="X117" s="362">
        <v>16238</v>
      </c>
    </row>
    <row r="118" spans="24:24">
      <c r="X118" s="362">
        <v>15590</v>
      </c>
    </row>
    <row r="119" spans="24:24">
      <c r="X119" s="362">
        <v>15027</v>
      </c>
    </row>
  </sheetData>
  <phoneticPr fontId="3" type="noConversion"/>
  <pageMargins left="0.74803149606299213" right="0.74803149606299213" top="0.78740157480314965" bottom="0.98425196850393704" header="0.51181102362204722" footer="0.51181102362204722"/>
  <pageSetup paperSize="9" scale="64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E138"/>
  <sheetViews>
    <sheetView zoomScale="50" zoomScaleNormal="50" workbookViewId="0"/>
  </sheetViews>
  <sheetFormatPr defaultColWidth="11.42578125" defaultRowHeight="15"/>
  <cols>
    <col min="1" max="3" width="11.42578125" style="122" customWidth="1"/>
    <col min="4" max="4" width="19.7109375" style="122" customWidth="1"/>
    <col min="5" max="16" width="11.42578125" style="122" customWidth="1"/>
    <col min="17" max="17" width="4.85546875" style="122" customWidth="1"/>
    <col min="18" max="18" width="55.42578125" style="122" customWidth="1"/>
    <col min="19" max="16384" width="11.42578125" style="122"/>
  </cols>
  <sheetData>
    <row r="2" spans="1:5" s="120" customFormat="1" ht="30">
      <c r="A2" s="119" t="s">
        <v>252</v>
      </c>
      <c r="C2" s="119"/>
      <c r="D2" s="119"/>
      <c r="E2" s="119"/>
    </row>
    <row r="11" spans="1:5" ht="197.25" customHeight="1"/>
    <row r="15" spans="1:5" ht="11.25" customHeight="1"/>
    <row r="16" spans="1:5" ht="11.25" customHeight="1"/>
    <row r="17" ht="47.25" customHeight="1"/>
    <row r="18" ht="11.25" customHeight="1"/>
    <row r="19" ht="11.25" customHeight="1"/>
    <row r="20" ht="11.25" customHeight="1"/>
    <row r="42" spans="1:1" s="120" customFormat="1" ht="15" customHeight="1">
      <c r="A42" s="119"/>
    </row>
    <row r="43" spans="1:1" s="120" customFormat="1" ht="19.5" customHeight="1">
      <c r="A43" s="121" t="s">
        <v>253</v>
      </c>
    </row>
    <row r="44" spans="1:1" s="120" customFormat="1" ht="18" customHeight="1">
      <c r="A44" s="121" t="s">
        <v>254</v>
      </c>
    </row>
    <row r="46" spans="1:1" ht="30">
      <c r="A46" s="119" t="s">
        <v>255</v>
      </c>
    </row>
    <row r="71" ht="12" customHeight="1"/>
    <row r="72" ht="13.5" customHeight="1"/>
    <row r="73" ht="15.75" customHeight="1"/>
    <row r="74" ht="15.75" customHeight="1"/>
    <row r="75" ht="15.75" customHeight="1"/>
    <row r="76" ht="19.5" customHeight="1"/>
    <row r="77" ht="15.75" customHeight="1"/>
    <row r="78" ht="6" customHeight="1"/>
    <row r="79" ht="22.5" customHeight="1"/>
    <row r="80" ht="15.75" customHeight="1"/>
    <row r="81" spans="1:4" ht="15.75" customHeight="1"/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1.25" customHeight="1"/>
    <row r="88" spans="1:4" ht="126.75" customHeight="1"/>
    <row r="90" spans="1:4" ht="18">
      <c r="A90" s="121" t="s">
        <v>256</v>
      </c>
    </row>
    <row r="91" spans="1:4" ht="18">
      <c r="A91" s="121" t="s">
        <v>257</v>
      </c>
    </row>
    <row r="92" spans="1:4" ht="30">
      <c r="B92" s="501" t="s">
        <v>258</v>
      </c>
      <c r="C92" s="122" t="s">
        <v>259</v>
      </c>
      <c r="D92" s="501" t="s">
        <v>260</v>
      </c>
    </row>
    <row r="93" spans="1:4">
      <c r="A93" s="489">
        <f>'H4 other'!A24</f>
        <v>1975</v>
      </c>
      <c r="B93" s="502">
        <f>'H4 other'!C24/1000</f>
        <v>1.304</v>
      </c>
      <c r="D93" s="489">
        <f>'H4 other'!D24</f>
        <v>153.94</v>
      </c>
    </row>
    <row r="94" spans="1:4">
      <c r="A94" s="489">
        <f>'H4 other'!A25</f>
        <v>1976</v>
      </c>
      <c r="B94" s="502">
        <f>'H4 other'!C25/1000</f>
        <v>1.3134999999999999</v>
      </c>
      <c r="D94" s="489">
        <f>'H4 other'!D25</f>
        <v>159.49</v>
      </c>
    </row>
    <row r="95" spans="1:4">
      <c r="A95" s="489">
        <f>'H4 other'!A26</f>
        <v>1977</v>
      </c>
      <c r="B95" s="502"/>
      <c r="D95" s="489">
        <f>'H4 other'!D26</f>
        <v>155.249</v>
      </c>
    </row>
    <row r="96" spans="1:4">
      <c r="A96" s="489">
        <f>'H4 other'!A27</f>
        <v>1978</v>
      </c>
      <c r="B96" s="502">
        <f>'H4 other'!C27/1000</f>
        <v>1.3080000000000001</v>
      </c>
      <c r="D96" s="489">
        <f>'H4 other'!D27</f>
        <v>178.50399999999999</v>
      </c>
    </row>
    <row r="97" spans="1:4">
      <c r="A97" s="489">
        <f>'H4 other'!A28</f>
        <v>1979</v>
      </c>
      <c r="B97" s="502">
        <f>'H4 other'!C28/1000</f>
        <v>1.353</v>
      </c>
      <c r="D97" s="489">
        <f>'H4 other'!D28</f>
        <v>184.876</v>
      </c>
    </row>
    <row r="98" spans="1:4">
      <c r="A98" s="489">
        <f>'H4 other'!A29</f>
        <v>1980</v>
      </c>
      <c r="B98" s="502">
        <f>'H4 other'!C29/1000</f>
        <v>1.3979999999999999</v>
      </c>
      <c r="D98" s="489">
        <f>'H4 other'!D29</f>
        <v>175.911</v>
      </c>
    </row>
    <row r="99" spans="1:4">
      <c r="A99" s="489">
        <f>'H4 other'!A30</f>
        <v>1981</v>
      </c>
      <c r="B99" s="502">
        <f>'H4 other'!C30/1000</f>
        <v>1.397</v>
      </c>
      <c r="D99" s="489">
        <f>'H4 other'!D30</f>
        <v>165.69200000000001</v>
      </c>
    </row>
    <row r="100" spans="1:4">
      <c r="A100" s="489">
        <f>'H4 other'!A31</f>
        <v>1982</v>
      </c>
      <c r="B100" s="502">
        <f>'H4 other'!C31/1000</f>
        <v>1.4159999999999999</v>
      </c>
      <c r="D100" s="489">
        <f>'H4 other'!D31</f>
        <v>171.17599999999999</v>
      </c>
    </row>
    <row r="101" spans="1:4">
      <c r="A101" s="489">
        <f>'H4 other'!A32</f>
        <v>1983</v>
      </c>
      <c r="B101" s="502">
        <f>'H4 other'!C32/1000</f>
        <v>1.448</v>
      </c>
      <c r="C101" s="496"/>
      <c r="D101" s="489">
        <f>'H4 other'!D32</f>
        <v>193.13900000000001</v>
      </c>
    </row>
    <row r="102" spans="1:4">
      <c r="A102" s="489">
        <f>'H4 other'!A33</f>
        <v>1984</v>
      </c>
      <c r="B102" s="502">
        <f>'H4 other'!C33/1000</f>
        <v>1.4890000000000001</v>
      </c>
      <c r="C102" s="496"/>
      <c r="D102" s="489">
        <f>'H4 other'!D33</f>
        <v>183.17400000000001</v>
      </c>
    </row>
    <row r="103" spans="1:4">
      <c r="A103" s="489">
        <f>'H4 other'!A34</f>
        <v>1985</v>
      </c>
      <c r="B103" s="502">
        <f>'H4 other'!C34/1000</f>
        <v>1.514</v>
      </c>
      <c r="C103" s="496"/>
      <c r="D103" s="489">
        <f>'H4 other'!D34</f>
        <v>180.62700000000001</v>
      </c>
    </row>
    <row r="104" spans="1:4">
      <c r="A104" s="489">
        <f>'H4 other'!A35</f>
        <v>1986</v>
      </c>
      <c r="B104" s="502">
        <f>'H4 other'!C35/1000</f>
        <v>1.546</v>
      </c>
      <c r="C104" s="496"/>
      <c r="D104" s="489">
        <f>'H4 other'!D35</f>
        <v>180.75700000000001</v>
      </c>
    </row>
    <row r="105" spans="1:4">
      <c r="A105" s="489">
        <f>'H4 other'!A36</f>
        <v>1987</v>
      </c>
      <c r="B105" s="502">
        <f>'H4 other'!C36/1000</f>
        <v>1.575</v>
      </c>
      <c r="C105" s="496"/>
      <c r="D105" s="489">
        <f>'H4 other'!D36</f>
        <v>186.88</v>
      </c>
    </row>
    <row r="106" spans="1:4">
      <c r="A106" s="489">
        <f>'H4 other'!A37</f>
        <v>1988</v>
      </c>
      <c r="B106" s="502">
        <f>'H4 other'!C37/1000</f>
        <v>1.657</v>
      </c>
      <c r="C106" s="496"/>
      <c r="D106" s="489">
        <f>'H4 other'!D37</f>
        <v>200.124</v>
      </c>
    </row>
    <row r="107" spans="1:4">
      <c r="A107" s="489">
        <f>'H4 other'!A38</f>
        <v>1989</v>
      </c>
      <c r="B107" s="502">
        <f>'H4 other'!C38/1000</f>
        <v>1.7290000000000001</v>
      </c>
      <c r="C107" s="496"/>
      <c r="D107" s="489">
        <f>'H4 other'!D38</f>
        <v>212.62200000000001</v>
      </c>
    </row>
    <row r="108" spans="1:4">
      <c r="A108" s="489">
        <f>'H4 other'!A39</f>
        <v>1990</v>
      </c>
      <c r="B108" s="502">
        <f>'H4 other'!C39/1000</f>
        <v>1.788</v>
      </c>
      <c r="C108" s="496"/>
      <c r="D108" s="489">
        <f>'H4 other'!D39</f>
        <v>194.09299999999999</v>
      </c>
    </row>
    <row r="109" spans="1:4">
      <c r="A109" s="489">
        <f>'H4 other'!A40</f>
        <v>1991</v>
      </c>
      <c r="B109" s="502">
        <f>'H4 other'!C40/1000</f>
        <v>1.83</v>
      </c>
      <c r="C109" s="496"/>
      <c r="D109" s="489">
        <f>'H4 other'!D40</f>
        <v>153.97499999999999</v>
      </c>
    </row>
    <row r="110" spans="1:4" ht="18">
      <c r="A110" s="489">
        <f>'H4 other'!A41</f>
        <v>1992</v>
      </c>
      <c r="B110" s="502">
        <f>'H4 other'!C41/1000</f>
        <v>1.8839999999999999</v>
      </c>
      <c r="C110" s="134">
        <v>1.84</v>
      </c>
      <c r="D110" s="489">
        <f>'H4 other'!D41</f>
        <v>153.779</v>
      </c>
    </row>
    <row r="111" spans="1:4">
      <c r="A111" s="489">
        <f>'H4 other'!A42</f>
        <v>1993</v>
      </c>
      <c r="B111" s="502"/>
      <c r="C111" s="502">
        <f>'H4 other'!C42/1000</f>
        <v>1.8740000000000001</v>
      </c>
      <c r="D111" s="489">
        <f>'H4 other'!D42</f>
        <v>170.30799999999999</v>
      </c>
    </row>
    <row r="112" spans="1:4">
      <c r="A112" s="489">
        <f>'H4 other'!A43</f>
        <v>1994</v>
      </c>
      <c r="C112" s="502">
        <f>'H4 other'!C43/1000</f>
        <v>1.9</v>
      </c>
      <c r="D112" s="489">
        <f>'H4 other'!D43</f>
        <v>169.637</v>
      </c>
    </row>
    <row r="113" spans="1:5">
      <c r="A113" s="489">
        <f>'H4 other'!A44</f>
        <v>1995</v>
      </c>
      <c r="C113" s="502">
        <f>'H4 other'!C44/1000</f>
        <v>1.91</v>
      </c>
      <c r="D113" s="489"/>
      <c r="E113" s="489">
        <f>'H4 other'!D44</f>
        <v>172.7</v>
      </c>
    </row>
    <row r="114" spans="1:5">
      <c r="A114" s="489">
        <f>'H4 other'!A45</f>
        <v>1996</v>
      </c>
      <c r="C114" s="502">
        <f>'H4 other'!C45/1000</f>
        <v>1.966</v>
      </c>
      <c r="E114" s="489">
        <f>'H4 other'!D45</f>
        <v>183</v>
      </c>
    </row>
    <row r="115" spans="1:5">
      <c r="A115" s="489">
        <f>'H4 other'!A46</f>
        <v>1997</v>
      </c>
      <c r="C115" s="502">
        <f>'H4 other'!C46/1000</f>
        <v>2.0230000000000001</v>
      </c>
      <c r="E115" s="489">
        <f>'H4 other'!D46</f>
        <v>205.6</v>
      </c>
    </row>
    <row r="116" spans="1:5">
      <c r="A116" s="489">
        <f>'H4 other'!A47</f>
        <v>1998</v>
      </c>
      <c r="C116" s="502">
        <f>'H4 other'!C47/1000</f>
        <v>2.073</v>
      </c>
      <c r="E116" s="489">
        <f>'H4 other'!D47</f>
        <v>209.90100000000001</v>
      </c>
    </row>
    <row r="117" spans="1:5">
      <c r="A117" s="489">
        <f>'H4 other'!A48</f>
        <v>1999</v>
      </c>
      <c r="C117" s="502">
        <f>'H4 other'!C48/1000</f>
        <v>2.1309999999999998</v>
      </c>
      <c r="E117" s="489">
        <f>'H4 other'!D48</f>
        <v>216.12700000000001</v>
      </c>
    </row>
    <row r="118" spans="1:5">
      <c r="A118" s="489">
        <f>'H4 other'!A49</f>
        <v>2000</v>
      </c>
      <c r="C118" s="502">
        <f>'H4 other'!C49/1000</f>
        <v>2.1883569999999999</v>
      </c>
      <c r="E118" s="489">
        <f>'H4 other'!D49</f>
        <v>220.34100000000001</v>
      </c>
    </row>
    <row r="119" spans="1:5">
      <c r="A119" s="489">
        <f>'H4 other'!A50</f>
        <v>2001</v>
      </c>
      <c r="C119" s="502">
        <f>'H4 other'!C50/1000</f>
        <v>2.262248</v>
      </c>
      <c r="E119" s="489">
        <f>'H4 other'!D50</f>
        <v>241.2</v>
      </c>
    </row>
    <row r="120" spans="1:5">
      <c r="A120" s="489">
        <f>'H4 other'!A51</f>
        <v>2002</v>
      </c>
      <c r="C120" s="502">
        <f>'H4 other'!C51/1000</f>
        <v>2.33</v>
      </c>
      <c r="E120" s="489">
        <f>'H4 other'!D51</f>
        <v>259.39999999999998</v>
      </c>
    </row>
    <row r="121" spans="1:5">
      <c r="A121" s="489">
        <f>'H4 other'!A52</f>
        <v>2003</v>
      </c>
      <c r="C121" s="502">
        <f>'H4 other'!C52/1000</f>
        <v>2.3829899999999999</v>
      </c>
      <c r="E121" s="489">
        <f>'H4 other'!D52</f>
        <v>262.39999999999998</v>
      </c>
    </row>
    <row r="122" spans="1:5">
      <c r="A122" s="489">
        <f>'H4 other'!A53</f>
        <v>2004</v>
      </c>
      <c r="B122" s="503"/>
      <c r="C122" s="502">
        <f>'H4 other'!C53/1000</f>
        <v>2.4481840000000004</v>
      </c>
      <c r="E122" s="489">
        <f>'H4 other'!D53</f>
        <v>262.80900000000003</v>
      </c>
    </row>
    <row r="123" spans="1:5">
      <c r="A123" s="489">
        <f>'H4 other'!A54</f>
        <v>2005</v>
      </c>
      <c r="B123" s="503"/>
      <c r="C123" s="502">
        <f>'H4 other'!C54/1000</f>
        <v>2.5313339999999998</v>
      </c>
      <c r="E123" s="489">
        <f>'H4 other'!D54</f>
        <v>251</v>
      </c>
    </row>
    <row r="124" spans="1:5">
      <c r="A124" s="489">
        <f>'H4 other'!A55</f>
        <v>2006</v>
      </c>
      <c r="C124" s="502">
        <f>'H4 other'!C55/1000</f>
        <v>2.5642930000000002</v>
      </c>
      <c r="E124" s="489">
        <f>'H4 other'!D55</f>
        <v>242.923</v>
      </c>
    </row>
    <row r="125" spans="1:5">
      <c r="A125" s="489">
        <f>'H4 other'!A56</f>
        <v>2007</v>
      </c>
      <c r="C125" s="502">
        <f>'H4 other'!C56/1000</f>
        <v>2.6269830000000001</v>
      </c>
      <c r="E125" s="489">
        <f>'H4 other'!D56</f>
        <v>250.916</v>
      </c>
    </row>
    <row r="126" spans="1:5">
      <c r="A126" s="489">
        <f>'H4 other'!A57</f>
        <v>2008</v>
      </c>
      <c r="C126" s="502">
        <f>'H4 other'!C57/1000</f>
        <v>2.6651860000000003</v>
      </c>
      <c r="E126" s="489">
        <f>'H4 other'!D57</f>
        <v>215</v>
      </c>
    </row>
    <row r="127" spans="1:5">
      <c r="A127" s="489">
        <f>'H4 other'!A58</f>
        <v>2009</v>
      </c>
      <c r="C127" s="502">
        <f>'H4 other'!C58/1000</f>
        <v>2.6838969999999995</v>
      </c>
      <c r="E127" s="489">
        <f>'H4 other'!D58</f>
        <v>216</v>
      </c>
    </row>
    <row r="128" spans="1:5">
      <c r="A128" s="489">
        <f>'H4 other'!A59</f>
        <v>2010</v>
      </c>
      <c r="C128" s="502">
        <f>'H4 other'!C59/1000</f>
        <v>2.6846819999999996</v>
      </c>
      <c r="E128" s="489">
        <f>'H4 other'!D59</f>
        <v>208.7</v>
      </c>
    </row>
    <row r="129" spans="1:5">
      <c r="A129" s="489">
        <f>'H4 other'!A60</f>
        <v>2011</v>
      </c>
      <c r="C129" s="502">
        <f>'H4 other'!C60/1000</f>
        <v>2.6909999999999998</v>
      </c>
      <c r="E129" s="489">
        <f>'H4 other'!D60</f>
        <v>202</v>
      </c>
    </row>
    <row r="130" spans="1:5">
      <c r="A130" s="489">
        <f>'H4 other'!A61</f>
        <v>2012</v>
      </c>
      <c r="C130" s="502">
        <f>'H4 other'!C61/1000</f>
        <v>2.7170000000000001</v>
      </c>
      <c r="E130" s="489">
        <f>'H4 other'!D61</f>
        <v>216.4</v>
      </c>
    </row>
    <row r="131" spans="1:5">
      <c r="A131" s="489">
        <f>'H4 other'!A62</f>
        <v>2013</v>
      </c>
      <c r="C131" s="502">
        <f>'H4 other'!C62/1000</f>
        <v>2.7589999999999999</v>
      </c>
      <c r="E131" s="489">
        <f>'H4 other'!D62</f>
        <v>241</v>
      </c>
    </row>
    <row r="132" spans="1:5">
      <c r="A132" s="489">
        <f>'H4 other'!A63</f>
        <v>2014</v>
      </c>
      <c r="C132" s="502">
        <f>'H4 other'!C63/1000</f>
        <v>2.8213599999999999</v>
      </c>
      <c r="E132" s="489">
        <f>'H4 other'!D63</f>
        <v>262.16399999999999</v>
      </c>
    </row>
    <row r="133" spans="1:5">
      <c r="A133" s="489">
        <f>'H4 other'!A64</f>
        <v>2015</v>
      </c>
      <c r="C133" s="502">
        <f>'H4 other'!C64/1000</f>
        <v>2.8627569999999998</v>
      </c>
      <c r="E133" s="489">
        <f>'H4 other'!D64</f>
        <v>267.57800000000003</v>
      </c>
    </row>
    <row r="134" spans="1:5">
      <c r="A134" s="489">
        <f>'H4 other'!A65</f>
        <v>2016</v>
      </c>
      <c r="C134" s="502">
        <f>'H4 other'!C65/1000</f>
        <v>2.9188530000000004</v>
      </c>
      <c r="E134" s="489">
        <f>'H4 other'!D65</f>
        <v>270.16500000000002</v>
      </c>
    </row>
    <row r="135" spans="1:5">
      <c r="A135" s="489">
        <f>'H4 other'!A66</f>
        <v>2017</v>
      </c>
      <c r="C135" s="502">
        <f>'H4 other'!C66/1000</f>
        <v>2.9615990000000001</v>
      </c>
      <c r="E135" s="489">
        <f>'H4 other'!D66</f>
        <v>249.709</v>
      </c>
    </row>
    <row r="136" spans="1:5">
      <c r="A136" s="489">
        <f>'H4 other'!A67</f>
        <v>2018</v>
      </c>
      <c r="C136" s="502">
        <f>'H4 other'!C67/1000</f>
        <v>2.9907150000000002</v>
      </c>
      <c r="E136" s="489">
        <f>'H4 other'!D67</f>
        <v>233.05799999999996</v>
      </c>
    </row>
    <row r="137" spans="1:5">
      <c r="A137" s="489">
        <f>'H4 other'!A68</f>
        <v>2019</v>
      </c>
      <c r="C137" s="502">
        <f>'H4 other'!C68/1000</f>
        <v>3.0407790000000001</v>
      </c>
      <c r="E137" s="489">
        <f>'H4 other'!D68</f>
        <v>220.74600000000001</v>
      </c>
    </row>
    <row r="138" spans="1:5">
      <c r="C138" s="122" t="s">
        <v>261</v>
      </c>
    </row>
  </sheetData>
  <phoneticPr fontId="3" type="noConversion"/>
  <pageMargins left="0.75" right="0.75" top="0.77" bottom="0.68" header="0.5" footer="0.5"/>
  <pageSetup paperSize="9" scale="4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131"/>
  <sheetViews>
    <sheetView zoomScale="62" zoomScaleNormal="62" workbookViewId="0"/>
  </sheetViews>
  <sheetFormatPr defaultColWidth="11.42578125" defaultRowHeight="15"/>
  <cols>
    <col min="1" max="14" width="11.42578125" style="122" customWidth="1"/>
    <col min="15" max="15" width="0.85546875" style="122" customWidth="1"/>
    <col min="16" max="16" width="2" style="122" customWidth="1"/>
    <col min="17" max="17" width="5.140625" style="122" customWidth="1"/>
    <col min="18" max="16384" width="11.42578125" style="122"/>
  </cols>
  <sheetData>
    <row r="1" spans="1:1" s="120" customFormat="1" ht="30">
      <c r="A1" s="119" t="s">
        <v>376</v>
      </c>
    </row>
    <row r="43" spans="1:1" ht="18">
      <c r="A43" s="121" t="s">
        <v>262</v>
      </c>
    </row>
    <row r="44" spans="1:1" ht="18">
      <c r="A44" s="121" t="s">
        <v>263</v>
      </c>
    </row>
    <row r="46" spans="1:1" ht="46.5" customHeight="1">
      <c r="A46" s="119" t="s">
        <v>377</v>
      </c>
    </row>
    <row r="81" spans="1:13" ht="18.75">
      <c r="A81" s="123"/>
    </row>
    <row r="84" spans="1:13" ht="4.5" customHeight="1"/>
    <row r="85" spans="1:13" ht="4.5" customHeight="1"/>
    <row r="86" spans="1:13" ht="60">
      <c r="D86" s="501" t="s">
        <v>198</v>
      </c>
      <c r="E86" s="501" t="s">
        <v>264</v>
      </c>
      <c r="F86" s="122" t="s">
        <v>265</v>
      </c>
      <c r="G86" s="501" t="s">
        <v>266</v>
      </c>
      <c r="H86" s="501" t="s">
        <v>265</v>
      </c>
      <c r="M86" s="122" t="s">
        <v>267</v>
      </c>
    </row>
    <row r="87" spans="1:13">
      <c r="C87" s="489">
        <f>'H1 passenger'!A26</f>
        <v>1975</v>
      </c>
      <c r="G87" s="496">
        <f>'H1 passenger'!D26</f>
        <v>9318.066556570282</v>
      </c>
      <c r="L87" s="489">
        <f t="shared" ref="L87:L124" si="0">C87</f>
        <v>1975</v>
      </c>
      <c r="M87" s="496">
        <f>'H4 other'!E24</f>
        <v>28621</v>
      </c>
    </row>
    <row r="88" spans="1:13">
      <c r="C88" s="489">
        <f>'H1 passenger'!A27</f>
        <v>1976</v>
      </c>
      <c r="G88" s="496">
        <f>'H1 passenger'!D27</f>
        <v>9438.0702892543177</v>
      </c>
      <c r="L88" s="489">
        <f t="shared" si="0"/>
        <v>1976</v>
      </c>
      <c r="M88" s="496">
        <f>'H4 other'!E25</f>
        <v>29933</v>
      </c>
    </row>
    <row r="89" spans="1:13">
      <c r="C89" s="489">
        <f>'H1 passenger'!A28</f>
        <v>1977</v>
      </c>
      <c r="G89" s="496">
        <f>'H1 passenger'!D28</f>
        <v>9621.7449073796161</v>
      </c>
      <c r="L89" s="489">
        <f t="shared" si="0"/>
        <v>1977</v>
      </c>
      <c r="M89" s="496">
        <f>'H4 other'!E26</f>
        <v>29783</v>
      </c>
    </row>
    <row r="90" spans="1:13">
      <c r="C90" s="489">
        <f>'H1 passenger'!A29</f>
        <v>1978</v>
      </c>
      <c r="G90" s="496">
        <f>'H1 passenger'!D29</f>
        <v>9748.6280435445515</v>
      </c>
      <c r="L90" s="489">
        <f t="shared" si="0"/>
        <v>1978</v>
      </c>
      <c r="M90" s="496">
        <f>'H4 other'!E27</f>
        <v>30506</v>
      </c>
    </row>
    <row r="91" spans="1:13">
      <c r="C91" s="489">
        <f>'H1 passenger'!A30</f>
        <v>1979</v>
      </c>
      <c r="G91" s="496">
        <f>'H1 passenger'!D30</f>
        <v>9642.6904774246123</v>
      </c>
      <c r="L91" s="489">
        <f t="shared" si="0"/>
        <v>1979</v>
      </c>
      <c r="M91" s="496">
        <f>'H4 other'!E28</f>
        <v>31387</v>
      </c>
    </row>
    <row r="92" spans="1:13">
      <c r="C92" s="489">
        <f>'H1 passenger'!A31</f>
        <v>1980</v>
      </c>
      <c r="G92" s="496">
        <f>'H1 passenger'!D31</f>
        <v>10261.850579172542</v>
      </c>
      <c r="L92" s="489">
        <f t="shared" si="0"/>
        <v>1980</v>
      </c>
      <c r="M92" s="496">
        <f>'H4 other'!E29</f>
        <v>29286</v>
      </c>
    </row>
    <row r="93" spans="1:13">
      <c r="C93" s="489">
        <f>'H1 passenger'!A32</f>
        <v>1981</v>
      </c>
      <c r="G93" s="496">
        <f>'H1 passenger'!D32</f>
        <v>10417.985744720616</v>
      </c>
      <c r="L93" s="489">
        <f t="shared" si="0"/>
        <v>1981</v>
      </c>
      <c r="M93" s="496">
        <f>'H4 other'!E30</f>
        <v>28766</v>
      </c>
    </row>
    <row r="94" spans="1:13">
      <c r="C94" s="489">
        <f>'H1 passenger'!A33</f>
        <v>1982</v>
      </c>
      <c r="G94" s="496">
        <f>'H1 passenger'!D33</f>
        <v>10733.46368301049</v>
      </c>
      <c r="L94" s="489">
        <f t="shared" si="0"/>
        <v>1982</v>
      </c>
      <c r="M94" s="496">
        <f>'H4 other'!E31</f>
        <v>28273</v>
      </c>
    </row>
    <row r="95" spans="1:13">
      <c r="C95" s="489">
        <f>'H1 passenger'!A34</f>
        <v>1983</v>
      </c>
      <c r="E95" s="122">
        <f>'H3 traffic'!E33</f>
        <v>14185</v>
      </c>
      <c r="H95" s="496">
        <f>'H1 passenger'!D34</f>
        <v>11043</v>
      </c>
      <c r="L95" s="489">
        <f t="shared" si="0"/>
        <v>1983</v>
      </c>
      <c r="M95" s="496">
        <f>'H4 other'!E32</f>
        <v>25224</v>
      </c>
    </row>
    <row r="96" spans="1:13">
      <c r="C96" s="489">
        <f>'H1 passenger'!A35</f>
        <v>1984</v>
      </c>
      <c r="E96" s="122">
        <f>'H3 traffic'!E34</f>
        <v>16302</v>
      </c>
      <c r="H96" s="496">
        <f>'H1 passenger'!D35</f>
        <v>12794</v>
      </c>
      <c r="L96" s="489">
        <f t="shared" si="0"/>
        <v>1984</v>
      </c>
      <c r="M96" s="496">
        <f>'H4 other'!E33</f>
        <v>26158</v>
      </c>
    </row>
    <row r="97" spans="3:13">
      <c r="C97" s="489">
        <f>'H1 passenger'!A36</f>
        <v>1985</v>
      </c>
      <c r="E97" s="122">
        <f>'H3 traffic'!E35</f>
        <v>17219</v>
      </c>
      <c r="H97" s="496">
        <f>'H1 passenger'!D36</f>
        <v>13606</v>
      </c>
      <c r="L97" s="489">
        <f t="shared" si="0"/>
        <v>1985</v>
      </c>
      <c r="M97" s="496">
        <f>'H4 other'!E34</f>
        <v>27287</v>
      </c>
    </row>
    <row r="98" spans="3:13">
      <c r="C98" s="489">
        <f>'H1 passenger'!A37</f>
        <v>1986</v>
      </c>
      <c r="E98" s="122">
        <f>'H3 traffic'!E36</f>
        <v>17647</v>
      </c>
      <c r="H98" s="496">
        <f>'H1 passenger'!D37</f>
        <v>14012</v>
      </c>
      <c r="L98" s="489">
        <f t="shared" si="0"/>
        <v>1986</v>
      </c>
      <c r="M98" s="496">
        <f>'H4 other'!E35</f>
        <v>26117</v>
      </c>
    </row>
    <row r="99" spans="3:13">
      <c r="C99" s="489">
        <f>'H1 passenger'!A38</f>
        <v>1987</v>
      </c>
      <c r="E99" s="122">
        <f>'H3 traffic'!E37</f>
        <v>18767</v>
      </c>
      <c r="H99" s="496">
        <f>'H1 passenger'!D38</f>
        <v>14881</v>
      </c>
      <c r="L99" s="489">
        <f t="shared" si="0"/>
        <v>1987</v>
      </c>
      <c r="M99" s="496">
        <f>'H4 other'!E36</f>
        <v>24748</v>
      </c>
    </row>
    <row r="100" spans="3:13">
      <c r="C100" s="489">
        <f>'H1 passenger'!A39</f>
        <v>1988</v>
      </c>
      <c r="E100" s="122">
        <f>'H3 traffic'!E38</f>
        <v>20098</v>
      </c>
      <c r="H100" s="496">
        <f>'H1 passenger'!D39</f>
        <v>15946</v>
      </c>
      <c r="L100" s="489">
        <f t="shared" si="0"/>
        <v>1988</v>
      </c>
      <c r="M100" s="496">
        <f>'H4 other'!E37</f>
        <v>25425</v>
      </c>
    </row>
    <row r="101" spans="3:13">
      <c r="C101" s="489">
        <f>'H1 passenger'!A40</f>
        <v>1989</v>
      </c>
      <c r="E101" s="122">
        <f>'H3 traffic'!E39</f>
        <v>21404</v>
      </c>
      <c r="H101" s="496">
        <f>'H1 passenger'!D40</f>
        <v>17027</v>
      </c>
      <c r="L101" s="489">
        <f t="shared" si="0"/>
        <v>1989</v>
      </c>
      <c r="M101" s="496">
        <f>'H4 other'!E38</f>
        <v>27532</v>
      </c>
    </row>
    <row r="102" spans="3:13">
      <c r="C102" s="489">
        <f>'H1 passenger'!A41</f>
        <v>1990</v>
      </c>
      <c r="E102" s="122">
        <f>'H3 traffic'!E40</f>
        <v>21786</v>
      </c>
      <c r="H102" s="496">
        <f>'H1 passenger'!D41</f>
        <v>17476</v>
      </c>
      <c r="L102" s="489">
        <f t="shared" si="0"/>
        <v>1990</v>
      </c>
      <c r="M102" s="496">
        <f>'H4 other'!E39</f>
        <v>27228</v>
      </c>
    </row>
    <row r="103" spans="3:13">
      <c r="C103" s="489">
        <f>'H1 passenger'!A42</f>
        <v>1991</v>
      </c>
      <c r="E103" s="122">
        <f>'H3 traffic'!E41</f>
        <v>21947</v>
      </c>
      <c r="H103" s="496">
        <f>'H1 passenger'!D42</f>
        <v>17553</v>
      </c>
      <c r="L103" s="489">
        <f t="shared" si="0"/>
        <v>1991</v>
      </c>
      <c r="M103" s="496">
        <f>'H4 other'!E40</f>
        <v>25346</v>
      </c>
    </row>
    <row r="104" spans="3:13">
      <c r="C104" s="489">
        <f>'H1 passenger'!A43</f>
        <v>1992</v>
      </c>
      <c r="E104" s="122">
        <f>'H3 traffic'!E42</f>
        <v>22575</v>
      </c>
      <c r="H104" s="496">
        <f>'H1 passenger'!D43</f>
        <v>18068</v>
      </c>
      <c r="L104" s="489">
        <f t="shared" si="0"/>
        <v>1992</v>
      </c>
      <c r="M104" s="496">
        <f>'H4 other'!E41</f>
        <v>24173</v>
      </c>
    </row>
    <row r="105" spans="3:13">
      <c r="C105" s="489">
        <f>'H1 passenger'!A44</f>
        <v>1993</v>
      </c>
      <c r="D105" s="122">
        <f>'H3 traffic'!G43</f>
        <v>35175</v>
      </c>
      <c r="F105" s="122">
        <f>'H3 traffic'!E43</f>
        <v>22666</v>
      </c>
      <c r="I105" s="496">
        <f>'H1 passenger'!D44</f>
        <v>18211</v>
      </c>
      <c r="L105" s="489">
        <f t="shared" si="0"/>
        <v>1993</v>
      </c>
      <c r="M105" s="496">
        <f>'H4 other'!E42</f>
        <v>22414</v>
      </c>
    </row>
    <row r="106" spans="3:13">
      <c r="C106" s="489">
        <f>'H1 passenger'!A45</f>
        <v>1994</v>
      </c>
      <c r="D106" s="122">
        <f>'H3 traffic'!G44</f>
        <v>36000</v>
      </c>
      <c r="F106" s="122">
        <f>'H3 traffic'!E44</f>
        <v>23300</v>
      </c>
      <c r="I106" s="496">
        <f>'H1 passenger'!D45</f>
        <v>18683</v>
      </c>
      <c r="L106" s="489">
        <f t="shared" si="0"/>
        <v>1994</v>
      </c>
      <c r="M106" s="496">
        <f>'H4 other'!E43</f>
        <v>22573</v>
      </c>
    </row>
    <row r="107" spans="3:13">
      <c r="C107" s="489">
        <f>'H1 passenger'!A46</f>
        <v>1995</v>
      </c>
      <c r="D107" s="122">
        <f>'H3 traffic'!G45</f>
        <v>36736</v>
      </c>
      <c r="F107" s="122">
        <f>'H3 traffic'!E45</f>
        <v>23987</v>
      </c>
      <c r="I107" s="496">
        <f>'H1 passenger'!D46</f>
        <v>19226</v>
      </c>
      <c r="L107" s="489">
        <f t="shared" si="0"/>
        <v>1995</v>
      </c>
      <c r="M107" s="496">
        <f>'H4 other'!E44</f>
        <v>22194</v>
      </c>
    </row>
    <row r="108" spans="3:13">
      <c r="C108" s="489">
        <f>'H1 passenger'!A47</f>
        <v>1996</v>
      </c>
      <c r="D108" s="122">
        <f>'H3 traffic'!G46</f>
        <v>37777</v>
      </c>
      <c r="F108" s="122">
        <f>'H3 traffic'!E46</f>
        <v>24839</v>
      </c>
      <c r="I108" s="496">
        <f>'H1 passenger'!D47</f>
        <v>19888</v>
      </c>
      <c r="L108" s="489">
        <f t="shared" si="0"/>
        <v>1996</v>
      </c>
      <c r="M108" s="496">
        <f>'H4 other'!E45</f>
        <v>21716</v>
      </c>
    </row>
    <row r="109" spans="3:13">
      <c r="C109" s="489">
        <f>'H1 passenger'!A48</f>
        <v>1997</v>
      </c>
      <c r="D109" s="122">
        <f>'H3 traffic'!G47</f>
        <v>38582</v>
      </c>
      <c r="F109" s="122">
        <f>'H3 traffic'!E47</f>
        <v>25452</v>
      </c>
      <c r="I109" s="496">
        <f>'H1 passenger'!D48</f>
        <v>20266</v>
      </c>
      <c r="L109" s="489">
        <f t="shared" si="0"/>
        <v>1997</v>
      </c>
      <c r="M109" s="496">
        <f>'H4 other'!E46</f>
        <v>22629</v>
      </c>
    </row>
    <row r="110" spans="3:13">
      <c r="C110" s="489">
        <f>'H1 passenger'!A49</f>
        <v>1998</v>
      </c>
      <c r="D110" s="122">
        <f>'H3 traffic'!G48</f>
        <v>39169</v>
      </c>
      <c r="F110" s="122">
        <f>'H3 traffic'!E48</f>
        <v>25885</v>
      </c>
      <c r="I110" s="496">
        <f>'H1 passenger'!D49</f>
        <v>20456</v>
      </c>
      <c r="L110" s="489">
        <f t="shared" si="0"/>
        <v>1998</v>
      </c>
      <c r="M110" s="496">
        <f>'H4 other'!E47</f>
        <v>22467</v>
      </c>
    </row>
    <row r="111" spans="3:13">
      <c r="C111" s="489">
        <f>'H1 passenger'!A50</f>
        <v>1999</v>
      </c>
      <c r="D111" s="122">
        <f>'H3 traffic'!G49</f>
        <v>39770</v>
      </c>
      <c r="F111" s="122">
        <f>'H3 traffic'!E49</f>
        <v>26185</v>
      </c>
      <c r="I111" s="496">
        <f>'H1 passenger'!D50</f>
        <v>20700</v>
      </c>
      <c r="L111" s="489">
        <f t="shared" si="0"/>
        <v>1999</v>
      </c>
      <c r="M111" s="496">
        <f>'H4 other'!E48</f>
        <v>21002</v>
      </c>
    </row>
    <row r="112" spans="3:13">
      <c r="C112" s="489">
        <f>'H1 passenger'!A51</f>
        <v>2000</v>
      </c>
      <c r="D112" s="122">
        <f>'H3 traffic'!G50</f>
        <v>39561</v>
      </c>
      <c r="F112" s="122">
        <f>'H3 traffic'!E50</f>
        <v>25936</v>
      </c>
      <c r="I112" s="496">
        <f>'H1 passenger'!D51</f>
        <v>20566.003000000001</v>
      </c>
      <c r="L112" s="489">
        <f t="shared" si="0"/>
        <v>2000</v>
      </c>
      <c r="M112" s="496">
        <f>'H4 other'!E49</f>
        <v>20518</v>
      </c>
    </row>
    <row r="113" spans="3:13">
      <c r="C113" s="489">
        <f>'H1 passenger'!A52</f>
        <v>2001</v>
      </c>
      <c r="D113" s="122">
        <f>'H3 traffic'!G51</f>
        <v>40065</v>
      </c>
      <c r="F113" s="122">
        <f>'H3 traffic'!E51</f>
        <v>26342</v>
      </c>
      <c r="I113" s="496">
        <f>'H1 passenger'!D52</f>
        <v>20977</v>
      </c>
      <c r="L113" s="489">
        <f t="shared" si="0"/>
        <v>2001</v>
      </c>
      <c r="M113" s="496">
        <f>'H4 other'!E50</f>
        <v>19911</v>
      </c>
    </row>
    <row r="114" spans="3:13">
      <c r="C114" s="489">
        <f>'H1 passenger'!A53</f>
        <v>2002</v>
      </c>
      <c r="D114" s="122">
        <f>'H3 traffic'!G52</f>
        <v>41535</v>
      </c>
      <c r="F114" s="122">
        <f>'H3 traffic'!E52</f>
        <v>27262</v>
      </c>
      <c r="I114" s="496">
        <f>'H1 passenger'!D53</f>
        <v>21760.136999999999</v>
      </c>
      <c r="L114" s="489">
        <f t="shared" si="0"/>
        <v>2002</v>
      </c>
      <c r="M114" s="496">
        <f>'H4 other'!E51</f>
        <v>19275</v>
      </c>
    </row>
    <row r="115" spans="3:13">
      <c r="C115" s="489">
        <f>'H1 passenger'!A54</f>
        <v>2003</v>
      </c>
      <c r="D115" s="122">
        <f>'H3 traffic'!G53</f>
        <v>42038</v>
      </c>
      <c r="F115" s="122">
        <f>'H3 traffic'!E53</f>
        <v>27682</v>
      </c>
      <c r="I115" s="496">
        <f>'H1 passenger'!D54</f>
        <v>21921.514999999999</v>
      </c>
      <c r="L115" s="489">
        <f t="shared" si="0"/>
        <v>2003</v>
      </c>
      <c r="M115" s="496">
        <f>'H4 other'!E52</f>
        <v>18756</v>
      </c>
    </row>
    <row r="116" spans="3:13">
      <c r="C116" s="489">
        <f>'H1 passenger'!A55</f>
        <v>2004</v>
      </c>
      <c r="D116" s="122">
        <f>'H3 traffic'!G54</f>
        <v>42705</v>
      </c>
      <c r="F116" s="122">
        <f>'H3 traffic'!E54</f>
        <v>28209</v>
      </c>
      <c r="I116" s="496">
        <f>'H1 passenger'!D55</f>
        <v>22307.81</v>
      </c>
      <c r="L116" s="489">
        <f t="shared" si="0"/>
        <v>2004</v>
      </c>
      <c r="M116" s="496">
        <f>'H4 other'!E53</f>
        <v>18502</v>
      </c>
    </row>
    <row r="117" spans="3:13">
      <c r="C117" s="489">
        <f>'H1 passenger'!A56</f>
        <v>2005</v>
      </c>
      <c r="D117" s="122">
        <f>'H3 traffic'!G55</f>
        <v>42718</v>
      </c>
      <c r="F117" s="122">
        <f>'H3 traffic'!E55</f>
        <v>28055</v>
      </c>
      <c r="I117" s="496">
        <f>'H1 passenger'!D56</f>
        <v>22060</v>
      </c>
      <c r="L117" s="489">
        <f t="shared" si="0"/>
        <v>2005</v>
      </c>
      <c r="M117" s="496">
        <f>'H4 other'!E54</f>
        <v>17885</v>
      </c>
    </row>
    <row r="118" spans="3:13">
      <c r="C118" s="489">
        <f>'H1 passenger'!A57</f>
        <v>2006</v>
      </c>
      <c r="D118" s="122">
        <f>'H3 traffic'!G56</f>
        <v>44119</v>
      </c>
      <c r="F118" s="122">
        <f>'H3 traffic'!E56</f>
        <v>28898</v>
      </c>
      <c r="I118" s="496">
        <f>'H1 passenger'!D57</f>
        <v>22610</v>
      </c>
      <c r="L118" s="489">
        <f t="shared" si="0"/>
        <v>2006</v>
      </c>
      <c r="M118" s="496">
        <f>'H4 other'!E55</f>
        <v>17269</v>
      </c>
    </row>
    <row r="119" spans="3:13">
      <c r="C119" s="489">
        <f>'H1 passenger'!A58</f>
        <v>2007</v>
      </c>
      <c r="D119" s="122">
        <f>'H3 traffic'!G57</f>
        <v>44666</v>
      </c>
      <c r="F119" s="122">
        <f>'H3 traffic'!E57</f>
        <v>28986</v>
      </c>
      <c r="I119" s="496">
        <f>'H1 passenger'!D58</f>
        <v>22392</v>
      </c>
      <c r="L119" s="489">
        <f t="shared" si="0"/>
        <v>2007</v>
      </c>
      <c r="M119" s="496">
        <f>'H4 other'!E56</f>
        <v>16239</v>
      </c>
    </row>
    <row r="120" spans="3:13">
      <c r="C120" s="489">
        <f>'H1 passenger'!A59</f>
        <v>2008</v>
      </c>
      <c r="D120" s="122">
        <f>'H3 traffic'!G58</f>
        <v>44470</v>
      </c>
      <c r="F120" s="122">
        <f>'H3 traffic'!E58</f>
        <v>28810</v>
      </c>
      <c r="I120" s="496">
        <f>'H1 passenger'!D59</f>
        <v>22221</v>
      </c>
      <c r="L120" s="489">
        <f t="shared" si="0"/>
        <v>2008</v>
      </c>
      <c r="M120" s="496">
        <f>'H4 other'!E57</f>
        <v>15592</v>
      </c>
    </row>
    <row r="121" spans="3:13">
      <c r="C121" s="489">
        <f>'H1 passenger'!A60</f>
        <v>2009</v>
      </c>
      <c r="D121" s="122">
        <f>'H3 traffic'!G59</f>
        <v>44219</v>
      </c>
      <c r="F121" s="122">
        <f>'H3 traffic'!E59</f>
        <v>28961</v>
      </c>
      <c r="I121" s="496">
        <f>'H1 passenger'!D60</f>
        <v>22496</v>
      </c>
      <c r="L121" s="489">
        <f t="shared" si="0"/>
        <v>2009</v>
      </c>
      <c r="M121" s="496">
        <f>'H4 other'!E58</f>
        <v>15043</v>
      </c>
    </row>
    <row r="122" spans="3:13">
      <c r="C122" s="489">
        <f>'H1 passenger'!A61</f>
        <v>2010</v>
      </c>
      <c r="D122" s="122">
        <f>'H3 traffic'!G60</f>
        <v>43496</v>
      </c>
      <c r="F122" s="122">
        <f>'H3 traffic'!E60</f>
        <v>28495</v>
      </c>
      <c r="I122" s="496">
        <f>'H1 passenger'!D61</f>
        <v>21998</v>
      </c>
      <c r="L122" s="489">
        <f t="shared" si="0"/>
        <v>2010</v>
      </c>
      <c r="M122" s="496">
        <f>'H4 other'!E59</f>
        <v>13338</v>
      </c>
    </row>
    <row r="123" spans="3:13">
      <c r="C123" s="489">
        <f>'H1 passenger'!A62</f>
        <v>2011</v>
      </c>
      <c r="D123" s="122">
        <f>'H3 traffic'!G61</f>
        <v>43406</v>
      </c>
      <c r="F123" s="122">
        <f>'H3 traffic'!E61</f>
        <v>28566</v>
      </c>
      <c r="I123" s="496">
        <f>'H1 passenger'!D62</f>
        <v>21986</v>
      </c>
      <c r="L123" s="489">
        <f t="shared" si="0"/>
        <v>2011</v>
      </c>
      <c r="M123" s="496">
        <f>'H4 other'!E60</f>
        <v>12785</v>
      </c>
    </row>
    <row r="124" spans="3:13">
      <c r="C124" s="489">
        <f>'H1 passenger'!A63</f>
        <v>2012</v>
      </c>
      <c r="D124" s="122">
        <f>'H3 traffic'!G62</f>
        <v>43573</v>
      </c>
      <c r="F124" s="122">
        <f>'H3 traffic'!E62</f>
        <v>28852</v>
      </c>
      <c r="I124" s="496">
        <f>'H1 passenger'!D63</f>
        <v>22170</v>
      </c>
      <c r="L124" s="489">
        <f t="shared" si="0"/>
        <v>2012</v>
      </c>
      <c r="M124" s="496">
        <f>'H4 other'!E61</f>
        <v>12712</v>
      </c>
    </row>
    <row r="125" spans="3:13">
      <c r="C125" s="489">
        <f>'H1 passenger'!A64</f>
        <v>2013</v>
      </c>
      <c r="D125" s="122">
        <f>'H3 traffic'!G63</f>
        <v>43909</v>
      </c>
      <c r="F125" s="122">
        <f>'H3 traffic'!E63</f>
        <v>29048</v>
      </c>
      <c r="I125" s="496">
        <f>'H1 passenger'!D64</f>
        <v>22217</v>
      </c>
      <c r="L125" s="489">
        <f t="shared" ref="L125:L130" si="1">C125</f>
        <v>2013</v>
      </c>
      <c r="M125" s="496">
        <f>'H4 other'!E62</f>
        <v>11492</v>
      </c>
    </row>
    <row r="126" spans="3:13">
      <c r="C126" s="489">
        <f>'H1 passenger'!A65</f>
        <v>2014</v>
      </c>
      <c r="D126" s="122">
        <f>'H3 traffic'!G64</f>
        <v>44963</v>
      </c>
      <c r="F126" s="122">
        <f>'H3 traffic'!E64</f>
        <v>29446</v>
      </c>
      <c r="I126" s="496">
        <f>'H1 passenger'!D65</f>
        <v>22418</v>
      </c>
      <c r="L126" s="489">
        <f t="shared" si="1"/>
        <v>2014</v>
      </c>
      <c r="M126" s="496">
        <f>'H4 other'!E63</f>
        <v>11302</v>
      </c>
    </row>
    <row r="127" spans="3:13">
      <c r="C127" s="489">
        <f>'H1 passenger'!A66</f>
        <v>2015</v>
      </c>
      <c r="D127" s="122">
        <f>'H3 traffic'!G65</f>
        <v>45555</v>
      </c>
      <c r="F127" s="122">
        <f>'H3 traffic'!E65</f>
        <v>29872</v>
      </c>
      <c r="I127" s="496">
        <f>'H1 passenger'!D66</f>
        <v>22573</v>
      </c>
      <c r="L127" s="489">
        <f t="shared" si="1"/>
        <v>2015</v>
      </c>
      <c r="M127" s="496">
        <f>'H4 other'!E64</f>
        <v>10977</v>
      </c>
    </row>
    <row r="128" spans="3:13">
      <c r="C128" s="489">
        <f>'H1 passenger'!A67</f>
        <v>2016</v>
      </c>
      <c r="D128" s="122">
        <f>'H3 traffic'!G66</f>
        <v>46696</v>
      </c>
      <c r="F128" s="122">
        <f>'H3 traffic'!E66</f>
        <v>30848</v>
      </c>
      <c r="I128" s="496">
        <f>'H1 passenger'!D67</f>
        <v>23220</v>
      </c>
      <c r="L128" s="489">
        <f t="shared" si="1"/>
        <v>2016</v>
      </c>
      <c r="M128" s="496">
        <f>'H4 other'!E65</f>
        <v>10898</v>
      </c>
    </row>
    <row r="129" spans="3:13">
      <c r="C129" s="489">
        <f>'H1 passenger'!A68</f>
        <v>2017</v>
      </c>
      <c r="D129" s="122">
        <f>'H3 traffic'!G67</f>
        <v>48036</v>
      </c>
      <c r="F129" s="122">
        <f>'H3 traffic'!E67</f>
        <v>31405</v>
      </c>
      <c r="I129" s="496">
        <f>'H1 passenger'!D68</f>
        <v>23453</v>
      </c>
      <c r="L129" s="489">
        <f t="shared" si="1"/>
        <v>2017</v>
      </c>
      <c r="M129" s="496">
        <f>'H4 other'!E66</f>
        <v>9433</v>
      </c>
    </row>
    <row r="130" spans="3:13">
      <c r="C130" s="489">
        <f>'H1 passenger'!A69</f>
        <v>2018</v>
      </c>
      <c r="D130" s="122">
        <f>'H3 traffic'!G68</f>
        <v>48175</v>
      </c>
      <c r="F130" s="122">
        <f>'H3 traffic'!E68</f>
        <v>31542</v>
      </c>
      <c r="I130" s="496">
        <f>'H1 passenger'!D69</f>
        <v>23470</v>
      </c>
      <c r="L130" s="489">
        <f t="shared" si="1"/>
        <v>2018</v>
      </c>
      <c r="M130" s="496">
        <f>'H4 other'!E67</f>
        <v>8424</v>
      </c>
    </row>
    <row r="131" spans="3:13">
      <c r="C131" s="489">
        <f>'H1 passenger'!A70</f>
        <v>2019</v>
      </c>
      <c r="D131" s="122">
        <f>'H3 traffic'!G69</f>
        <v>48714</v>
      </c>
      <c r="F131" s="122">
        <f>'H3 traffic'!E69</f>
        <v>32211</v>
      </c>
      <c r="I131" s="496">
        <f>'H1 passenger'!D70</f>
        <v>24119</v>
      </c>
      <c r="L131" s="489">
        <f t="shared" ref="L131" si="2">C131</f>
        <v>2019</v>
      </c>
      <c r="M131" s="496">
        <f>'H4 other'!E68</f>
        <v>7638</v>
      </c>
    </row>
  </sheetData>
  <phoneticPr fontId="3" type="noConversion"/>
  <pageMargins left="0.75" right="0.75" top="0.73" bottom="0.68" header="0.5" footer="0.5"/>
  <pageSetup paperSize="9" scale="52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2:U152"/>
  <sheetViews>
    <sheetView zoomScale="59" zoomScaleNormal="59" workbookViewId="0"/>
  </sheetViews>
  <sheetFormatPr defaultColWidth="11.42578125" defaultRowHeight="15"/>
  <cols>
    <col min="1" max="3" width="11.42578125" style="122" customWidth="1"/>
    <col min="4" max="5" width="9.42578125" style="122" customWidth="1"/>
    <col min="6" max="6" width="10.28515625" style="122" customWidth="1"/>
    <col min="7" max="18" width="11.42578125" style="122" customWidth="1"/>
    <col min="19" max="19" width="7.85546875" style="122" customWidth="1"/>
    <col min="20" max="20" width="5.42578125" style="122" customWidth="1"/>
    <col min="21" max="21" width="14" style="122" customWidth="1"/>
    <col min="22" max="16384" width="11.42578125" style="122"/>
  </cols>
  <sheetData>
    <row r="2" spans="1:1" s="120" customFormat="1" ht="30">
      <c r="A2" s="119" t="s">
        <v>378</v>
      </c>
    </row>
    <row r="3" spans="1:1" ht="23.25">
      <c r="A3" s="124"/>
    </row>
    <row r="32" ht="9" customHeight="1"/>
    <row r="33" ht="16.5" customHeight="1"/>
    <row r="50" spans="1:20" ht="18">
      <c r="A50" s="121" t="s">
        <v>268</v>
      </c>
    </row>
    <row r="51" spans="1:20" ht="18">
      <c r="A51" s="125" t="s">
        <v>269</v>
      </c>
    </row>
    <row r="52" spans="1:20" ht="19.5" customHeight="1"/>
    <row r="53" spans="1:20" ht="19.5" customHeight="1"/>
    <row r="58" spans="1:20" s="120" customFormat="1" ht="30">
      <c r="A58" s="180" t="s">
        <v>515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</row>
    <row r="103" spans="1:21" ht="18">
      <c r="A103" s="121" t="s">
        <v>270</v>
      </c>
    </row>
    <row r="104" spans="1:21" ht="18">
      <c r="A104" s="126" t="s">
        <v>271</v>
      </c>
    </row>
    <row r="105" spans="1:21" ht="18">
      <c r="A105" s="121" t="s">
        <v>272</v>
      </c>
    </row>
    <row r="106" spans="1:21" ht="64.5" customHeight="1">
      <c r="O106" s="127" t="s">
        <v>273</v>
      </c>
      <c r="P106" s="127"/>
    </row>
    <row r="107" spans="1:21">
      <c r="C107" s="122" t="s">
        <v>274</v>
      </c>
      <c r="F107" s="122" t="s">
        <v>91</v>
      </c>
      <c r="H107" s="122" t="s">
        <v>92</v>
      </c>
      <c r="I107" s="122" t="s">
        <v>275</v>
      </c>
      <c r="M107" s="493" t="s">
        <v>276</v>
      </c>
      <c r="O107" s="122" t="s">
        <v>277</v>
      </c>
      <c r="P107" s="122" t="s">
        <v>278</v>
      </c>
      <c r="Q107" s="122" t="s">
        <v>92</v>
      </c>
      <c r="R107" s="494"/>
      <c r="S107" s="495" t="s">
        <v>279</v>
      </c>
      <c r="T107" s="494"/>
      <c r="U107" s="494" t="s">
        <v>392</v>
      </c>
    </row>
    <row r="108" spans="1:21">
      <c r="B108" s="489">
        <v>1975</v>
      </c>
      <c r="C108" s="496">
        <f>'H1 passenger'!E26</f>
        <v>891.4</v>
      </c>
      <c r="D108" s="496"/>
      <c r="E108" s="496"/>
      <c r="F108" s="496">
        <f>'H1 passenger'!F26</f>
        <v>66.2</v>
      </c>
      <c r="H108" s="490">
        <f>'H1 passenger'!G26</f>
        <v>4.1837</v>
      </c>
      <c r="I108" s="490">
        <f>'H1 passenger'!I26</f>
        <v>5.2789999999999999</v>
      </c>
      <c r="L108" s="489">
        <f t="shared" ref="L108:L143" si="0">B108</f>
        <v>1975</v>
      </c>
      <c r="M108" s="497">
        <f>'H1 passenger'!F26</f>
        <v>66.2</v>
      </c>
      <c r="Q108" s="497">
        <f>'H1 passenger'!G26</f>
        <v>4.1837</v>
      </c>
      <c r="R108" s="498">
        <f>'H1 passenger'!I26</f>
        <v>5.2789999999999999</v>
      </c>
      <c r="S108" s="494"/>
      <c r="T108" s="494"/>
      <c r="U108" s="494"/>
    </row>
    <row r="109" spans="1:21">
      <c r="B109" s="489">
        <v>1976</v>
      </c>
      <c r="C109" s="496">
        <f>'H1 passenger'!E27</f>
        <v>881.1</v>
      </c>
      <c r="D109" s="496"/>
      <c r="E109" s="496"/>
      <c r="F109" s="496">
        <f>'H1 passenger'!F27</f>
        <v>60.1</v>
      </c>
      <c r="H109" s="490">
        <f>'H1 passenger'!G27</f>
        <v>4.7751999999999999</v>
      </c>
      <c r="I109" s="490">
        <f>'H1 passenger'!I27</f>
        <v>5.1710000000000003</v>
      </c>
      <c r="L109" s="489">
        <f t="shared" si="0"/>
        <v>1976</v>
      </c>
      <c r="M109" s="497">
        <f>'H1 passenger'!F27</f>
        <v>60.1</v>
      </c>
      <c r="Q109" s="497">
        <f>'H1 passenger'!G27</f>
        <v>4.7751999999999999</v>
      </c>
      <c r="R109" s="498">
        <f>'H1 passenger'!I27</f>
        <v>5.1710000000000003</v>
      </c>
      <c r="S109" s="494"/>
      <c r="T109" s="494"/>
      <c r="U109" s="494"/>
    </row>
    <row r="110" spans="1:21">
      <c r="B110" s="489">
        <v>1977</v>
      </c>
      <c r="C110" s="496">
        <f>'H1 passenger'!E28</f>
        <v>823.5</v>
      </c>
      <c r="D110" s="496"/>
      <c r="E110" s="496"/>
      <c r="F110" s="496">
        <f>'H1 passenger'!F28</f>
        <v>56.8</v>
      </c>
      <c r="H110" s="490">
        <f>'H1 passenger'!G28</f>
        <v>4.8456999999999999</v>
      </c>
      <c r="I110" s="490">
        <f>'H1 passenger'!I28</f>
        <v>4.8170000000000002</v>
      </c>
      <c r="L110" s="489">
        <f t="shared" si="0"/>
        <v>1977</v>
      </c>
      <c r="M110" s="497">
        <f>'H1 passenger'!F28</f>
        <v>56.8</v>
      </c>
      <c r="Q110" s="497">
        <f>'H1 passenger'!G28</f>
        <v>4.8456999999999999</v>
      </c>
      <c r="R110" s="498">
        <f>'H1 passenger'!I28</f>
        <v>4.8170000000000002</v>
      </c>
      <c r="S110" s="494"/>
      <c r="T110" s="494"/>
      <c r="U110" s="494"/>
    </row>
    <row r="111" spans="1:21">
      <c r="B111" s="489">
        <v>1978</v>
      </c>
      <c r="C111" s="496">
        <f>'H1 passenger'!E29</f>
        <v>794</v>
      </c>
      <c r="D111" s="496"/>
      <c r="E111" s="496"/>
      <c r="F111" s="496">
        <f>'H1 passenger'!F29</f>
        <v>59.7</v>
      </c>
      <c r="H111" s="490">
        <f>'H1 passenger'!G29</f>
        <v>5.8955000000000002</v>
      </c>
      <c r="I111" s="490">
        <f>'H1 passenger'!I29</f>
        <v>4.6390000000000002</v>
      </c>
      <c r="L111" s="489">
        <f t="shared" si="0"/>
        <v>1978</v>
      </c>
      <c r="M111" s="497">
        <f>'H1 passenger'!F29</f>
        <v>59.7</v>
      </c>
      <c r="Q111" s="497">
        <f>'H1 passenger'!G29</f>
        <v>5.8955000000000002</v>
      </c>
      <c r="R111" s="498">
        <f>'H1 passenger'!I29</f>
        <v>4.6390000000000002</v>
      </c>
      <c r="S111" s="494"/>
      <c r="T111" s="494"/>
      <c r="U111" s="494"/>
    </row>
    <row r="112" spans="1:21">
      <c r="B112" s="489">
        <v>1979</v>
      </c>
      <c r="C112" s="496">
        <f>'H1 passenger'!E30</f>
        <v>786</v>
      </c>
      <c r="D112" s="496"/>
      <c r="E112" s="496"/>
      <c r="F112" s="496">
        <f>'H1 passenger'!F30</f>
        <v>57.6</v>
      </c>
      <c r="H112" s="490">
        <f>'H1 passenger'!G30</f>
        <v>6.3316999999999997</v>
      </c>
      <c r="I112" s="490">
        <f>'H1 passenger'!I30</f>
        <v>4.5590000000000002</v>
      </c>
      <c r="L112" s="489">
        <f t="shared" si="0"/>
        <v>1979</v>
      </c>
      <c r="M112" s="497">
        <f>'H1 passenger'!F30</f>
        <v>57.6</v>
      </c>
      <c r="Q112" s="497">
        <f>'H1 passenger'!G30</f>
        <v>6.3316999999999997</v>
      </c>
      <c r="R112" s="498">
        <f>'H1 passenger'!I30</f>
        <v>4.5590000000000002</v>
      </c>
      <c r="S112" s="494"/>
      <c r="T112" s="494"/>
      <c r="U112" s="494"/>
    </row>
    <row r="113" spans="2:21">
      <c r="B113" s="489">
        <v>1980</v>
      </c>
      <c r="C113" s="496">
        <f>'H1 passenger'!E31</f>
        <v>762.9</v>
      </c>
      <c r="D113" s="496"/>
      <c r="E113" s="496"/>
      <c r="F113" s="496">
        <f>'H1 passenger'!F31</f>
        <v>61.5</v>
      </c>
      <c r="H113" s="490">
        <f>'H1 passenger'!G31</f>
        <v>6.3686999999999996</v>
      </c>
      <c r="I113" s="490">
        <f>'H1 passenger'!I31</f>
        <v>4.4779999999999998</v>
      </c>
      <c r="L113" s="489">
        <f t="shared" si="0"/>
        <v>1980</v>
      </c>
      <c r="M113" s="497">
        <f>'H1 passenger'!F31</f>
        <v>61.5</v>
      </c>
      <c r="Q113" s="497">
        <f>'H1 passenger'!G31</f>
        <v>6.3686999999999996</v>
      </c>
      <c r="R113" s="498">
        <f>'H1 passenger'!I31</f>
        <v>4.4779999999999998</v>
      </c>
      <c r="S113" s="494"/>
      <c r="T113" s="494"/>
      <c r="U113" s="494"/>
    </row>
    <row r="114" spans="2:21">
      <c r="B114" s="489">
        <v>1981</v>
      </c>
      <c r="C114" s="496">
        <f>'H1 passenger'!E32</f>
        <v>715.9</v>
      </c>
      <c r="D114" s="496"/>
      <c r="E114" s="496"/>
      <c r="F114" s="496">
        <f>'H1 passenger'!F32</f>
        <v>57.8</v>
      </c>
      <c r="H114" s="490">
        <f>'H1 passenger'!G32</f>
        <v>6.4984999999999999</v>
      </c>
      <c r="I114" s="490">
        <f>'H1 passenger'!I32</f>
        <v>4.2699999999999996</v>
      </c>
      <c r="L114" s="489">
        <f t="shared" si="0"/>
        <v>1981</v>
      </c>
      <c r="M114" s="497">
        <f>'H1 passenger'!F32</f>
        <v>57.8</v>
      </c>
      <c r="Q114" s="497">
        <f>'H1 passenger'!G32</f>
        <v>6.4984999999999999</v>
      </c>
      <c r="R114" s="498">
        <f>'H1 passenger'!I32</f>
        <v>4.2699999999999996</v>
      </c>
      <c r="S114" s="494"/>
      <c r="T114" s="494"/>
      <c r="U114" s="494"/>
    </row>
    <row r="115" spans="2:21">
      <c r="B115" s="489">
        <v>1982</v>
      </c>
      <c r="C115" s="496">
        <f>'H1 passenger'!E33</f>
        <v>693.5</v>
      </c>
      <c r="D115" s="496"/>
      <c r="E115" s="496"/>
      <c r="F115" s="496">
        <f>'H1 passenger'!F33</f>
        <v>49.5</v>
      </c>
      <c r="H115" s="490">
        <f>'H1 passenger'!G33</f>
        <v>6.3698999999999995</v>
      </c>
      <c r="I115" s="490">
        <f>'H1 passenger'!I33</f>
        <v>4.1929999999999996</v>
      </c>
      <c r="L115" s="489">
        <f t="shared" si="0"/>
        <v>1982</v>
      </c>
      <c r="M115" s="497">
        <f>'H1 passenger'!F33</f>
        <v>49.5</v>
      </c>
      <c r="Q115" s="497">
        <f>'H1 passenger'!G33</f>
        <v>6.3698999999999995</v>
      </c>
      <c r="R115" s="498">
        <f>'H1 passenger'!I33</f>
        <v>4.1929999999999996</v>
      </c>
      <c r="S115" s="494"/>
      <c r="T115" s="494"/>
      <c r="U115" s="494"/>
    </row>
    <row r="116" spans="2:21">
      <c r="B116" s="489">
        <v>1983</v>
      </c>
      <c r="C116" s="496">
        <f>'H1 passenger'!E34</f>
        <v>680.4</v>
      </c>
      <c r="D116" s="496"/>
      <c r="E116" s="496"/>
      <c r="F116" s="496">
        <f>'H1 passenger'!F34</f>
        <v>55.7</v>
      </c>
      <c r="H116" s="490">
        <f>'H1 passenger'!G34</f>
        <v>6.4828000000000001</v>
      </c>
      <c r="I116" s="490">
        <f>'H1 passenger'!I34</f>
        <v>4.5110000000000001</v>
      </c>
      <c r="L116" s="489">
        <f t="shared" si="0"/>
        <v>1983</v>
      </c>
      <c r="M116" s="497">
        <f>'H1 passenger'!F34</f>
        <v>55.7</v>
      </c>
      <c r="Q116" s="497">
        <f>'H1 passenger'!G34</f>
        <v>6.4828000000000001</v>
      </c>
      <c r="R116" s="498">
        <f>'H1 passenger'!I34</f>
        <v>4.5110000000000001</v>
      </c>
      <c r="S116" s="494"/>
      <c r="T116" s="494"/>
      <c r="U116" s="494"/>
    </row>
    <row r="117" spans="2:21">
      <c r="B117" s="489">
        <v>1984</v>
      </c>
      <c r="C117" s="496">
        <f>'H1 passenger'!E35</f>
        <v>669.3</v>
      </c>
      <c r="D117" s="496"/>
      <c r="E117" s="496"/>
      <c r="F117" s="496">
        <f>'H1 passenger'!F35</f>
        <v>51.3</v>
      </c>
      <c r="H117" s="490">
        <f>'H1 passenger'!G35</f>
        <v>6.9851000000000001</v>
      </c>
      <c r="I117" s="490">
        <f>'H1 passenger'!I35</f>
        <v>4.665</v>
      </c>
      <c r="L117" s="489">
        <f t="shared" si="0"/>
        <v>1984</v>
      </c>
      <c r="M117" s="497">
        <f>'H1 passenger'!F35</f>
        <v>51.3</v>
      </c>
      <c r="Q117" s="497">
        <f>'H1 passenger'!G35</f>
        <v>6.9851000000000001</v>
      </c>
      <c r="R117" s="498">
        <f>'H1 passenger'!I35</f>
        <v>4.665</v>
      </c>
      <c r="S117" s="494"/>
      <c r="T117" s="494"/>
      <c r="U117" s="494"/>
    </row>
    <row r="118" spans="2:21">
      <c r="B118" s="489">
        <v>1985</v>
      </c>
      <c r="C118" s="496">
        <f>'H1 passenger'!E36</f>
        <v>671</v>
      </c>
      <c r="D118" s="496"/>
      <c r="E118" s="496"/>
      <c r="F118" s="496">
        <f>'H1 passenger'!F36</f>
        <v>57.1</v>
      </c>
      <c r="H118" s="490">
        <f>'H1 passenger'!G36</f>
        <v>6.9426000000000005</v>
      </c>
      <c r="I118" s="490">
        <f>'H1 passenger'!I36</f>
        <v>4.6680000000000001</v>
      </c>
      <c r="L118" s="489">
        <f t="shared" si="0"/>
        <v>1985</v>
      </c>
      <c r="M118" s="497">
        <f>'H1 passenger'!F36</f>
        <v>57.1</v>
      </c>
      <c r="Q118" s="497">
        <f>'H1 passenger'!G36</f>
        <v>6.9426000000000005</v>
      </c>
      <c r="R118" s="498">
        <f>'H1 passenger'!I36</f>
        <v>4.6680000000000001</v>
      </c>
      <c r="S118" s="494"/>
      <c r="T118" s="494"/>
      <c r="U118" s="494"/>
    </row>
    <row r="119" spans="2:21">
      <c r="B119" s="489">
        <v>1986</v>
      </c>
      <c r="C119" s="496">
        <f>'H1 passenger'!E37</f>
        <v>644</v>
      </c>
      <c r="D119" s="496"/>
      <c r="E119" s="496"/>
      <c r="F119" s="496">
        <f>'H1 passenger'!F37</f>
        <v>53.1</v>
      </c>
      <c r="H119" s="490">
        <f>'H1 passenger'!G37</f>
        <v>7.2412999999999998</v>
      </c>
      <c r="I119" s="490">
        <f>'H1 passenger'!I37</f>
        <v>4.851</v>
      </c>
      <c r="L119" s="489">
        <f t="shared" si="0"/>
        <v>1986</v>
      </c>
      <c r="M119" s="497">
        <f>'H1 passenger'!F37</f>
        <v>53.1</v>
      </c>
      <c r="Q119" s="497">
        <f>'H1 passenger'!G37</f>
        <v>7.2412999999999998</v>
      </c>
      <c r="R119" s="498">
        <f>'H1 passenger'!I37</f>
        <v>4.851</v>
      </c>
      <c r="S119" s="494"/>
      <c r="T119" s="494"/>
      <c r="U119" s="494"/>
    </row>
    <row r="120" spans="2:21">
      <c r="B120" s="489">
        <v>1987</v>
      </c>
      <c r="C120" s="496">
        <f>'H1 passenger'!E38</f>
        <v>647</v>
      </c>
      <c r="D120" s="496"/>
      <c r="E120" s="496"/>
      <c r="F120" s="496">
        <f>'H1 passenger'!F38</f>
        <v>54.1</v>
      </c>
      <c r="H120" s="490">
        <f>'H1 passenger'!G38</f>
        <v>7.8103999999999996</v>
      </c>
      <c r="I120" s="490">
        <f>'H1 passenger'!I38</f>
        <v>5.3460000000000001</v>
      </c>
      <c r="L120" s="489">
        <f t="shared" si="0"/>
        <v>1987</v>
      </c>
      <c r="M120" s="497">
        <f>'H1 passenger'!F38</f>
        <v>54.1</v>
      </c>
      <c r="Q120" s="497">
        <f>'H1 passenger'!G38</f>
        <v>7.8103999999999996</v>
      </c>
      <c r="R120" s="498">
        <f>'H1 passenger'!I38</f>
        <v>5.3460000000000001</v>
      </c>
      <c r="S120" s="494"/>
      <c r="T120" s="494"/>
      <c r="U120" s="494"/>
    </row>
    <row r="121" spans="2:21">
      <c r="B121" s="489">
        <v>1988</v>
      </c>
      <c r="C121" s="496">
        <f>'H1 passenger'!E39</f>
        <v>647</v>
      </c>
      <c r="D121" s="496"/>
      <c r="E121" s="496"/>
      <c r="F121" s="496">
        <f>'H1 passenger'!F39</f>
        <v>54</v>
      </c>
      <c r="H121" s="490">
        <f>'H1 passenger'!G39</f>
        <v>8.507200000000001</v>
      </c>
      <c r="I121" s="490">
        <f>'H1 passenger'!I39</f>
        <v>5.6550000000000002</v>
      </c>
      <c r="L121" s="489">
        <f t="shared" si="0"/>
        <v>1988</v>
      </c>
      <c r="M121" s="497">
        <f>'H1 passenger'!F39</f>
        <v>54</v>
      </c>
      <c r="Q121" s="497">
        <f>'H1 passenger'!G39</f>
        <v>8.507200000000001</v>
      </c>
      <c r="R121" s="498">
        <f>'H1 passenger'!I39</f>
        <v>5.6550000000000002</v>
      </c>
      <c r="S121" s="494"/>
      <c r="T121" s="494"/>
      <c r="U121" s="494"/>
    </row>
    <row r="122" spans="2:21">
      <c r="B122" s="489">
        <v>1989</v>
      </c>
      <c r="C122" s="496">
        <f>'H1 passenger'!E40</f>
        <v>613</v>
      </c>
      <c r="D122" s="496"/>
      <c r="E122" s="496"/>
      <c r="F122" s="496">
        <f>'H1 passenger'!F40</f>
        <v>51.8</v>
      </c>
      <c r="H122" s="490">
        <f>'H1 passenger'!G40</f>
        <v>9.2286000000000001</v>
      </c>
      <c r="I122" s="490">
        <f>'H1 passenger'!I40</f>
        <v>6.1760000000000002</v>
      </c>
      <c r="L122" s="489">
        <f t="shared" si="0"/>
        <v>1989</v>
      </c>
      <c r="M122" s="497">
        <f>'H1 passenger'!F40</f>
        <v>51.8</v>
      </c>
      <c r="Q122" s="497">
        <f>'H1 passenger'!G40</f>
        <v>9.2286000000000001</v>
      </c>
      <c r="R122" s="498">
        <f>'H1 passenger'!I40</f>
        <v>6.1760000000000002</v>
      </c>
      <c r="S122" s="494"/>
      <c r="T122" s="494"/>
      <c r="U122" s="494"/>
    </row>
    <row r="123" spans="2:21">
      <c r="B123" s="489">
        <v>1990</v>
      </c>
      <c r="C123" s="496">
        <f>'H1 passenger'!E41</f>
        <v>585</v>
      </c>
      <c r="D123" s="496"/>
      <c r="E123" s="496"/>
      <c r="F123" s="496"/>
      <c r="G123" s="496">
        <f>'H1 passenger'!F41</f>
        <v>52.76</v>
      </c>
      <c r="H123" s="490">
        <f>'H1 passenger'!G41</f>
        <v>9.8613999999999997</v>
      </c>
      <c r="I123" s="490">
        <f>'H1 passenger'!I41</f>
        <v>6.5430000000000001</v>
      </c>
      <c r="L123" s="489">
        <f t="shared" si="0"/>
        <v>1990</v>
      </c>
      <c r="M123" s="497"/>
      <c r="N123" s="497">
        <f>'H1 passenger'!F41</f>
        <v>52.76</v>
      </c>
      <c r="Q123" s="497">
        <f>'H1 passenger'!G41</f>
        <v>9.8613999999999997</v>
      </c>
      <c r="R123" s="498">
        <f>'H1 passenger'!I41</f>
        <v>6.5430000000000001</v>
      </c>
      <c r="S123" s="494"/>
      <c r="T123" s="494"/>
      <c r="U123" s="494"/>
    </row>
    <row r="124" spans="2:21">
      <c r="B124" s="489">
        <v>1991</v>
      </c>
      <c r="C124" s="496">
        <f>'H1 passenger'!E42</f>
        <v>571</v>
      </c>
      <c r="D124" s="496"/>
      <c r="E124" s="496"/>
      <c r="F124" s="496"/>
      <c r="G124" s="496">
        <f>'H1 passenger'!F42</f>
        <v>54.53</v>
      </c>
      <c r="H124" s="490">
        <f>'H1 passenger'!G42</f>
        <v>9.5704999999999991</v>
      </c>
      <c r="I124" s="490">
        <f>'H1 passenger'!I42</f>
        <v>6.8</v>
      </c>
      <c r="L124" s="489">
        <f t="shared" si="0"/>
        <v>1991</v>
      </c>
      <c r="M124" s="497"/>
      <c r="N124" s="497">
        <f>'H1 passenger'!F42</f>
        <v>54.53</v>
      </c>
      <c r="Q124" s="497">
        <f>'H1 passenger'!G42</f>
        <v>9.5704999999999991</v>
      </c>
      <c r="R124" s="498">
        <f>'H1 passenger'!I42</f>
        <v>6.8</v>
      </c>
      <c r="S124" s="494"/>
      <c r="T124" s="494"/>
      <c r="U124" s="494"/>
    </row>
    <row r="125" spans="2:21">
      <c r="B125" s="489">
        <v>1992</v>
      </c>
      <c r="C125" s="496">
        <f>'H1 passenger'!E43</f>
        <v>532</v>
      </c>
      <c r="D125" s="496"/>
      <c r="E125" s="496"/>
      <c r="G125" s="496">
        <f>'H1 passenger'!F43</f>
        <v>59.31</v>
      </c>
      <c r="H125" s="490">
        <f>'H1 passenger'!G43</f>
        <v>10.3828</v>
      </c>
      <c r="I125" s="490">
        <f>'H1 passenger'!I43</f>
        <v>6.6269999999999998</v>
      </c>
      <c r="L125" s="489">
        <f t="shared" si="0"/>
        <v>1992</v>
      </c>
      <c r="N125" s="497">
        <f>'H1 passenger'!F43</f>
        <v>59.31</v>
      </c>
      <c r="Q125" s="497">
        <f>'H1 passenger'!G43</f>
        <v>10.3828</v>
      </c>
      <c r="R125" s="498">
        <f>'H1 passenger'!I43</f>
        <v>6.6269999999999998</v>
      </c>
      <c r="S125" s="494"/>
      <c r="T125" s="494"/>
      <c r="U125" s="499">
        <f>'H1 passenger'!H43</f>
        <v>9.1589740000000006</v>
      </c>
    </row>
    <row r="126" spans="2:21">
      <c r="B126" s="489">
        <v>1993</v>
      </c>
      <c r="C126" s="496">
        <f>'H1 passenger'!E44</f>
        <v>525</v>
      </c>
      <c r="D126" s="496"/>
      <c r="E126" s="496"/>
      <c r="G126" s="496">
        <f>'H1 passenger'!F44</f>
        <v>59.13</v>
      </c>
      <c r="H126" s="490">
        <f>'H1 passenger'!G44</f>
        <v>11.120799999999999</v>
      </c>
      <c r="I126" s="490">
        <f>'H1 passenger'!I44</f>
        <v>6.6319999999999997</v>
      </c>
      <c r="L126" s="489">
        <f t="shared" si="0"/>
        <v>1993</v>
      </c>
      <c r="N126" s="497">
        <f>'H1 passenger'!F44</f>
        <v>59.13</v>
      </c>
      <c r="Q126" s="497">
        <f>'H1 passenger'!G44</f>
        <v>11.120799999999999</v>
      </c>
      <c r="R126" s="498">
        <f>'H1 passenger'!I44</f>
        <v>6.6319999999999997</v>
      </c>
      <c r="S126" s="494"/>
      <c r="T126" s="494"/>
      <c r="U126" s="499">
        <f>'H1 passenger'!H44</f>
        <v>9.5338220000000007</v>
      </c>
    </row>
    <row r="127" spans="2:21" ht="15.75">
      <c r="B127" s="489">
        <v>1994</v>
      </c>
      <c r="C127" s="496">
        <f>'H1 passenger'!E45</f>
        <v>513</v>
      </c>
      <c r="D127" s="496"/>
      <c r="E127" s="496"/>
      <c r="G127" s="496">
        <f>'H1 passenger'!F45</f>
        <v>54.38</v>
      </c>
      <c r="H127" s="490">
        <f>'H1 passenger'!G45</f>
        <v>11.787000000000001</v>
      </c>
      <c r="I127" s="490">
        <f>'H1 passenger'!I45</f>
        <v>6.649</v>
      </c>
      <c r="L127" s="489">
        <f t="shared" si="0"/>
        <v>1994</v>
      </c>
      <c r="N127" s="497">
        <f>'H1 passenger'!F45</f>
        <v>54.38</v>
      </c>
      <c r="O127" s="128">
        <v>49.24</v>
      </c>
      <c r="P127" s="128"/>
      <c r="Q127" s="497">
        <f>'H1 passenger'!G45</f>
        <v>11.787000000000001</v>
      </c>
      <c r="R127" s="498">
        <f>'H1 passenger'!I45</f>
        <v>6.649</v>
      </c>
      <c r="S127" s="494"/>
      <c r="T127" s="494"/>
      <c r="U127" s="499">
        <f>'H1 passenger'!H45</f>
        <v>9.6359860000000008</v>
      </c>
    </row>
    <row r="128" spans="2:21" ht="15.75">
      <c r="B128" s="489">
        <v>1995</v>
      </c>
      <c r="C128" s="496">
        <f>'H1 passenger'!E46</f>
        <v>506</v>
      </c>
      <c r="D128" s="496"/>
      <c r="E128" s="496"/>
      <c r="G128" s="496">
        <f>'H1 passenger'!F46</f>
        <v>48.944000000000003</v>
      </c>
      <c r="H128" s="490">
        <f>'H1 passenger'!G46</f>
        <v>12.313000000000001</v>
      </c>
      <c r="I128" s="490">
        <f>'H1 passenger'!I46</f>
        <v>6.8553000000000006</v>
      </c>
      <c r="L128" s="489">
        <f t="shared" si="0"/>
        <v>1995</v>
      </c>
      <c r="N128" s="497">
        <f>'H1 passenger'!F46</f>
        <v>48.944000000000003</v>
      </c>
      <c r="O128" s="128">
        <v>50.811</v>
      </c>
      <c r="P128" s="128"/>
      <c r="Q128" s="497">
        <f>'H1 passenger'!G46</f>
        <v>12.313000000000001</v>
      </c>
      <c r="R128" s="498"/>
      <c r="S128" s="498">
        <f>'H1 passenger'!I46</f>
        <v>6.8553000000000006</v>
      </c>
      <c r="T128" s="494"/>
      <c r="U128" s="499">
        <f>'H1 passenger'!H46</f>
        <v>10.4930865</v>
      </c>
    </row>
    <row r="129" spans="2:21" ht="15.75">
      <c r="B129" s="489">
        <v>1996</v>
      </c>
      <c r="C129" s="496">
        <f>'H1 passenger'!E47</f>
        <v>478</v>
      </c>
      <c r="D129" s="496"/>
      <c r="E129" s="496"/>
      <c r="G129" s="496">
        <f>'H1 passenger'!F47</f>
        <v>49.752000000000002</v>
      </c>
      <c r="H129" s="490">
        <f>'H1 passenger'!G47</f>
        <v>13.214</v>
      </c>
      <c r="I129" s="490">
        <f>'H1 passenger'!I47</f>
        <v>5.5889000000000006</v>
      </c>
      <c r="L129" s="489">
        <f t="shared" si="0"/>
        <v>1996</v>
      </c>
      <c r="N129" s="497">
        <f>'H1 passenger'!F47</f>
        <v>49.752000000000002</v>
      </c>
      <c r="O129" s="128">
        <v>52.841999999999999</v>
      </c>
      <c r="P129" s="128"/>
      <c r="Q129" s="497">
        <f>'H1 passenger'!G47</f>
        <v>13.214</v>
      </c>
      <c r="R129" s="494"/>
      <c r="S129" s="498">
        <f>'H1 passenger'!I47</f>
        <v>5.5889000000000006</v>
      </c>
      <c r="T129" s="498">
        <f>'H1 passenger'!I47</f>
        <v>5.5889000000000006</v>
      </c>
      <c r="U129" s="499">
        <f>'H1 passenger'!H47</f>
        <v>9.3271844999999995</v>
      </c>
    </row>
    <row r="130" spans="2:21" ht="15.75">
      <c r="B130" s="489">
        <v>1997</v>
      </c>
      <c r="C130" s="496">
        <f>'H1 passenger'!E48</f>
        <v>448</v>
      </c>
      <c r="D130" s="496"/>
      <c r="E130" s="496"/>
      <c r="G130" s="496">
        <f>'H1 passenger'!F48</f>
        <v>53.057000000000002</v>
      </c>
      <c r="H130" s="490">
        <f>'H1 passenger'!G48</f>
        <v>14.391</v>
      </c>
      <c r="I130" s="490">
        <f>'H1 passenger'!I48</f>
        <v>5.6341000000000001</v>
      </c>
      <c r="L130" s="489">
        <f t="shared" si="0"/>
        <v>1997</v>
      </c>
      <c r="N130" s="497">
        <f>'H1 passenger'!F48</f>
        <v>53.057000000000002</v>
      </c>
      <c r="O130" s="128">
        <v>56.134999999999998</v>
      </c>
      <c r="P130" s="128"/>
      <c r="Q130" s="497">
        <f>'H1 passenger'!G48</f>
        <v>14.391</v>
      </c>
      <c r="R130" s="494"/>
      <c r="S130" s="498">
        <f>'H1 passenger'!I48</f>
        <v>5.6341000000000001</v>
      </c>
      <c r="T130" s="498">
        <f>'H1 passenger'!I48</f>
        <v>5.6341000000000001</v>
      </c>
      <c r="U130" s="499">
        <f>'H1 passenger'!H48</f>
        <v>9.9245145000000008</v>
      </c>
    </row>
    <row r="131" spans="2:21" ht="15.75">
      <c r="B131" s="489">
        <v>1998</v>
      </c>
      <c r="C131" s="496">
        <f>'H1 passenger'!E49</f>
        <v>424</v>
      </c>
      <c r="D131" s="496"/>
      <c r="E131" s="496"/>
      <c r="G131" s="496">
        <f>'H1 passenger'!F49</f>
        <v>55.054000000000002</v>
      </c>
      <c r="H131" s="490">
        <f>'H1 passenger'!G49</f>
        <v>15.193</v>
      </c>
      <c r="I131" s="490">
        <f>'H1 passenger'!I49</f>
        <v>5.3306000000000004</v>
      </c>
      <c r="L131" s="489">
        <f t="shared" si="0"/>
        <v>1998</v>
      </c>
      <c r="N131" s="497">
        <f>'H1 passenger'!F49</f>
        <v>55.054000000000002</v>
      </c>
      <c r="O131" s="128">
        <v>58.311</v>
      </c>
      <c r="Q131" s="497">
        <f>'H1 passenger'!G49</f>
        <v>15.193</v>
      </c>
      <c r="R131" s="494"/>
      <c r="S131" s="494"/>
      <c r="T131" s="498">
        <f>'H1 passenger'!I49</f>
        <v>5.3306000000000004</v>
      </c>
      <c r="U131" s="499">
        <f>'H1 passenger'!H49</f>
        <v>9.6408050000000003</v>
      </c>
    </row>
    <row r="132" spans="2:21" ht="15.75">
      <c r="B132" s="489">
        <v>1999</v>
      </c>
      <c r="C132" s="496"/>
      <c r="D132" s="496">
        <f>'H1 passenger'!E50</f>
        <v>455</v>
      </c>
      <c r="E132" s="496"/>
      <c r="G132" s="496">
        <f>'H1 passenger'!F50</f>
        <v>57.613999999999997</v>
      </c>
      <c r="H132" s="490">
        <f>'H1 passenger'!G50</f>
        <v>15.941000000000001</v>
      </c>
      <c r="I132" s="490">
        <f>'H1 passenger'!I50</f>
        <v>5.327</v>
      </c>
      <c r="L132" s="489">
        <f t="shared" si="0"/>
        <v>1999</v>
      </c>
      <c r="N132" s="497">
        <f>'H1 passenger'!F50</f>
        <v>57.613999999999997</v>
      </c>
      <c r="O132" s="128">
        <v>61.720999999999997</v>
      </c>
      <c r="Q132" s="497">
        <f>'H1 passenger'!G50</f>
        <v>15.941000000000001</v>
      </c>
      <c r="R132" s="494"/>
      <c r="S132" s="494"/>
      <c r="T132" s="498">
        <f>'H1 passenger'!I50</f>
        <v>5.327</v>
      </c>
      <c r="U132" s="499">
        <f>'H1 passenger'!H50</f>
        <v>9.9601620000000004</v>
      </c>
    </row>
    <row r="133" spans="2:21" ht="15.75">
      <c r="B133" s="489">
        <v>2000</v>
      </c>
      <c r="C133" s="496"/>
      <c r="D133" s="496">
        <f>'H1 passenger'!E51</f>
        <v>458</v>
      </c>
      <c r="E133" s="496"/>
      <c r="G133" s="496">
        <f>'H1 passenger'!F51</f>
        <v>57.268999999999998</v>
      </c>
      <c r="H133" s="490">
        <f>'H1 passenger'!G51</f>
        <v>16.786999999999999</v>
      </c>
      <c r="I133" s="490">
        <f>'H1 passenger'!I51</f>
        <v>5.2936999999999994</v>
      </c>
      <c r="L133" s="489">
        <f t="shared" si="0"/>
        <v>2000</v>
      </c>
      <c r="N133" s="497">
        <f>'H1 passenger'!F51</f>
        <v>57.268999999999998</v>
      </c>
      <c r="O133" s="128">
        <v>63.158000000000008</v>
      </c>
      <c r="Q133" s="497">
        <f>'H1 passenger'!G51</f>
        <v>16.786999999999999</v>
      </c>
      <c r="R133" s="494"/>
      <c r="S133" s="494"/>
      <c r="T133" s="498">
        <f>'H1 passenger'!I51</f>
        <v>5.2936999999999994</v>
      </c>
      <c r="U133" s="499">
        <f>'H1 passenger'!H51</f>
        <v>9.798566000000001</v>
      </c>
    </row>
    <row r="134" spans="2:21" ht="15.75">
      <c r="B134" s="489">
        <v>2001</v>
      </c>
      <c r="C134" s="496"/>
      <c r="D134" s="496">
        <f>'H1 passenger'!E52</f>
        <v>466</v>
      </c>
      <c r="E134" s="496"/>
      <c r="G134" s="496">
        <f>'H1 passenger'!F52</f>
        <v>53.018267000000009</v>
      </c>
      <c r="H134" s="490">
        <f>'H1 passenger'!G52</f>
        <v>18.081</v>
      </c>
      <c r="I134" s="490">
        <f>'H1 passenger'!I52</f>
        <v>5.3037999999999998</v>
      </c>
      <c r="L134" s="489">
        <f t="shared" si="0"/>
        <v>2001</v>
      </c>
      <c r="N134" s="497">
        <f>'H1 passenger'!F52</f>
        <v>53.018267000000009</v>
      </c>
      <c r="O134" s="128">
        <v>60.746181999999997</v>
      </c>
      <c r="Q134" s="497">
        <f>'H1 passenger'!G52</f>
        <v>18.081</v>
      </c>
      <c r="R134" s="494"/>
      <c r="S134" s="494"/>
      <c r="T134" s="498">
        <f>'H1 passenger'!I52</f>
        <v>5.3037999999999998</v>
      </c>
      <c r="U134" s="499">
        <f>'H1 passenger'!H52</f>
        <v>9.7894550000000002</v>
      </c>
    </row>
    <row r="135" spans="2:21" ht="15.75">
      <c r="B135" s="489">
        <v>2002</v>
      </c>
      <c r="C135" s="496"/>
      <c r="D135" s="496">
        <f>'H1 passenger'!E53</f>
        <v>471</v>
      </c>
      <c r="E135" s="496"/>
      <c r="G135" s="496">
        <f>'H1 passenger'!F53</f>
        <v>52.37623</v>
      </c>
      <c r="H135" s="490">
        <f>'H1 passenger'!G53</f>
        <v>19.783000000000001</v>
      </c>
      <c r="I135" s="490">
        <f>'H1 passenger'!I53</f>
        <v>5.3302269999999998</v>
      </c>
      <c r="L135" s="489">
        <f t="shared" si="0"/>
        <v>2002</v>
      </c>
      <c r="N135" s="497">
        <f>'H1 passenger'!F53</f>
        <v>52.37623</v>
      </c>
      <c r="O135" s="128">
        <v>57.38</v>
      </c>
      <c r="Q135" s="497">
        <f>'H1 passenger'!G53</f>
        <v>19.783000000000001</v>
      </c>
      <c r="R135" s="494"/>
      <c r="S135" s="494"/>
      <c r="T135" s="498">
        <f>'H1 passenger'!I53</f>
        <v>5.3302269999999998</v>
      </c>
      <c r="U135" s="499">
        <f>'H1 passenger'!H53</f>
        <v>9.9714330000000011</v>
      </c>
    </row>
    <row r="136" spans="2:21" ht="15.75">
      <c r="B136" s="489">
        <v>2003</v>
      </c>
      <c r="C136" s="496"/>
      <c r="D136" s="496">
        <f>'H1 passenger'!E54</f>
        <v>478</v>
      </c>
      <c r="E136" s="496"/>
      <c r="G136" s="496">
        <f>'H1 passenger'!F54</f>
        <v>55.892938999999998</v>
      </c>
      <c r="H136" s="490">
        <f>'H1 passenger'!G54</f>
        <v>21.084</v>
      </c>
      <c r="I136" s="490">
        <f>'H1 passenger'!I54</f>
        <v>5.7135680000000004</v>
      </c>
      <c r="L136" s="489">
        <f t="shared" si="0"/>
        <v>2003</v>
      </c>
      <c r="N136" s="497">
        <f>'H1 passenger'!F54</f>
        <v>55.892938999999998</v>
      </c>
      <c r="O136" s="128"/>
      <c r="P136" s="500" t="e">
        <f>#REF!</f>
        <v>#REF!</v>
      </c>
      <c r="Q136" s="497">
        <f>'H1 passenger'!G54</f>
        <v>21.084</v>
      </c>
      <c r="R136" s="494"/>
      <c r="S136" s="494"/>
      <c r="T136" s="498">
        <f>'H1 passenger'!I54</f>
        <v>5.7135680000000004</v>
      </c>
      <c r="U136" s="499">
        <f>'H1 passenger'!H54</f>
        <v>10.671361999999998</v>
      </c>
    </row>
    <row r="137" spans="2:21" ht="15.75">
      <c r="B137" s="489">
        <v>2004</v>
      </c>
      <c r="C137" s="496"/>
      <c r="E137" s="496">
        <f>'H1 passenger'!E55</f>
        <v>459.26817353667303</v>
      </c>
      <c r="G137" s="496">
        <f>'H1 passenger'!F55</f>
        <v>61.256430999999999</v>
      </c>
      <c r="H137" s="490">
        <f>'H1 passenger'!G55</f>
        <v>22.554746000000002</v>
      </c>
      <c r="I137" s="490">
        <f>'H1 passenger'!I55</f>
        <v>5.9214670000000007</v>
      </c>
      <c r="L137" s="489">
        <f t="shared" si="0"/>
        <v>2004</v>
      </c>
      <c r="N137" s="497">
        <f>'H1 passenger'!F55</f>
        <v>61.256430999999999</v>
      </c>
      <c r="O137" s="128"/>
      <c r="P137" s="500" t="e">
        <f>#REF!</f>
        <v>#REF!</v>
      </c>
      <c r="Q137" s="497">
        <f>'H1 passenger'!G55</f>
        <v>22.554746000000002</v>
      </c>
      <c r="R137" s="494"/>
      <c r="S137" s="494"/>
      <c r="T137" s="498">
        <f>'H1 passenger'!I55</f>
        <v>5.9214670000000007</v>
      </c>
      <c r="U137" s="499">
        <f>'H1 passenger'!H55</f>
        <v>10.837052000000003</v>
      </c>
    </row>
    <row r="138" spans="2:21" ht="15.75">
      <c r="B138" s="489">
        <v>2005</v>
      </c>
      <c r="C138" s="496"/>
      <c r="E138" s="496">
        <f>'H1 passenger'!E56</f>
        <v>465.391119683515</v>
      </c>
      <c r="G138" s="496">
        <f>'H1 passenger'!F56</f>
        <v>66.735898999999989</v>
      </c>
      <c r="H138" s="490">
        <f>'H1 passenger'!G56</f>
        <v>23.795000000000002</v>
      </c>
      <c r="I138" s="490">
        <f>'H1 passenger'!I56</f>
        <v>5.9711470000000002</v>
      </c>
      <c r="L138" s="489">
        <f t="shared" si="0"/>
        <v>2005</v>
      </c>
      <c r="N138" s="497">
        <f>'H1 passenger'!F56</f>
        <v>66.735898999999989</v>
      </c>
      <c r="O138" s="128"/>
      <c r="P138" s="500" t="e">
        <f>#REF!</f>
        <v>#REF!</v>
      </c>
      <c r="Q138" s="497">
        <f>'H1 passenger'!G56</f>
        <v>23.795000000000002</v>
      </c>
      <c r="R138" s="494"/>
      <c r="S138" s="494"/>
      <c r="T138" s="498">
        <f>'H1 passenger'!I56</f>
        <v>5.9711470000000002</v>
      </c>
      <c r="U138" s="499">
        <f>'H1 passenger'!H56</f>
        <v>10.572758999999998</v>
      </c>
    </row>
    <row r="139" spans="2:21" ht="15.75">
      <c r="B139" s="489">
        <v>2006</v>
      </c>
      <c r="E139" s="496">
        <f>'H1 passenger'!E57</f>
        <v>475.87219874052204</v>
      </c>
      <c r="G139" s="496">
        <f>'H1 passenger'!F57</f>
        <v>69.785303999999996</v>
      </c>
      <c r="H139" s="490">
        <f>'H1 passenger'!G57</f>
        <v>24.44</v>
      </c>
      <c r="I139" s="490">
        <f>'H1 passenger'!I57</f>
        <v>5.396636</v>
      </c>
      <c r="L139" s="489">
        <f t="shared" si="0"/>
        <v>2006</v>
      </c>
      <c r="N139" s="497">
        <f>'H1 passenger'!F57</f>
        <v>69.785303999999996</v>
      </c>
      <c r="O139" s="129"/>
      <c r="P139" s="500" t="e">
        <f>#REF!</f>
        <v>#REF!</v>
      </c>
      <c r="Q139" s="497">
        <f>'H1 passenger'!G57</f>
        <v>24.44</v>
      </c>
      <c r="R139" s="494"/>
      <c r="S139" s="494"/>
      <c r="T139" s="498">
        <f>'H1 passenger'!I57</f>
        <v>5.396636</v>
      </c>
      <c r="U139" s="499">
        <f>'H1 passenger'!H57</f>
        <v>10.588667000000001</v>
      </c>
    </row>
    <row r="140" spans="2:21" ht="15.75">
      <c r="B140" s="489">
        <v>2007</v>
      </c>
      <c r="E140" s="496">
        <f>'H1 passenger'!E58</f>
        <v>487.27188189445798</v>
      </c>
      <c r="G140" s="496">
        <f>'H1 passenger'!F58</f>
        <v>72.744290000000007</v>
      </c>
      <c r="H140" s="490">
        <f>'H1 passenger'!G58</f>
        <v>25.13</v>
      </c>
      <c r="I140" s="490">
        <f>'H1 passenger'!I58</f>
        <v>5.4045519999999998</v>
      </c>
      <c r="L140" s="489">
        <f t="shared" si="0"/>
        <v>2007</v>
      </c>
      <c r="N140" s="497">
        <f>'H1 passenger'!F58</f>
        <v>72.744290000000007</v>
      </c>
      <c r="O140" s="129"/>
      <c r="P140" s="500" t="e">
        <f>#REF!</f>
        <v>#REF!</v>
      </c>
      <c r="Q140" s="497">
        <f>'H1 passenger'!G58</f>
        <v>25.13</v>
      </c>
      <c r="R140" s="494"/>
      <c r="S140" s="494"/>
      <c r="T140" s="498">
        <f>'H1 passenger'!I58</f>
        <v>5.4045519999999998</v>
      </c>
      <c r="U140" s="499">
        <f>'H1 passenger'!H58</f>
        <v>10.720838000000001</v>
      </c>
    </row>
    <row r="141" spans="2:21" ht="15.75">
      <c r="B141" s="489">
        <v>2008</v>
      </c>
      <c r="E141" s="496">
        <f>'H1 passenger'!E59</f>
        <v>483.62759932549</v>
      </c>
      <c r="G141" s="496">
        <f>'H1 passenger'!F59</f>
        <v>76.256077703670073</v>
      </c>
      <c r="H141" s="490">
        <f>'H1 passenger'!G59</f>
        <v>24.347999999999999</v>
      </c>
      <c r="I141" s="490">
        <f>'H1 passenger'!I59</f>
        <v>5.148219000000001</v>
      </c>
      <c r="L141" s="489">
        <f t="shared" si="0"/>
        <v>2008</v>
      </c>
      <c r="N141" s="497">
        <f>'H1 passenger'!F59</f>
        <v>76.256077703670073</v>
      </c>
      <c r="O141" s="128"/>
      <c r="P141" s="500" t="e">
        <f>#REF!</f>
        <v>#REF!</v>
      </c>
      <c r="Q141" s="497">
        <f>'H1 passenger'!G59</f>
        <v>24.347999999999999</v>
      </c>
      <c r="R141" s="494"/>
      <c r="S141" s="494"/>
      <c r="T141" s="498">
        <f>'H1 passenger'!I59</f>
        <v>5.148219000000001</v>
      </c>
      <c r="U141" s="499">
        <f>'H1 passenger'!H59</f>
        <v>10.013630000000001</v>
      </c>
    </row>
    <row r="142" spans="2:21">
      <c r="B142" s="489">
        <v>2009</v>
      </c>
      <c r="E142" s="496">
        <f>'H1 passenger'!E60</f>
        <v>457.98391183951401</v>
      </c>
      <c r="G142" s="496">
        <f>'H1 passenger'!F60</f>
        <v>76.473890324940314</v>
      </c>
      <c r="H142" s="490">
        <f>'H1 passenger'!G60</f>
        <v>22.495999999999999</v>
      </c>
      <c r="I142" s="490">
        <f>'H1 passenger'!I60</f>
        <v>5.4013329999999993</v>
      </c>
      <c r="L142" s="489">
        <f t="shared" si="0"/>
        <v>2009</v>
      </c>
      <c r="N142" s="497">
        <f>'H1 passenger'!F60</f>
        <v>76.473890324940314</v>
      </c>
      <c r="P142" s="500" t="e">
        <f>#REF!</f>
        <v>#REF!</v>
      </c>
      <c r="Q142" s="497">
        <f>'H1 passenger'!G60</f>
        <v>22.495999999999999</v>
      </c>
      <c r="R142" s="494"/>
      <c r="S142" s="494"/>
      <c r="T142" s="498">
        <f>'H1 passenger'!I60</f>
        <v>5.4013329999999993</v>
      </c>
      <c r="U142" s="499">
        <f>'H1 passenger'!H60</f>
        <v>10.218646</v>
      </c>
    </row>
    <row r="143" spans="2:21">
      <c r="B143" s="489">
        <v>2010</v>
      </c>
      <c r="E143" s="496">
        <f>'H1 passenger'!E61</f>
        <v>430.20142850458996</v>
      </c>
      <c r="G143" s="496">
        <f>'H1 passenger'!F61</f>
        <v>79.4462863670296</v>
      </c>
      <c r="H143" s="490">
        <f>'H1 passenger'!G61</f>
        <v>20.907</v>
      </c>
      <c r="I143" s="490">
        <f>'H1 passenger'!I61</f>
        <v>5.3725519999999998</v>
      </c>
      <c r="L143" s="489">
        <f t="shared" si="0"/>
        <v>2010</v>
      </c>
      <c r="N143" s="497">
        <f>'H1 passenger'!F61</f>
        <v>79.4462863670296</v>
      </c>
      <c r="P143" s="500" t="e">
        <f>#REF!</f>
        <v>#REF!</v>
      </c>
      <c r="Q143" s="497">
        <f>'H1 passenger'!G61</f>
        <v>20.907</v>
      </c>
      <c r="R143" s="494"/>
      <c r="S143" s="494"/>
      <c r="T143" s="498">
        <f>'H1 passenger'!I61</f>
        <v>5.3725519999999998</v>
      </c>
      <c r="U143" s="499">
        <f>'H1 passenger'!H61</f>
        <v>9.9904419999999998</v>
      </c>
    </row>
    <row r="144" spans="2:21">
      <c r="B144" s="489">
        <v>2011</v>
      </c>
      <c r="E144" s="496">
        <f>'H1 passenger'!E62</f>
        <v>435.66026836712496</v>
      </c>
      <c r="G144" s="496">
        <f>'H1 passenger'!F62</f>
        <v>83.310800000000015</v>
      </c>
      <c r="H144" s="490">
        <f>'H1 passenger'!G62</f>
        <v>22.065000000000001</v>
      </c>
      <c r="I144" s="490">
        <f>'H1 passenger'!I62</f>
        <v>5.2171419999999999</v>
      </c>
      <c r="L144" s="489">
        <f t="shared" ref="L144:L150" si="1">B144</f>
        <v>2011</v>
      </c>
      <c r="N144" s="497">
        <f>'H1 passenger'!F62</f>
        <v>83.310800000000015</v>
      </c>
      <c r="P144" s="500" t="e">
        <f>#REF!</f>
        <v>#REF!</v>
      </c>
      <c r="Q144" s="497">
        <f>'H1 passenger'!G62</f>
        <v>22.065000000000001</v>
      </c>
      <c r="R144" s="494"/>
      <c r="S144" s="494"/>
      <c r="T144" s="498">
        <f>'H1 passenger'!I62</f>
        <v>5.2171419999999999</v>
      </c>
      <c r="U144" s="499">
        <f>'H1 passenger'!H62</f>
        <v>9.6309830000000005</v>
      </c>
    </row>
    <row r="145" spans="2:21">
      <c r="B145" s="489">
        <v>2012</v>
      </c>
      <c r="E145" s="496">
        <f>'H1 passenger'!E63</f>
        <v>420.33443270129902</v>
      </c>
      <c r="G145" s="496">
        <f>'H1 passenger'!F63</f>
        <v>85.752108000000007</v>
      </c>
      <c r="H145" s="490">
        <f>'H1 passenger'!G63</f>
        <v>22.207000000000001</v>
      </c>
      <c r="I145" s="490">
        <f>'H1 passenger'!I63</f>
        <v>5.1467330000000002</v>
      </c>
      <c r="L145" s="489">
        <f t="shared" si="1"/>
        <v>2012</v>
      </c>
      <c r="N145" s="497">
        <f>'H1 passenger'!F63</f>
        <v>85.752108000000007</v>
      </c>
      <c r="P145" s="500" t="e">
        <f>#REF!</f>
        <v>#REF!</v>
      </c>
      <c r="Q145" s="497">
        <f>'H1 passenger'!G63</f>
        <v>22.207000000000001</v>
      </c>
      <c r="R145" s="494"/>
      <c r="S145" s="494"/>
      <c r="T145" s="498">
        <f>'H1 passenger'!I63</f>
        <v>5.1467330000000002</v>
      </c>
      <c r="U145" s="499">
        <f>'H1 passenger'!H63</f>
        <v>9.6975620000000013</v>
      </c>
    </row>
    <row r="146" spans="2:21">
      <c r="B146" s="489">
        <v>2013</v>
      </c>
      <c r="E146" s="496">
        <f>'H1 passenger'!E64</f>
        <v>421.04883354776399</v>
      </c>
      <c r="G146" s="496">
        <f>'H1 passenger'!F64</f>
        <v>86.7</v>
      </c>
      <c r="H146" s="490">
        <f>'H1 passenger'!G64</f>
        <v>23.25</v>
      </c>
      <c r="I146" s="490">
        <f>'H1 passenger'!I64</f>
        <v>0</v>
      </c>
      <c r="L146" s="489">
        <f t="shared" si="1"/>
        <v>2013</v>
      </c>
      <c r="N146" s="497">
        <f>'H1 passenger'!F64</f>
        <v>86.7</v>
      </c>
      <c r="P146" s="500" t="e">
        <f>#REF!</f>
        <v>#REF!</v>
      </c>
      <c r="Q146" s="497">
        <f>'H1 passenger'!G64</f>
        <v>23.25</v>
      </c>
      <c r="U146" s="499">
        <f>'H1 passenger'!H64</f>
        <v>9.6615789999999997</v>
      </c>
    </row>
    <row r="147" spans="2:21">
      <c r="B147" s="489">
        <v>2014</v>
      </c>
      <c r="E147" s="496">
        <f>'H1 passenger'!E65</f>
        <v>414.25029992058404</v>
      </c>
      <c r="G147" s="496">
        <f>'H1 passenger'!F65</f>
        <v>91.7</v>
      </c>
      <c r="H147" s="490">
        <f>'H1 passenger'!G65</f>
        <v>24.076000000000001</v>
      </c>
      <c r="I147" s="490">
        <f>'H1 passenger'!I65</f>
        <v>0</v>
      </c>
      <c r="L147" s="489">
        <f t="shared" si="1"/>
        <v>2014</v>
      </c>
      <c r="N147" s="497">
        <f>'H1 passenger'!F65</f>
        <v>91.7</v>
      </c>
      <c r="P147" s="500" t="e">
        <f>#REF!</f>
        <v>#REF!</v>
      </c>
      <c r="Q147" s="497">
        <f>'H1 passenger'!G65</f>
        <v>24.076000000000001</v>
      </c>
      <c r="U147" s="499">
        <f>'H1 passenger'!H65</f>
        <v>9.6788600000000002</v>
      </c>
    </row>
    <row r="148" spans="2:21">
      <c r="B148" s="489">
        <v>2015</v>
      </c>
      <c r="E148" s="496">
        <f>'H1 passenger'!E66</f>
        <v>409.66746427557405</v>
      </c>
      <c r="G148" s="496">
        <f>'H1 passenger'!F66</f>
        <v>93.4</v>
      </c>
      <c r="H148" s="490">
        <f>'H1 passenger'!G66</f>
        <v>25.51</v>
      </c>
      <c r="I148" s="490">
        <f>'H1 passenger'!I66</f>
        <v>0</v>
      </c>
      <c r="L148" s="489">
        <f t="shared" si="1"/>
        <v>2015</v>
      </c>
      <c r="N148" s="497">
        <f>'H1 passenger'!F66</f>
        <v>93.4</v>
      </c>
      <c r="P148" s="500" t="e">
        <f>#REF!</f>
        <v>#REF!</v>
      </c>
      <c r="Q148" s="497">
        <f>'H1 passenger'!G66</f>
        <v>25.51</v>
      </c>
      <c r="U148" s="499">
        <f>'H1 passenger'!H66</f>
        <v>9.5419999999999998</v>
      </c>
    </row>
    <row r="149" spans="2:21">
      <c r="B149" s="489">
        <v>2016</v>
      </c>
      <c r="E149" s="496">
        <f>'H1 passenger'!E67</f>
        <v>395.34440625037701</v>
      </c>
      <c r="G149" s="496">
        <f>'H1 passenger'!F67</f>
        <v>94.2</v>
      </c>
      <c r="H149" s="490">
        <f>'H1 passenger'!G67</f>
        <v>26.923999999999999</v>
      </c>
      <c r="I149" s="490">
        <f>'H1 passenger'!I67</f>
        <v>0</v>
      </c>
      <c r="L149" s="489">
        <f t="shared" si="1"/>
        <v>2016</v>
      </c>
      <c r="N149" s="497">
        <f>'H1 passenger'!F67</f>
        <v>94.2</v>
      </c>
      <c r="P149" s="500" t="e">
        <f>#REF!</f>
        <v>#REF!</v>
      </c>
      <c r="Q149" s="497">
        <f>'H1 passenger'!G67</f>
        <v>26.923999999999999</v>
      </c>
      <c r="U149" s="499">
        <f>'H1 passenger'!H67</f>
        <v>10.073399999999999</v>
      </c>
    </row>
    <row r="150" spans="2:21">
      <c r="B150" s="489">
        <v>2017</v>
      </c>
      <c r="E150" s="496">
        <f>'H1 passenger'!E68</f>
        <v>390.32675438906699</v>
      </c>
      <c r="G150" s="496">
        <f>'H1 passenger'!F68</f>
        <v>97.141767999999999</v>
      </c>
      <c r="H150" s="490">
        <f>'H1 passenger'!G68</f>
        <v>28.832999999999998</v>
      </c>
      <c r="I150" s="490">
        <f>'H1 passenger'!I68</f>
        <v>0</v>
      </c>
      <c r="L150" s="489">
        <f t="shared" si="1"/>
        <v>2017</v>
      </c>
      <c r="N150" s="497">
        <f>'H1 passenger'!F68</f>
        <v>97.141767999999999</v>
      </c>
      <c r="P150" s="500" t="e">
        <f>#REF!</f>
        <v>#REF!</v>
      </c>
      <c r="Q150" s="497">
        <f>'H1 passenger'!G68</f>
        <v>28.832999999999998</v>
      </c>
      <c r="U150" s="499">
        <f>'H1 passenger'!H68</f>
        <v>10.254827000000001</v>
      </c>
    </row>
    <row r="151" spans="2:21">
      <c r="B151" s="489">
        <v>2018</v>
      </c>
      <c r="E151" s="496">
        <f>'H1 passenger'!E69</f>
        <v>378.19890678709498</v>
      </c>
      <c r="G151" s="496">
        <f>'H1 passenger'!F69</f>
        <v>96.988740000000007</v>
      </c>
      <c r="H151" s="490">
        <f>'H1 passenger'!G69</f>
        <v>29.443000000000001</v>
      </c>
      <c r="I151" s="490">
        <f>'H1 passenger'!I69</f>
        <v>0</v>
      </c>
      <c r="L151" s="489">
        <f t="shared" ref="L151" si="2">B151</f>
        <v>2018</v>
      </c>
      <c r="N151" s="497">
        <f>'H1 passenger'!F69</f>
        <v>96.988740000000007</v>
      </c>
      <c r="P151" s="500" t="e">
        <f>#REF!</f>
        <v>#REF!</v>
      </c>
      <c r="Q151" s="497">
        <f>'H1 passenger'!G69</f>
        <v>29.443000000000001</v>
      </c>
      <c r="U151" s="499">
        <f>'H1 passenger'!H69</f>
        <v>10.279183</v>
      </c>
    </row>
    <row r="152" spans="2:21">
      <c r="B152" s="489">
        <v>2019</v>
      </c>
      <c r="E152" s="496">
        <f>'H1 passenger'!E70</f>
        <v>366.104372559551</v>
      </c>
      <c r="G152" s="496" t="str">
        <f>'H1 passenger'!F70</f>
        <v>..</v>
      </c>
      <c r="H152" s="490">
        <f>'H1 passenger'!G70</f>
        <v>28.876000000000001</v>
      </c>
      <c r="I152" s="490">
        <f>'H1 passenger'!I70</f>
        <v>0</v>
      </c>
      <c r="L152" s="489">
        <f t="shared" ref="L152" si="3">B152</f>
        <v>2019</v>
      </c>
      <c r="N152" s="497" t="str">
        <f>'H1 passenger'!F70</f>
        <v>..</v>
      </c>
      <c r="P152" s="500" t="e">
        <f>#REF!</f>
        <v>#REF!</v>
      </c>
      <c r="Q152" s="497">
        <f>'H1 passenger'!G70</f>
        <v>28.876000000000001</v>
      </c>
      <c r="U152" s="499">
        <f>'H1 passenger'!H70</f>
        <v>10.43</v>
      </c>
    </row>
  </sheetData>
  <phoneticPr fontId="3" type="noConversion"/>
  <pageMargins left="0.94488188976377963" right="0.15748031496062992" top="0.74803149606299213" bottom="0.70866141732283472" header="0.51181102362204722" footer="0.51181102362204722"/>
  <pageSetup paperSize="9" scale="43" orientation="portrait" verticalDpi="300" r:id="rId1"/>
  <headerFooter alignWithMargins="0"/>
  <colBreaks count="1" manualBreakCount="1">
    <brk id="19" max="108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S82"/>
  <sheetViews>
    <sheetView zoomScale="75" zoomScaleNormal="75" workbookViewId="0"/>
  </sheetViews>
  <sheetFormatPr defaultColWidth="11.42578125" defaultRowHeight="15"/>
  <cols>
    <col min="1" max="1" width="22.42578125" style="122" customWidth="1"/>
    <col min="2" max="2" width="11.42578125" style="122" hidden="1" customWidth="1"/>
    <col min="3" max="3" width="11.42578125" style="122" customWidth="1"/>
    <col min="4" max="4" width="12.140625" style="122" customWidth="1"/>
    <col min="5" max="5" width="11.42578125" style="122" customWidth="1"/>
    <col min="6" max="6" width="9.7109375" style="122" customWidth="1"/>
    <col min="7" max="16384" width="11.42578125" style="122"/>
  </cols>
  <sheetData>
    <row r="1" spans="1:1" ht="15.75">
      <c r="A1" s="130" t="s">
        <v>379</v>
      </c>
    </row>
    <row r="15" spans="1:1" ht="13.5" customHeight="1"/>
    <row r="19" spans="1:1" ht="15.75">
      <c r="A19" s="130" t="s">
        <v>380</v>
      </c>
    </row>
    <row r="35" spans="1:1" ht="13.5" customHeight="1"/>
    <row r="36" spans="1:1" ht="13.5" customHeight="1"/>
    <row r="37" spans="1:1" ht="13.5" customHeight="1"/>
    <row r="39" spans="1:1" ht="15.75">
      <c r="A39" s="130" t="s">
        <v>381</v>
      </c>
    </row>
    <row r="55" spans="1:19" ht="3.75" customHeight="1">
      <c r="A55" s="131"/>
    </row>
    <row r="56" spans="1:19" ht="30" customHeight="1">
      <c r="A56" s="131"/>
    </row>
    <row r="60" spans="1:19">
      <c r="A60" s="122" t="s">
        <v>280</v>
      </c>
    </row>
    <row r="61" spans="1:19">
      <c r="B61" s="122">
        <v>2002</v>
      </c>
      <c r="C61" s="122">
        <v>2003</v>
      </c>
      <c r="D61" s="122">
        <v>2004</v>
      </c>
      <c r="E61" s="122">
        <v>2005</v>
      </c>
      <c r="F61" s="122">
        <v>2006</v>
      </c>
      <c r="G61" s="122">
        <v>2007</v>
      </c>
      <c r="H61" s="122">
        <v>2008</v>
      </c>
      <c r="I61" s="122">
        <v>2009</v>
      </c>
      <c r="J61" s="122">
        <v>2010</v>
      </c>
      <c r="K61" s="122">
        <v>2011</v>
      </c>
      <c r="L61" s="122">
        <v>2012</v>
      </c>
      <c r="M61" s="122">
        <v>2013</v>
      </c>
      <c r="N61" s="122">
        <v>2014</v>
      </c>
      <c r="O61" s="122">
        <v>2015</v>
      </c>
      <c r="P61" s="122">
        <v>2016</v>
      </c>
      <c r="Q61" s="122">
        <v>2017</v>
      </c>
      <c r="R61" s="122">
        <v>2018</v>
      </c>
      <c r="S61" s="122">
        <v>2019</v>
      </c>
    </row>
    <row r="62" spans="1:19">
      <c r="A62" s="122" t="s">
        <v>108</v>
      </c>
      <c r="B62" s="122" t="e">
        <f>'SGB3 rel. to pop.'!D7</f>
        <v>#REF!</v>
      </c>
      <c r="C62" s="122" t="e">
        <f>'SGB3 rel. to pop.'!E7</f>
        <v>#REF!</v>
      </c>
      <c r="D62" s="122" t="e">
        <f>'SGB3 rel. to pop.'!F7</f>
        <v>#REF!</v>
      </c>
      <c r="E62" s="122" t="e">
        <f>'SGB3 rel. to pop.'!G7</f>
        <v>#REF!</v>
      </c>
      <c r="F62" s="122" t="e">
        <f>'SGB3 rel. to pop.'!H7</f>
        <v>#REF!</v>
      </c>
      <c r="G62" s="122" t="e">
        <f>'SGB3 rel. to pop.'!I7</f>
        <v>#REF!</v>
      </c>
      <c r="H62" s="122" t="e">
        <f>'SGB3 rel. to pop.'!J7</f>
        <v>#REF!</v>
      </c>
      <c r="I62" s="122" t="e">
        <f>'SGB3 rel. to pop.'!K7</f>
        <v>#REF!</v>
      </c>
      <c r="J62" s="122" t="e">
        <f>'SGB3 rel. to pop.'!L7</f>
        <v>#REF!</v>
      </c>
      <c r="K62" s="122" t="e">
        <f>'SGB3 rel. to pop.'!M7</f>
        <v>#REF!</v>
      </c>
      <c r="L62" s="122" t="e">
        <f>'SGB3 rel. to pop.'!N7</f>
        <v>#REF!</v>
      </c>
      <c r="M62" s="122" t="e">
        <f>'SGB3 rel. to pop.'!O7</f>
        <v>#REF!</v>
      </c>
      <c r="N62" s="122" t="e">
        <f>'SGB3 rel. to pop.'!P7</f>
        <v>#REF!</v>
      </c>
      <c r="O62" s="122" t="e">
        <f>'SGB3 rel. to pop.'!Q7</f>
        <v>#REF!</v>
      </c>
      <c r="P62" s="122" t="e">
        <f>'SGB3 rel. to pop.'!R7</f>
        <v>#REF!</v>
      </c>
      <c r="Q62" s="122" t="e">
        <f>'SGB3 rel. to pop.'!S7</f>
        <v>#REF!</v>
      </c>
      <c r="R62" s="122" t="e">
        <f>'SGB3 rel. to pop.'!T7</f>
        <v>#REF!</v>
      </c>
      <c r="S62" s="122" t="e">
        <f>'SGB3 rel. to pop.'!U7</f>
        <v>#REF!</v>
      </c>
    </row>
    <row r="63" spans="1:19">
      <c r="A63" s="122" t="s">
        <v>109</v>
      </c>
      <c r="B63" s="122">
        <f>'SGB3 rel. to pop.'!D8</f>
        <v>52.987660795666685</v>
      </c>
      <c r="C63" s="122">
        <f>'SGB3 rel. to pop.'!E8</f>
        <v>53.86857200797256</v>
      </c>
      <c r="D63" s="122">
        <f>'SGB3 rel. to pop.'!F8</f>
        <v>55.393264705143977</v>
      </c>
      <c r="E63" s="122">
        <f>'SGB3 rel. to pop.'!G8</f>
        <v>56.056395354474269</v>
      </c>
      <c r="F63" s="122">
        <f>'SGB3 rel. to pop.'!H8</f>
        <v>55.972022454692173</v>
      </c>
      <c r="G63" s="122">
        <f>'SGB3 rel. to pop.'!I8</f>
        <v>56.501770594655987</v>
      </c>
      <c r="H63" s="122">
        <f>'SGB3 rel. to pop.'!J8</f>
        <v>56.430337971994838</v>
      </c>
      <c r="I63" s="122">
        <f>'SGB3 rel. to pop.'!K8</f>
        <v>56.160125481680936</v>
      </c>
      <c r="J63" s="122">
        <f>'SGB3 rel. to pop.'!L8</f>
        <v>55.976308802697361</v>
      </c>
      <c r="K63" s="122">
        <f>'SGB3 rel. to pop.'!M8</f>
        <v>55.682663908198272</v>
      </c>
      <c r="L63" s="122">
        <f>'SGB3 rel. to pop.'!N8</f>
        <v>55.787884940410848</v>
      </c>
      <c r="M63" s="122">
        <f>'SGB3 rel. to pop.'!O8</f>
        <v>56.256867721716368</v>
      </c>
      <c r="N63" s="122">
        <f>'SGB3 rel. to pop.'!P8</f>
        <v>56.780168873687089</v>
      </c>
      <c r="O63" s="122">
        <f>'SGB3 rel. to pop.'!Q8</f>
        <v>57.648438003021035</v>
      </c>
      <c r="P63" s="122">
        <f>'SGB3 rel. to pop.'!R8</f>
        <v>58.409059981814188</v>
      </c>
      <c r="Q63" s="122">
        <f>'SGB3 rel. to pop.'!S8</f>
        <v>58.80527937032911</v>
      </c>
      <c r="R63" s="122">
        <f>'SGB3 rel. to pop.'!T8</f>
        <v>59.150603877450706</v>
      </c>
      <c r="S63" s="122">
        <f>'SGB3 rel. to pop.'!U8</f>
        <v>59.600689581428568</v>
      </c>
    </row>
    <row r="66" spans="1:19">
      <c r="A66" s="122" t="s">
        <v>281</v>
      </c>
    </row>
    <row r="67" spans="1:19">
      <c r="B67" s="122">
        <v>2002</v>
      </c>
      <c r="C67" s="122">
        <v>2003</v>
      </c>
      <c r="D67" s="122">
        <v>2004</v>
      </c>
      <c r="E67" s="122">
        <v>2005</v>
      </c>
      <c r="F67" s="122">
        <v>2006</v>
      </c>
      <c r="G67" s="122">
        <v>2007</v>
      </c>
      <c r="H67" s="122">
        <v>2008</v>
      </c>
      <c r="I67" s="122">
        <v>2009</v>
      </c>
      <c r="J67" s="122">
        <v>2010</v>
      </c>
      <c r="K67" s="122">
        <v>2011</v>
      </c>
      <c r="L67" s="122">
        <v>2012</v>
      </c>
      <c r="M67" s="122">
        <v>2013</v>
      </c>
      <c r="N67" s="122">
        <v>2014</v>
      </c>
      <c r="O67" s="122">
        <v>2015</v>
      </c>
      <c r="P67" s="122">
        <v>2016</v>
      </c>
      <c r="Q67" s="122">
        <v>2017</v>
      </c>
      <c r="R67" s="122">
        <v>2018</v>
      </c>
      <c r="S67" s="122">
        <v>2019</v>
      </c>
    </row>
    <row r="68" spans="1:19">
      <c r="A68" s="122" t="s">
        <v>282</v>
      </c>
      <c r="B68" s="122" t="e">
        <f>'SGB3 rel. to pop.'!D30</f>
        <v>#REF!</v>
      </c>
      <c r="C68" s="122" t="e">
        <f>'SGB3 rel. to pop.'!E30</f>
        <v>#REF!</v>
      </c>
      <c r="D68" s="122" t="e">
        <f>'SGB3 rel. to pop.'!F30</f>
        <v>#REF!</v>
      </c>
      <c r="E68" s="122" t="e">
        <f>'SGB3 rel. to pop.'!G30</f>
        <v>#REF!</v>
      </c>
      <c r="F68" s="122" t="e">
        <f>'SGB3 rel. to pop.'!H30</f>
        <v>#REF!</v>
      </c>
      <c r="G68" s="122" t="e">
        <f>'SGB3 rel. to pop.'!I30</f>
        <v>#REF!</v>
      </c>
      <c r="H68" s="122" t="e">
        <f>'SGB3 rel. to pop.'!J30</f>
        <v>#REF!</v>
      </c>
      <c r="I68" s="122" t="e">
        <f>'SGB3 rel. to pop.'!K30</f>
        <v>#REF!</v>
      </c>
      <c r="J68" s="122" t="e">
        <f>'SGB3 rel. to pop.'!L30</f>
        <v>#REF!</v>
      </c>
      <c r="K68" s="122" t="e">
        <f>'SGB3 rel. to pop.'!M30</f>
        <v>#REF!</v>
      </c>
      <c r="L68" s="122" t="e">
        <f>'SGB3 rel. to pop.'!N30</f>
        <v>#REF!</v>
      </c>
      <c r="M68" s="493" t="e">
        <f>'SGB3 rel. to pop.'!O30</f>
        <v>#REF!</v>
      </c>
      <c r="N68" s="493" t="e">
        <f>'SGB3 rel. to pop.'!P30</f>
        <v>#REF!</v>
      </c>
      <c r="O68" s="493" t="e">
        <f>'SGB3 rel. to pop.'!Q30</f>
        <v>#REF!</v>
      </c>
      <c r="P68" s="493" t="e">
        <f>'SGB3 rel. to pop.'!R30</f>
        <v>#REF!</v>
      </c>
      <c r="Q68" s="493" t="e">
        <f>'SGB3 rel. to pop.'!S30</f>
        <v>#REF!</v>
      </c>
      <c r="R68" s="493" t="e">
        <f>'SGB3 rel. to pop.'!T30</f>
        <v>#REF!</v>
      </c>
      <c r="S68" s="493" t="e">
        <f>'SGB3 rel. to pop.'!U30</f>
        <v>#REF!</v>
      </c>
    </row>
    <row r="69" spans="1:19">
      <c r="A69" s="122" t="s">
        <v>283</v>
      </c>
      <c r="B69" s="122">
        <f>'SGB3 rel. to pop.'!D31</f>
        <v>78.899714180149687</v>
      </c>
      <c r="C69" s="122">
        <f>'SGB3 rel. to pop.'!E31</f>
        <v>80.801994927202088</v>
      </c>
      <c r="D69" s="122">
        <f>'SGB3 rel. to pop.'!F31</f>
        <v>79.134581948703484</v>
      </c>
      <c r="E69" s="122">
        <f>'SGB3 rel. to pop.'!G31</f>
        <v>80.07790399860987</v>
      </c>
      <c r="F69" s="122">
        <f>'SGB3 rel. to pop.'!H31</f>
        <v>82.806812463767471</v>
      </c>
      <c r="G69" s="122">
        <f>'SGB3 rel. to pop.'!I31</f>
        <v>86.350133990472884</v>
      </c>
      <c r="H69" s="122">
        <f>'SGB3 rel. to pop.'!J31</f>
        <v>87.433485924744588</v>
      </c>
      <c r="I69" s="122">
        <f>'SGB3 rel. to pop.'!K31</f>
        <v>85.802600245683308</v>
      </c>
      <c r="J69" s="122">
        <f>'SGB3 rel. to pop.'!L31</f>
        <v>84.723969950741093</v>
      </c>
      <c r="K69" s="122">
        <f>'SGB3 rel. to pop.'!M31</f>
        <v>84.445187992826334</v>
      </c>
      <c r="L69" s="122">
        <f>'SGB3 rel. to pop.'!N31</f>
        <v>82.403286466818116</v>
      </c>
      <c r="M69" s="493">
        <f>'SGB3 rel. to pop.'!O31</f>
        <v>83.509830289080412</v>
      </c>
      <c r="N69" s="493">
        <f>'SGB3 rel. to pop.'!P31</f>
        <v>81.943233138568516</v>
      </c>
      <c r="O69" s="493">
        <f>'SGB3 rel. to pop.'!Q31</f>
        <v>79.403151295730851</v>
      </c>
      <c r="P69" s="493">
        <f>'SGB3 rel. to pop.'!R31</f>
        <v>77.37484652671202</v>
      </c>
      <c r="Q69" s="493">
        <f>'SGB3 rel. to pop.'!S31</f>
        <v>75.391050906849898</v>
      </c>
      <c r="R69" s="493">
        <f>'SGB3 rel. to pop.'!T31</f>
        <v>74.148388142816302</v>
      </c>
      <c r="S69" s="493">
        <f>'SGB3 rel. to pop.'!U31</f>
        <v>69.709331576278061</v>
      </c>
    </row>
    <row r="70" spans="1:19">
      <c r="A70" s="122" t="s">
        <v>284</v>
      </c>
      <c r="B70" s="122" t="e">
        <f>'SGB3 rel. to pop.'!D34</f>
        <v>#REF!</v>
      </c>
      <c r="C70" s="122" t="e">
        <f>'SGB3 rel. to pop.'!E34</f>
        <v>#REF!</v>
      </c>
      <c r="D70" s="122" t="e">
        <f>'SGB3 rel. to pop.'!F34</f>
        <v>#REF!</v>
      </c>
      <c r="E70" s="122" t="e">
        <f>'SGB3 rel. to pop.'!G34</f>
        <v>#REF!</v>
      </c>
      <c r="F70" s="122" t="e">
        <f>'SGB3 rel. to pop.'!H34</f>
        <v>#REF!</v>
      </c>
      <c r="G70" s="122" t="e">
        <f>'SGB3 rel. to pop.'!I34</f>
        <v>#REF!</v>
      </c>
      <c r="H70" s="122" t="e">
        <f>'SGB3 rel. to pop.'!J34</f>
        <v>#REF!</v>
      </c>
      <c r="I70" s="122" t="e">
        <f>'SGB3 rel. to pop.'!K34</f>
        <v>#REF!</v>
      </c>
      <c r="J70" s="122" t="e">
        <f>'SGB3 rel. to pop.'!L34</f>
        <v>#REF!</v>
      </c>
      <c r="K70" s="493" t="e">
        <f>'SGB3 rel. to pop.'!M34</f>
        <v>#REF!</v>
      </c>
      <c r="L70" s="493" t="e">
        <f>'SGB3 rel. to pop.'!N34</f>
        <v>#REF!</v>
      </c>
      <c r="M70" s="493" t="e">
        <f>'SGB3 rel. to pop.'!O34</f>
        <v>#REF!</v>
      </c>
      <c r="N70" s="493" t="e">
        <f>'SGB3 rel. to pop.'!P34</f>
        <v>#REF!</v>
      </c>
      <c r="O70" s="493" t="e">
        <f>'SGB3 rel. to pop.'!Q34</f>
        <v>#REF!</v>
      </c>
      <c r="P70" s="493" t="e">
        <f>'SGB3 rel. to pop.'!R34</f>
        <v>#REF!</v>
      </c>
      <c r="Q70" s="493" t="e">
        <f>'SGB3 rel. to pop.'!S34</f>
        <v>#REF!</v>
      </c>
      <c r="R70" s="493" t="e">
        <f>'SGB3 rel. to pop.'!T34</f>
        <v>#REF!</v>
      </c>
    </row>
    <row r="71" spans="1:19">
      <c r="A71" s="122" t="s">
        <v>285</v>
      </c>
      <c r="B71" s="122">
        <f>'SGB3 rel. to pop.'!D35</f>
        <v>13.444427229085562</v>
      </c>
      <c r="C71" s="122">
        <f>'SGB3 rel. to pop.'!E35</f>
        <v>13.660818910697964</v>
      </c>
      <c r="D71" s="122">
        <f>'SGB3 rel. to pop.'!F35</f>
        <v>13.882816191585729</v>
      </c>
      <c r="E71" s="122">
        <f>'SGB3 rel. to pop.'!G35</f>
        <v>14.098783971377756</v>
      </c>
      <c r="F71" s="122">
        <f>'SGB3 rel. to pop.'!H35</f>
        <v>16.654868291313068</v>
      </c>
      <c r="G71" s="122">
        <f>'SGB3 rel. to pop.'!I35</f>
        <v>17.093651733440577</v>
      </c>
      <c r="H71" s="122">
        <f>'SGB3 rel. to pop.'!J35</f>
        <v>17.889407910317363</v>
      </c>
      <c r="I71" s="122">
        <f>'SGB3 rel. to pop.'!K35</f>
        <v>17.619347813514558</v>
      </c>
      <c r="J71" s="122">
        <f>'SGB3 rel. to pop.'!L35</f>
        <v>19.037586369781994</v>
      </c>
      <c r="K71" s="493">
        <f>'SGB3 rel. to pop.'!M35</f>
        <v>19.977248719949706</v>
      </c>
      <c r="L71" s="493">
        <f>'SGB3 rel. to pop.'!N35</f>
        <v>20.507354488253622</v>
      </c>
      <c r="M71" s="493">
        <f>'SGB3 rel. to pop.'!O35</f>
        <v>21.398861829905417</v>
      </c>
      <c r="N71" s="493">
        <f>'SGB3 rel. to pop.'!P35</f>
        <v>22.190632984562786</v>
      </c>
      <c r="O71" s="493">
        <f>'SGB3 rel. to pop.'!Q35</f>
        <v>23.139641520883554</v>
      </c>
      <c r="P71" s="493">
        <f>'SGB3 rel. to pop.'!R35</f>
        <v>23.04071426331797</v>
      </c>
      <c r="Q71" s="493">
        <f>'SGB3 rel. to pop.'!S35</f>
        <v>23.001619385690017</v>
      </c>
      <c r="R71" s="493">
        <f>'SGB3 rel. to pop.'!T35</f>
        <v>23.546211585730617</v>
      </c>
    </row>
    <row r="72" spans="1:19">
      <c r="A72" s="122" t="s">
        <v>286</v>
      </c>
      <c r="B72" s="122" t="e">
        <f>'SGB3 rel. to pop.'!D38</f>
        <v>#REF!</v>
      </c>
      <c r="C72" s="122" t="e">
        <f>'SGB3 rel. to pop.'!E38</f>
        <v>#REF!</v>
      </c>
      <c r="D72" s="122" t="e">
        <f>'SGB3 rel. to pop.'!F38</f>
        <v>#REF!</v>
      </c>
      <c r="E72" s="122" t="e">
        <f>'SGB3 rel. to pop.'!G38</f>
        <v>#REF!</v>
      </c>
      <c r="F72" s="122" t="e">
        <f>'SGB3 rel. to pop.'!H38</f>
        <v>#REF!</v>
      </c>
      <c r="G72" s="122" t="e">
        <f>'SGB3 rel. to pop.'!I38</f>
        <v>#REF!</v>
      </c>
      <c r="H72" s="122" t="e">
        <f>'SGB3 rel. to pop.'!J38</f>
        <v>#REF!</v>
      </c>
      <c r="I72" s="122" t="e">
        <f>'SGB3 rel. to pop.'!K38</f>
        <v>#REF!</v>
      </c>
      <c r="J72" s="122" t="e">
        <f>'SGB3 rel. to pop.'!L38</f>
        <v>#REF!</v>
      </c>
      <c r="K72" s="122" t="e">
        <f>'SGB3 rel. to pop.'!M38</f>
        <v>#REF!</v>
      </c>
      <c r="L72" s="122" t="e">
        <f>'SGB3 rel. to pop.'!N38</f>
        <v>#REF!</v>
      </c>
      <c r="M72" s="122" t="e">
        <f>'SGB3 rel. to pop.'!O38</f>
        <v>#REF!</v>
      </c>
      <c r="N72" s="122" t="e">
        <f>'SGB3 rel. to pop.'!P38</f>
        <v>#REF!</v>
      </c>
      <c r="O72" s="122" t="e">
        <f>'SGB3 rel. to pop.'!Q38</f>
        <v>#REF!</v>
      </c>
      <c r="P72" s="122" t="e">
        <f>'SGB3 rel. to pop.'!R38</f>
        <v>#REF!</v>
      </c>
      <c r="Q72" s="122" t="e">
        <f>'SGB3 rel. to pop.'!S38</f>
        <v>#REF!</v>
      </c>
      <c r="R72" s="122" t="e">
        <f>'SGB3 rel. to pop.'!T38</f>
        <v>#REF!</v>
      </c>
      <c r="S72" s="122" t="e">
        <f>'SGB3 rel. to pop.'!U38</f>
        <v>#REF!</v>
      </c>
    </row>
    <row r="73" spans="1:19">
      <c r="A73" s="122" t="s">
        <v>287</v>
      </c>
      <c r="B73" s="122">
        <f>'SGB3 rel. to pop.'!D39</f>
        <v>3.1802888392900837</v>
      </c>
      <c r="C73" s="122">
        <f>'SGB3 rel. to pop.'!E39</f>
        <v>3.3536417581520577</v>
      </c>
      <c r="D73" s="122">
        <f>'SGB3 rel. to pop.'!F39</f>
        <v>3.5979764860143297</v>
      </c>
      <c r="E73" s="122">
        <f>'SGB3 rel. to pop.'!G39</f>
        <v>3.7775968315308712</v>
      </c>
      <c r="F73" s="122">
        <f>'SGB3 rel. to pop.'!H39</f>
        <v>3.8666832316606685</v>
      </c>
      <c r="G73" s="122">
        <f>'SGB3 rel. to pop.'!I39</f>
        <v>3.9257278424372846</v>
      </c>
      <c r="H73" s="122">
        <f>'SGB3 rel. to pop.'!J39</f>
        <v>3.8075968577265069</v>
      </c>
      <c r="I73" s="122">
        <f>'SGB3 rel. to pop.'!K39</f>
        <v>3.4972220743667179</v>
      </c>
      <c r="J73" s="122">
        <f>'SGB3 rel. to pop.'!L39</f>
        <v>3.35079346449402</v>
      </c>
      <c r="K73" s="122">
        <f>'SGB3 rel. to pop.'!M39</f>
        <v>3.4605114201760934</v>
      </c>
      <c r="L73" s="122">
        <f>'SGB3 rel. to pop.'!N39</f>
        <v>3.4601388147843273</v>
      </c>
      <c r="M73" s="122">
        <f>'SGB3 rel. to pop.'!O39</f>
        <v>3.5604762101015304</v>
      </c>
      <c r="N73" s="122">
        <f>'SGB3 rel. to pop.'!P39</f>
        <v>3.6882624067538257</v>
      </c>
      <c r="O73" s="122">
        <f>'SGB3 rel. to pop.'!Q39</f>
        <v>3.860071843918865</v>
      </c>
      <c r="P73" s="122">
        <f>'SGB3 rel. to pop.'!R39</f>
        <v>4.0861064981317057</v>
      </c>
      <c r="Q73" s="122">
        <f>'SGB3 rel. to pop.'!S39</f>
        <v>4.3067728459875569</v>
      </c>
      <c r="R73" s="122">
        <f>'SGB3 rel. to pop.'!T39</f>
        <v>4.396595045875288</v>
      </c>
      <c r="S73" s="122">
        <f>'SGB3 rel. to pop.'!U39</f>
        <v>4.4415492944146271</v>
      </c>
    </row>
    <row r="77" spans="1:19">
      <c r="A77" s="122" t="s">
        <v>281</v>
      </c>
    </row>
    <row r="78" spans="1:19">
      <c r="B78" s="122">
        <v>2002</v>
      </c>
      <c r="C78" s="122">
        <v>2003</v>
      </c>
      <c r="D78" s="122">
        <v>2004</v>
      </c>
      <c r="E78" s="122">
        <v>2005</v>
      </c>
      <c r="F78" s="122">
        <v>2006</v>
      </c>
      <c r="G78" s="122">
        <v>2007</v>
      </c>
      <c r="H78" s="122">
        <v>2008</v>
      </c>
      <c r="I78" s="122">
        <v>2009</v>
      </c>
      <c r="J78" s="122">
        <v>2010</v>
      </c>
      <c r="K78" s="122">
        <v>2011</v>
      </c>
      <c r="L78" s="122">
        <v>2012</v>
      </c>
      <c r="M78" s="122">
        <v>2013</v>
      </c>
      <c r="N78" s="122">
        <v>2014</v>
      </c>
      <c r="O78" s="122">
        <v>2015</v>
      </c>
      <c r="P78" s="122">
        <v>2016</v>
      </c>
      <c r="Q78" s="122">
        <v>2017</v>
      </c>
      <c r="R78" s="122">
        <v>2018</v>
      </c>
      <c r="S78" s="122">
        <v>2019</v>
      </c>
    </row>
    <row r="79" spans="1:19">
      <c r="A79" s="122" t="s">
        <v>284</v>
      </c>
      <c r="B79" s="122" t="e">
        <f t="shared" ref="B79:J79" si="0">B70</f>
        <v>#REF!</v>
      </c>
      <c r="C79" s="122" t="e">
        <f t="shared" si="0"/>
        <v>#REF!</v>
      </c>
      <c r="D79" s="122" t="e">
        <f t="shared" si="0"/>
        <v>#REF!</v>
      </c>
      <c r="E79" s="122" t="e">
        <f t="shared" si="0"/>
        <v>#REF!</v>
      </c>
      <c r="F79" s="122" t="e">
        <f t="shared" si="0"/>
        <v>#REF!</v>
      </c>
      <c r="G79" s="122" t="e">
        <f t="shared" si="0"/>
        <v>#REF!</v>
      </c>
      <c r="H79" s="122" t="e">
        <f t="shared" si="0"/>
        <v>#REF!</v>
      </c>
      <c r="I79" s="122" t="e">
        <f t="shared" si="0"/>
        <v>#REF!</v>
      </c>
      <c r="J79" s="122" t="e">
        <f t="shared" si="0"/>
        <v>#REF!</v>
      </c>
      <c r="K79" s="493" t="e">
        <f t="shared" ref="K79:M82" si="1">K70</f>
        <v>#REF!</v>
      </c>
      <c r="L79" s="493" t="e">
        <f t="shared" si="1"/>
        <v>#REF!</v>
      </c>
      <c r="M79" s="493" t="e">
        <f t="shared" si="1"/>
        <v>#REF!</v>
      </c>
      <c r="N79" s="493" t="e">
        <f t="shared" ref="N79:O79" si="2">N70</f>
        <v>#REF!</v>
      </c>
      <c r="O79" s="493" t="e">
        <f t="shared" si="2"/>
        <v>#REF!</v>
      </c>
      <c r="P79" s="493" t="e">
        <f t="shared" ref="P79:Q79" si="3">P70</f>
        <v>#REF!</v>
      </c>
      <c r="Q79" s="493" t="e">
        <f t="shared" si="3"/>
        <v>#REF!</v>
      </c>
      <c r="R79" s="493" t="e">
        <f t="shared" ref="R79" si="4">R70</f>
        <v>#REF!</v>
      </c>
    </row>
    <row r="80" spans="1:19">
      <c r="A80" s="122" t="s">
        <v>285</v>
      </c>
      <c r="B80" s="122">
        <f t="shared" ref="B80:J80" si="5">B71</f>
        <v>13.444427229085562</v>
      </c>
      <c r="C80" s="122">
        <f t="shared" si="5"/>
        <v>13.660818910697964</v>
      </c>
      <c r="D80" s="122">
        <f t="shared" si="5"/>
        <v>13.882816191585729</v>
      </c>
      <c r="E80" s="122">
        <f t="shared" si="5"/>
        <v>14.098783971377756</v>
      </c>
      <c r="F80" s="122">
        <f t="shared" si="5"/>
        <v>16.654868291313068</v>
      </c>
      <c r="G80" s="122">
        <f t="shared" si="5"/>
        <v>17.093651733440577</v>
      </c>
      <c r="H80" s="122">
        <f t="shared" si="5"/>
        <v>17.889407910317363</v>
      </c>
      <c r="I80" s="122">
        <f t="shared" si="5"/>
        <v>17.619347813514558</v>
      </c>
      <c r="J80" s="122">
        <f t="shared" si="5"/>
        <v>19.037586369781994</v>
      </c>
      <c r="K80" s="493">
        <f t="shared" si="1"/>
        <v>19.977248719949706</v>
      </c>
      <c r="L80" s="493">
        <f t="shared" si="1"/>
        <v>20.507354488253622</v>
      </c>
      <c r="M80" s="493">
        <f t="shared" si="1"/>
        <v>21.398861829905417</v>
      </c>
      <c r="N80" s="493">
        <f t="shared" ref="N80:O80" si="6">N71</f>
        <v>22.190632984562786</v>
      </c>
      <c r="O80" s="493">
        <f t="shared" si="6"/>
        <v>23.139641520883554</v>
      </c>
      <c r="P80" s="493">
        <f t="shared" ref="P80:Q80" si="7">P71</f>
        <v>23.04071426331797</v>
      </c>
      <c r="Q80" s="493">
        <f t="shared" si="7"/>
        <v>23.001619385690017</v>
      </c>
      <c r="R80" s="493">
        <f t="shared" ref="R80" si="8">R71</f>
        <v>23.546211585730617</v>
      </c>
    </row>
    <row r="81" spans="1:19">
      <c r="A81" s="122" t="s">
        <v>288</v>
      </c>
      <c r="B81" s="122" t="e">
        <f t="shared" ref="B81:J81" si="9">B72</f>
        <v>#REF!</v>
      </c>
      <c r="C81" s="122" t="e">
        <f t="shared" si="9"/>
        <v>#REF!</v>
      </c>
      <c r="D81" s="122" t="e">
        <f t="shared" si="9"/>
        <v>#REF!</v>
      </c>
      <c r="E81" s="122" t="e">
        <f t="shared" si="9"/>
        <v>#REF!</v>
      </c>
      <c r="F81" s="122" t="e">
        <f t="shared" si="9"/>
        <v>#REF!</v>
      </c>
      <c r="G81" s="122" t="e">
        <f t="shared" si="9"/>
        <v>#REF!</v>
      </c>
      <c r="H81" s="122" t="e">
        <f t="shared" si="9"/>
        <v>#REF!</v>
      </c>
      <c r="I81" s="122" t="e">
        <f t="shared" si="9"/>
        <v>#REF!</v>
      </c>
      <c r="J81" s="122" t="e">
        <f t="shared" si="9"/>
        <v>#REF!</v>
      </c>
      <c r="K81" s="122" t="e">
        <f t="shared" si="1"/>
        <v>#REF!</v>
      </c>
      <c r="L81" s="122" t="e">
        <f t="shared" si="1"/>
        <v>#REF!</v>
      </c>
      <c r="M81" s="122" t="e">
        <f t="shared" si="1"/>
        <v>#REF!</v>
      </c>
      <c r="N81" s="122" t="e">
        <f t="shared" ref="N81:O81" si="10">N72</f>
        <v>#REF!</v>
      </c>
      <c r="O81" s="122" t="e">
        <f t="shared" si="10"/>
        <v>#REF!</v>
      </c>
      <c r="P81" s="122" t="e">
        <f t="shared" ref="P81:Q81" si="11">P72</f>
        <v>#REF!</v>
      </c>
      <c r="Q81" s="122" t="e">
        <f t="shared" si="11"/>
        <v>#REF!</v>
      </c>
      <c r="R81" s="122" t="e">
        <f t="shared" ref="R81:S81" si="12">R72</f>
        <v>#REF!</v>
      </c>
      <c r="S81" s="122" t="e">
        <f t="shared" si="12"/>
        <v>#REF!</v>
      </c>
    </row>
    <row r="82" spans="1:19">
      <c r="A82" s="122" t="s">
        <v>289</v>
      </c>
      <c r="B82" s="122">
        <f t="shared" ref="B82:J82" si="13">B73</f>
        <v>3.1802888392900837</v>
      </c>
      <c r="C82" s="122">
        <f t="shared" si="13"/>
        <v>3.3536417581520577</v>
      </c>
      <c r="D82" s="122">
        <f t="shared" si="13"/>
        <v>3.5979764860143297</v>
      </c>
      <c r="E82" s="122">
        <f t="shared" si="13"/>
        <v>3.7775968315308712</v>
      </c>
      <c r="F82" s="122">
        <f t="shared" si="13"/>
        <v>3.8666832316606685</v>
      </c>
      <c r="G82" s="122">
        <f t="shared" si="13"/>
        <v>3.9257278424372846</v>
      </c>
      <c r="H82" s="122">
        <f t="shared" si="13"/>
        <v>3.8075968577265069</v>
      </c>
      <c r="I82" s="122">
        <f t="shared" si="13"/>
        <v>3.4972220743667179</v>
      </c>
      <c r="J82" s="122">
        <f t="shared" si="13"/>
        <v>3.35079346449402</v>
      </c>
      <c r="K82" s="122">
        <f t="shared" si="1"/>
        <v>3.4605114201760934</v>
      </c>
      <c r="L82" s="122">
        <f t="shared" si="1"/>
        <v>3.4601388147843273</v>
      </c>
      <c r="M82" s="122">
        <f t="shared" si="1"/>
        <v>3.5604762101015304</v>
      </c>
      <c r="N82" s="122">
        <f t="shared" ref="N82:O82" si="14">N73</f>
        <v>3.6882624067538257</v>
      </c>
      <c r="O82" s="122">
        <f t="shared" si="14"/>
        <v>3.860071843918865</v>
      </c>
      <c r="P82" s="122">
        <f t="shared" ref="P82:Q82" si="15">P73</f>
        <v>4.0861064981317057</v>
      </c>
      <c r="Q82" s="122">
        <f t="shared" si="15"/>
        <v>4.3067728459875569</v>
      </c>
      <c r="R82" s="122">
        <f t="shared" ref="R82:S82" si="16">R73</f>
        <v>4.396595045875288</v>
      </c>
      <c r="S82" s="122">
        <f t="shared" si="16"/>
        <v>4.4415492944146271</v>
      </c>
    </row>
  </sheetData>
  <phoneticPr fontId="3" type="noConversion"/>
  <pageMargins left="0.74803149606299213" right="0.74803149606299213" top="0.55118110236220474" bottom="0.47244094488188981" header="0.51181102362204722" footer="0.51181102362204722"/>
  <pageSetup paperSize="9" scale="92" orientation="portrait" horizontalDpi="96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P114"/>
  <sheetViews>
    <sheetView zoomScale="57" zoomScaleNormal="57" workbookViewId="0"/>
  </sheetViews>
  <sheetFormatPr defaultColWidth="11.42578125" defaultRowHeight="15"/>
  <cols>
    <col min="1" max="4" width="11.42578125" style="122" customWidth="1"/>
    <col min="5" max="5" width="14.28515625" style="122" customWidth="1"/>
    <col min="6" max="16" width="11.42578125" style="122" customWidth="1"/>
    <col min="17" max="17" width="8.85546875" style="122" customWidth="1"/>
    <col min="18" max="18" width="1.7109375" style="122" customWidth="1"/>
    <col min="19" max="19" width="46" style="122" customWidth="1"/>
    <col min="20" max="16384" width="11.42578125" style="122"/>
  </cols>
  <sheetData>
    <row r="1" spans="1:1" s="120" customFormat="1" ht="30">
      <c r="A1" s="119" t="s">
        <v>382</v>
      </c>
    </row>
    <row r="15" spans="1:1" ht="124.5" customHeight="1"/>
    <row r="16" spans="1:1" ht="66" customHeight="1"/>
    <row r="17" spans="1:1" ht="19.5" customHeight="1"/>
    <row r="18" spans="1:1" ht="28.5" customHeight="1"/>
    <row r="19" spans="1:1" ht="66" customHeight="1"/>
    <row r="20" spans="1:1" ht="66" customHeight="1"/>
    <row r="21" spans="1:1" ht="15" customHeight="1"/>
    <row r="22" spans="1:1" ht="15" customHeight="1"/>
    <row r="23" spans="1:1" ht="15" customHeight="1"/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6.5" customHeight="1">
      <c r="A32" s="213" t="s">
        <v>290</v>
      </c>
    </row>
    <row r="33" spans="1:1" ht="15" customHeight="1">
      <c r="A33" s="133"/>
    </row>
    <row r="34" spans="1:1" ht="15" customHeight="1">
      <c r="A34" s="133"/>
    </row>
    <row r="35" spans="1:1" ht="15" customHeight="1"/>
    <row r="36" spans="1:1" ht="15" hidden="1" customHeight="1"/>
    <row r="37" spans="1:1" s="120" customFormat="1" ht="40.5" customHeight="1">
      <c r="A37" s="119" t="s">
        <v>383</v>
      </c>
    </row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2" customHeight="1"/>
    <row r="46" spans="1:1" ht="409.5" customHeight="1"/>
    <row r="47" spans="1:1" ht="16.5" customHeight="1"/>
    <row r="48" spans="1: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3.5" customHeight="1"/>
    <row r="58" ht="13.5" customHeight="1"/>
    <row r="59" ht="13.5" customHeight="1"/>
    <row r="60" ht="13.5" customHeight="1"/>
    <row r="61" ht="13.5" customHeight="1"/>
    <row r="63" ht="6" customHeight="1"/>
    <row r="64" ht="103.5" customHeight="1"/>
    <row r="65" spans="1:16" ht="21" customHeight="1">
      <c r="A65" s="213" t="s">
        <v>291</v>
      </c>
    </row>
    <row r="66" spans="1:16" ht="16.5" customHeight="1">
      <c r="A66" s="132"/>
    </row>
    <row r="67" spans="1:16" ht="16.5" customHeight="1">
      <c r="A67" s="133"/>
    </row>
    <row r="68" spans="1:16">
      <c r="A68" s="122" t="s">
        <v>8</v>
      </c>
    </row>
    <row r="69" spans="1:16">
      <c r="B69" s="122" t="s">
        <v>98</v>
      </c>
      <c r="C69" s="122" t="s">
        <v>98</v>
      </c>
      <c r="D69" s="122" t="s">
        <v>292</v>
      </c>
      <c r="E69" s="122" t="s">
        <v>292</v>
      </c>
      <c r="I69" s="122" t="s">
        <v>185</v>
      </c>
      <c r="J69" s="122" t="s">
        <v>185</v>
      </c>
      <c r="K69" s="122" t="s">
        <v>293</v>
      </c>
      <c r="L69" s="122" t="s">
        <v>91</v>
      </c>
      <c r="M69" s="122" t="s">
        <v>609</v>
      </c>
      <c r="N69" s="122" t="s">
        <v>292</v>
      </c>
      <c r="O69" s="122" t="s">
        <v>292</v>
      </c>
      <c r="P69" s="122" t="s">
        <v>292</v>
      </c>
    </row>
    <row r="70" spans="1:16">
      <c r="A70" s="488">
        <v>1975</v>
      </c>
      <c r="B70" s="489">
        <f>'H2 a freight tonnes'!D28</f>
        <v>164.6</v>
      </c>
      <c r="D70" s="489"/>
      <c r="H70" s="490">
        <v>1975</v>
      </c>
      <c r="I70" s="489">
        <f>'H2 a freight tonnes'!I28</f>
        <v>6.3</v>
      </c>
      <c r="K70" s="489"/>
      <c r="L70" s="489">
        <f>'H2 a freight tonnes'!E28</f>
        <v>16.100000000000001</v>
      </c>
      <c r="M70" s="489"/>
      <c r="N70" s="489"/>
    </row>
    <row r="71" spans="1:16">
      <c r="A71" s="488">
        <v>1976</v>
      </c>
      <c r="B71" s="489">
        <f>'H2 a freight tonnes'!D29</f>
        <v>172</v>
      </c>
      <c r="D71" s="489"/>
      <c r="H71" s="490">
        <v>1976</v>
      </c>
      <c r="I71" s="489">
        <f>'H2 a freight tonnes'!I29</f>
        <v>11.9</v>
      </c>
      <c r="K71" s="489"/>
      <c r="L71" s="489">
        <f>'H2 a freight tonnes'!E29</f>
        <v>16.2</v>
      </c>
      <c r="M71" s="489"/>
      <c r="N71" s="489"/>
    </row>
    <row r="72" spans="1:16">
      <c r="A72" s="488">
        <v>1977</v>
      </c>
      <c r="B72" s="489">
        <f>'H2 a freight tonnes'!D30</f>
        <v>144.69999999999999</v>
      </c>
      <c r="D72" s="489"/>
      <c r="H72" s="490">
        <v>1977</v>
      </c>
      <c r="I72" s="489">
        <f>'H2 a freight tonnes'!I30</f>
        <v>23.2</v>
      </c>
      <c r="K72" s="489"/>
      <c r="L72" s="489">
        <f>'H2 a freight tonnes'!E30</f>
        <v>14</v>
      </c>
      <c r="M72" s="489"/>
      <c r="N72" s="489"/>
    </row>
    <row r="73" spans="1:16">
      <c r="A73" s="488">
        <v>1978</v>
      </c>
      <c r="B73" s="489">
        <f>'H2 a freight tonnes'!D31</f>
        <v>149.5</v>
      </c>
      <c r="D73" s="489"/>
      <c r="H73" s="490">
        <v>1978</v>
      </c>
      <c r="I73" s="489">
        <f>'H2 a freight tonnes'!I31</f>
        <v>26.4</v>
      </c>
      <c r="K73" s="489"/>
      <c r="L73" s="489">
        <f>'H2 a freight tonnes'!E31</f>
        <v>13.8</v>
      </c>
      <c r="M73" s="489"/>
      <c r="N73" s="489"/>
    </row>
    <row r="74" spans="1:16">
      <c r="A74" s="488">
        <v>1979</v>
      </c>
      <c r="B74" s="489">
        <f>'H2 a freight tonnes'!D32</f>
        <v>156.9</v>
      </c>
      <c r="D74" s="489"/>
      <c r="H74" s="490">
        <v>1979</v>
      </c>
      <c r="I74" s="489">
        <f>'H2 a freight tonnes'!I32</f>
        <v>27.9</v>
      </c>
      <c r="K74" s="489"/>
      <c r="L74" s="489">
        <f>'H2 a freight tonnes'!E32</f>
        <v>12</v>
      </c>
      <c r="M74" s="489"/>
      <c r="N74" s="489"/>
    </row>
    <row r="75" spans="1:16">
      <c r="A75" s="488">
        <v>1980</v>
      </c>
      <c r="B75" s="489">
        <f>'H2 a freight tonnes'!D33</f>
        <v>134.69999999999999</v>
      </c>
      <c r="D75" s="489"/>
      <c r="H75" s="490">
        <v>1980</v>
      </c>
      <c r="I75" s="489">
        <f>'H2 a freight tonnes'!I33</f>
        <v>26.7</v>
      </c>
      <c r="K75" s="489">
        <f>'H2 a freight tonnes'!H33</f>
        <v>8.1199999999999992</v>
      </c>
      <c r="L75" s="489">
        <f>'H2 a freight tonnes'!E33</f>
        <v>11.7</v>
      </c>
      <c r="M75" s="489"/>
      <c r="N75" s="489"/>
    </row>
    <row r="76" spans="1:16">
      <c r="A76" s="488">
        <v>1981</v>
      </c>
      <c r="B76" s="489">
        <f>'H2 a freight tonnes'!D34</f>
        <v>144.1</v>
      </c>
      <c r="D76" s="489"/>
      <c r="H76" s="490">
        <v>1981</v>
      </c>
      <c r="I76" s="489">
        <f>'H2 a freight tonnes'!I34</f>
        <v>24.1</v>
      </c>
      <c r="K76" s="489">
        <f>'H2 a freight tonnes'!H34</f>
        <v>7.31</v>
      </c>
      <c r="L76" s="489">
        <f>'H2 a freight tonnes'!E34</f>
        <v>12.2</v>
      </c>
      <c r="M76" s="489"/>
      <c r="N76" s="489"/>
    </row>
    <row r="77" spans="1:16">
      <c r="A77" s="488">
        <v>1982</v>
      </c>
      <c r="B77" s="489">
        <f>'H2 a freight tonnes'!D35</f>
        <v>135.4</v>
      </c>
      <c r="E77" s="489"/>
      <c r="H77" s="490">
        <v>1982</v>
      </c>
      <c r="I77" s="489">
        <f>'H2 a freight tonnes'!I35</f>
        <v>22.4</v>
      </c>
      <c r="K77" s="489">
        <f>'H2 a freight tonnes'!H35</f>
        <v>10.4</v>
      </c>
      <c r="L77" s="489">
        <f>'H2 a freight tonnes'!E35</f>
        <v>10.4</v>
      </c>
      <c r="M77" s="489"/>
      <c r="O77" s="489"/>
    </row>
    <row r="78" spans="1:16">
      <c r="A78" s="488">
        <v>1983</v>
      </c>
      <c r="B78" s="489">
        <f>'H2 a freight tonnes'!D36</f>
        <v>129.1</v>
      </c>
      <c r="E78" s="489"/>
      <c r="H78" s="490">
        <v>1983</v>
      </c>
      <c r="I78" s="489">
        <f>'H2 a freight tonnes'!I36</f>
        <v>26.5</v>
      </c>
      <c r="K78" s="489">
        <f>'H2 a freight tonnes'!H36</f>
        <v>12.1</v>
      </c>
      <c r="L78" s="489">
        <f>'H2 a freight tonnes'!E36</f>
        <v>10.3</v>
      </c>
      <c r="M78" s="489"/>
    </row>
    <row r="79" spans="1:16">
      <c r="A79" s="488">
        <v>1984</v>
      </c>
      <c r="B79" s="489">
        <f>'H2 a freight tonnes'!D37</f>
        <v>128.30000000000001</v>
      </c>
      <c r="E79" s="489"/>
      <c r="H79" s="490">
        <v>1984</v>
      </c>
      <c r="I79" s="489">
        <f>'H2 a freight tonnes'!I37</f>
        <v>26.9</v>
      </c>
      <c r="K79" s="489">
        <f>'H2 a freight tonnes'!H37</f>
        <v>10.02</v>
      </c>
      <c r="L79" s="489">
        <f>'H2 a freight tonnes'!E37</f>
        <v>6.4</v>
      </c>
      <c r="M79" s="489"/>
    </row>
    <row r="80" spans="1:16">
      <c r="A80" s="488">
        <v>1985</v>
      </c>
      <c r="B80" s="489">
        <f>'H2 a freight tonnes'!D38</f>
        <v>130.5</v>
      </c>
      <c r="E80" s="489"/>
      <c r="H80" s="490">
        <v>1985</v>
      </c>
      <c r="I80" s="489">
        <f>'H2 a freight tonnes'!I38</f>
        <v>29.8</v>
      </c>
      <c r="K80" s="489">
        <f>'H2 a freight tonnes'!H38</f>
        <v>10.65</v>
      </c>
      <c r="L80" s="489">
        <f>'H2 a freight tonnes'!E38</f>
        <v>12</v>
      </c>
      <c r="M80" s="489"/>
    </row>
    <row r="81" spans="1:15">
      <c r="A81" s="488">
        <v>1986</v>
      </c>
      <c r="B81" s="489">
        <f>'H2 a freight tonnes'!D39</f>
        <v>128</v>
      </c>
      <c r="E81" s="489"/>
      <c r="H81" s="490">
        <v>1986</v>
      </c>
      <c r="I81" s="489">
        <f>'H2 a freight tonnes'!I39</f>
        <v>28.2</v>
      </c>
      <c r="K81" s="489">
        <f>'H2 a freight tonnes'!H39</f>
        <v>11.02</v>
      </c>
      <c r="L81" s="489">
        <f>'H2 a freight tonnes'!E39</f>
        <v>9.6999999999999993</v>
      </c>
      <c r="M81" s="489"/>
    </row>
    <row r="82" spans="1:15">
      <c r="A82" s="488">
        <v>1987</v>
      </c>
      <c r="B82" s="489">
        <f>'H2 a freight tonnes'!D40</f>
        <v>134.9</v>
      </c>
      <c r="D82" s="489">
        <f>'H2 a freight tonnes'!G40</f>
        <v>24.1</v>
      </c>
      <c r="E82" s="489"/>
      <c r="H82" s="490">
        <v>1987</v>
      </c>
      <c r="I82" s="489">
        <f>'H2 a freight tonnes'!I40</f>
        <v>28.5</v>
      </c>
      <c r="K82" s="489">
        <f>'H2 a freight tonnes'!H40</f>
        <v>10.28</v>
      </c>
      <c r="L82" s="489">
        <f>'H2 a freight tonnes'!E40</f>
        <v>10.5</v>
      </c>
      <c r="M82" s="489"/>
      <c r="N82" s="489">
        <f>'H2 a freight tonnes'!G40</f>
        <v>24.1</v>
      </c>
      <c r="O82" s="489"/>
    </row>
    <row r="83" spans="1:15">
      <c r="A83" s="488">
        <v>1988</v>
      </c>
      <c r="B83" s="489">
        <f>'H2 a freight tonnes'!D41</f>
        <v>155.69999999999999</v>
      </c>
      <c r="D83" s="489">
        <f>'H2 a freight tonnes'!G41</f>
        <v>28.3</v>
      </c>
      <c r="E83" s="489"/>
      <c r="H83" s="490">
        <v>1988</v>
      </c>
      <c r="I83" s="489">
        <f>'H2 a freight tonnes'!I41</f>
        <v>25.2</v>
      </c>
      <c r="K83" s="489">
        <f>'H2 a freight tonnes'!H41</f>
        <v>10.220000000000001</v>
      </c>
      <c r="L83" s="489">
        <f>'H2 a freight tonnes'!E41</f>
        <v>9.6999999999999993</v>
      </c>
      <c r="M83" s="489"/>
      <c r="N83" s="489">
        <f>'H2 a freight tonnes'!G41</f>
        <v>28.3</v>
      </c>
      <c r="O83" s="489"/>
    </row>
    <row r="84" spans="1:15">
      <c r="A84" s="488">
        <v>1989</v>
      </c>
      <c r="B84" s="489">
        <f>'H2 a freight tonnes'!D42</f>
        <v>154.80000000000001</v>
      </c>
      <c r="D84" s="489">
        <f>'H2 a freight tonnes'!G42</f>
        <v>28.3</v>
      </c>
      <c r="E84" s="489"/>
      <c r="H84" s="490">
        <v>1989</v>
      </c>
      <c r="I84" s="489">
        <f>'H2 a freight tonnes'!I42</f>
        <v>21.3</v>
      </c>
      <c r="K84" s="489">
        <f>'H2 a freight tonnes'!H42</f>
        <v>10.37</v>
      </c>
      <c r="L84" s="489">
        <f>'H2 a freight tonnes'!E42</f>
        <v>9.4</v>
      </c>
      <c r="M84" s="489"/>
      <c r="N84" s="489">
        <f>'H2 a freight tonnes'!G42</f>
        <v>28.3</v>
      </c>
      <c r="O84" s="489"/>
    </row>
    <row r="85" spans="1:15">
      <c r="A85" s="488">
        <v>1990</v>
      </c>
      <c r="B85" s="489">
        <f>'H2 a freight tonnes'!D43</f>
        <v>160.6</v>
      </c>
      <c r="D85" s="489">
        <f>'H2 a freight tonnes'!G43</f>
        <v>25.2</v>
      </c>
      <c r="E85" s="489"/>
      <c r="H85" s="490">
        <v>1990</v>
      </c>
      <c r="I85" s="489"/>
      <c r="J85" s="489">
        <f>'H2 a freight tonnes'!I43</f>
        <v>26.9</v>
      </c>
      <c r="K85" s="489">
        <f>'H2 a freight tonnes'!H43</f>
        <v>11.92</v>
      </c>
      <c r="L85" s="489">
        <f>'H2 a freight tonnes'!E43</f>
        <v>9.8000000000000007</v>
      </c>
      <c r="M85" s="489"/>
      <c r="N85" s="489">
        <f>'H2 a freight tonnes'!G43</f>
        <v>25.2</v>
      </c>
      <c r="O85" s="489"/>
    </row>
    <row r="86" spans="1:15">
      <c r="A86" s="488">
        <v>1991</v>
      </c>
      <c r="B86" s="489">
        <f>'H2 a freight tonnes'!D44</f>
        <v>148.80000000000001</v>
      </c>
      <c r="D86" s="489">
        <f>'H2 a freight tonnes'!G44</f>
        <v>26.7</v>
      </c>
      <c r="E86" s="489"/>
      <c r="H86" s="490">
        <v>1991</v>
      </c>
      <c r="J86" s="489">
        <f>'H2 a freight tonnes'!I44</f>
        <v>21.4</v>
      </c>
      <c r="K86" s="489">
        <f>'H2 a freight tonnes'!H44</f>
        <v>11.34</v>
      </c>
      <c r="L86" s="489">
        <f>'H2 a freight tonnes'!E44</f>
        <v>9</v>
      </c>
      <c r="M86" s="489"/>
      <c r="N86" s="489">
        <f>'H2 a freight tonnes'!G44</f>
        <v>26.7</v>
      </c>
      <c r="O86" s="489"/>
    </row>
    <row r="87" spans="1:15">
      <c r="A87" s="488">
        <v>1992</v>
      </c>
      <c r="B87" s="489">
        <f>'H2 a freight tonnes'!D45</f>
        <v>157.1</v>
      </c>
      <c r="D87" s="489">
        <f>'H2 a freight tonnes'!G45</f>
        <v>25.7</v>
      </c>
      <c r="E87" s="489"/>
      <c r="H87" s="490">
        <v>1992</v>
      </c>
      <c r="J87" s="489">
        <f>'H2 a freight tonnes'!I45</f>
        <v>24</v>
      </c>
      <c r="K87" s="489">
        <f>'H2 a freight tonnes'!H45</f>
        <v>10.66</v>
      </c>
      <c r="L87" s="489">
        <f>'H2 a freight tonnes'!E45</f>
        <v>6.96</v>
      </c>
      <c r="M87" s="489"/>
      <c r="N87" s="489">
        <f>'H2 a freight tonnes'!G45</f>
        <v>25.7</v>
      </c>
      <c r="O87" s="489"/>
    </row>
    <row r="88" spans="1:15">
      <c r="A88" s="488">
        <v>1993</v>
      </c>
      <c r="B88" s="489">
        <f>'H2 a freight tonnes'!D46</f>
        <v>158.9</v>
      </c>
      <c r="D88" s="489">
        <f>'H2 a freight tonnes'!G46</f>
        <v>24.5</v>
      </c>
      <c r="E88" s="489"/>
      <c r="H88" s="490">
        <v>1993</v>
      </c>
      <c r="J88" s="489">
        <f>'H2 a freight tonnes'!I46</f>
        <v>26.9</v>
      </c>
      <c r="K88" s="489">
        <f>'H2 a freight tonnes'!H46</f>
        <v>11.35</v>
      </c>
      <c r="L88" s="489">
        <f>'H2 a freight tonnes'!E46</f>
        <v>5.01</v>
      </c>
      <c r="M88" s="489"/>
      <c r="N88" s="489">
        <f>'H2 a freight tonnes'!G46</f>
        <v>24.5</v>
      </c>
      <c r="O88" s="489"/>
    </row>
    <row r="89" spans="1:15">
      <c r="A89" s="488">
        <v>1994</v>
      </c>
      <c r="B89" s="489">
        <f>'H2 a freight tonnes'!D47</f>
        <v>155.80000000000001</v>
      </c>
      <c r="D89" s="489">
        <f>'H2 a freight tonnes'!G47</f>
        <v>27.5</v>
      </c>
      <c r="E89" s="489"/>
      <c r="H89" s="490">
        <v>1994</v>
      </c>
      <c r="J89" s="489">
        <f>'H2 a freight tonnes'!I47</f>
        <v>24.084</v>
      </c>
      <c r="K89" s="489">
        <f>'H2 a freight tonnes'!H47</f>
        <v>11.16</v>
      </c>
      <c r="L89" s="489">
        <f>'H2 a freight tonnes'!E47</f>
        <v>5.4</v>
      </c>
      <c r="M89" s="489"/>
      <c r="N89" s="489">
        <f>'H2 a freight tonnes'!G47</f>
        <v>27.5</v>
      </c>
      <c r="O89" s="489"/>
    </row>
    <row r="90" spans="1:15">
      <c r="A90" s="488">
        <v>1995</v>
      </c>
      <c r="B90" s="489">
        <f>'H2 a freight tonnes'!D48</f>
        <v>157.69999999999999</v>
      </c>
      <c r="D90" s="489">
        <f>'H2 a freight tonnes'!G48</f>
        <v>31.9</v>
      </c>
      <c r="E90" s="489"/>
      <c r="H90" s="490">
        <v>1995</v>
      </c>
      <c r="J90" s="489">
        <f>'H2 a freight tonnes'!I48</f>
        <v>25.622</v>
      </c>
      <c r="K90" s="489">
        <f>'H2 a freight tonnes'!H48</f>
        <v>11.22</v>
      </c>
      <c r="L90" s="489"/>
      <c r="M90" s="489"/>
      <c r="N90" s="489">
        <f>'H2 a freight tonnes'!G48</f>
        <v>31.9</v>
      </c>
      <c r="O90" s="489"/>
    </row>
    <row r="91" spans="1:15">
      <c r="A91" s="488">
        <v>1996</v>
      </c>
      <c r="B91" s="489">
        <f>'H2 a freight tonnes'!D49</f>
        <v>162.4</v>
      </c>
      <c r="D91" s="489">
        <f>'H2 a freight tonnes'!G49</f>
        <v>36.200000000000003</v>
      </c>
      <c r="E91" s="489"/>
      <c r="H91" s="490">
        <v>1996</v>
      </c>
      <c r="J91" s="489">
        <f>'H2 a freight tonnes'!I49</f>
        <v>25.602</v>
      </c>
      <c r="K91" s="489">
        <f>'H2 a freight tonnes'!H49</f>
        <v>11.08</v>
      </c>
      <c r="L91" s="489">
        <f>'H2 a freight tonnes'!E49</f>
        <v>5.43</v>
      </c>
      <c r="M91" s="489"/>
      <c r="N91" s="489">
        <f>'H2 a freight tonnes'!G49</f>
        <v>36.200000000000003</v>
      </c>
      <c r="O91" s="489"/>
    </row>
    <row r="92" spans="1:15">
      <c r="A92" s="488">
        <v>1997</v>
      </c>
      <c r="B92" s="489">
        <f>'H2 a freight tonnes'!D50</f>
        <v>157.4</v>
      </c>
      <c r="D92" s="489">
        <f>'H2 a freight tonnes'!G50</f>
        <v>34.5</v>
      </c>
      <c r="E92" s="489"/>
      <c r="H92" s="490">
        <v>1997</v>
      </c>
      <c r="J92" s="489">
        <f>'H2 a freight tonnes'!I50</f>
        <v>25.715</v>
      </c>
      <c r="K92" s="489">
        <f>'H2 a freight tonnes'!H50</f>
        <v>11.62</v>
      </c>
      <c r="L92" s="489">
        <f>'H2 a freight tonnes'!E50</f>
        <v>7.04</v>
      </c>
      <c r="M92" s="489"/>
      <c r="N92" s="489">
        <f>'H2 a freight tonnes'!G50</f>
        <v>34.5</v>
      </c>
      <c r="O92" s="489"/>
    </row>
    <row r="93" spans="1:15">
      <c r="A93" s="488">
        <v>1998</v>
      </c>
      <c r="B93" s="489">
        <f>'H2 a freight tonnes'!D51</f>
        <v>155.6</v>
      </c>
      <c r="D93" s="489">
        <f>'H2 a freight tonnes'!G51</f>
        <v>39.700000000000003</v>
      </c>
      <c r="E93" s="489"/>
      <c r="H93" s="490">
        <v>1998</v>
      </c>
      <c r="J93" s="489">
        <f>'H2 a freight tonnes'!I51</f>
        <v>28.061</v>
      </c>
      <c r="K93" s="489">
        <f>'H2 a freight tonnes'!H51</f>
        <v>10.37</v>
      </c>
      <c r="L93" s="489">
        <f>'H2 a freight tonnes'!E51</f>
        <v>7.69</v>
      </c>
      <c r="M93" s="489"/>
      <c r="N93" s="489">
        <f>'H2 a freight tonnes'!G51</f>
        <v>39.700000000000003</v>
      </c>
      <c r="O93" s="489"/>
    </row>
    <row r="94" spans="1:15">
      <c r="A94" s="488">
        <v>1999</v>
      </c>
      <c r="B94" s="489">
        <f>'H2 a freight tonnes'!D52</f>
        <v>155.80000000000001</v>
      </c>
      <c r="D94" s="489">
        <f>'H2 a freight tonnes'!G52</f>
        <v>35.299999999999997</v>
      </c>
      <c r="E94" s="489"/>
      <c r="H94" s="490">
        <v>1999</v>
      </c>
      <c r="J94" s="489">
        <f>'H2 a freight tonnes'!I52</f>
        <v>28.024999999999999</v>
      </c>
      <c r="K94" s="489">
        <f>'H2 a freight tonnes'!H52</f>
        <v>9.4700000000000006</v>
      </c>
      <c r="L94" s="489">
        <f>'H2 a freight tonnes'!E52</f>
        <v>8.24</v>
      </c>
      <c r="M94" s="489"/>
      <c r="N94" s="489">
        <f>'H2 a freight tonnes'!G52</f>
        <v>35.299999999999997</v>
      </c>
      <c r="O94" s="489"/>
    </row>
    <row r="95" spans="1:15">
      <c r="A95" s="488">
        <v>2000</v>
      </c>
      <c r="B95" s="489">
        <f>'H2 a freight tonnes'!D53</f>
        <v>158.5</v>
      </c>
      <c r="D95" s="489"/>
      <c r="E95" s="489">
        <f>'H2 a freight tonnes'!G53</f>
        <v>24.68</v>
      </c>
      <c r="F95" s="489"/>
      <c r="H95" s="490">
        <v>2000</v>
      </c>
      <c r="J95" s="489">
        <f>'H2 a freight tonnes'!I53</f>
        <v>28.149000000000001</v>
      </c>
      <c r="K95" s="489">
        <f>'H2 a freight tonnes'!H53</f>
        <v>12.24</v>
      </c>
      <c r="L95" s="489">
        <f>'H2 a freight tonnes'!E53</f>
        <v>8.25</v>
      </c>
      <c r="M95" s="489"/>
      <c r="N95" s="489"/>
      <c r="O95" s="489">
        <f>'H2 a freight tonnes'!G53</f>
        <v>24.68</v>
      </c>
    </row>
    <row r="96" spans="1:15">
      <c r="A96" s="488">
        <v>2001</v>
      </c>
      <c r="B96" s="489">
        <f>'H2 a freight tonnes'!D54</f>
        <v>150.80000000000001</v>
      </c>
      <c r="D96" s="489"/>
      <c r="E96" s="489">
        <f>'H2 a freight tonnes'!G54</f>
        <v>20.6</v>
      </c>
      <c r="F96" s="489"/>
      <c r="H96" s="490">
        <v>2001</v>
      </c>
      <c r="J96" s="489">
        <f>'H2 a freight tonnes'!I54</f>
        <v>28.132000000000001</v>
      </c>
      <c r="K96" s="489">
        <f>'H2 a freight tonnes'!H54</f>
        <v>11.41</v>
      </c>
      <c r="L96" s="489">
        <f>'H2 a freight tonnes'!E54</f>
        <v>9.5701609999999988</v>
      </c>
      <c r="M96" s="489"/>
      <c r="N96" s="489"/>
      <c r="O96" s="489">
        <f>'H2 a freight tonnes'!G54</f>
        <v>20.6</v>
      </c>
    </row>
    <row r="97" spans="1:15">
      <c r="A97" s="488">
        <v>2002</v>
      </c>
      <c r="B97" s="489">
        <f>'H2 a freight tonnes'!D55</f>
        <v>154.4</v>
      </c>
      <c r="D97" s="489"/>
      <c r="E97" s="489">
        <f>'H2 a freight tonnes'!G55</f>
        <v>19.2</v>
      </c>
      <c r="F97" s="489"/>
      <c r="H97" s="490">
        <v>2002</v>
      </c>
      <c r="J97" s="489">
        <f>'H2 a freight tonnes'!I55</f>
        <v>28.042000000000002</v>
      </c>
      <c r="K97" s="489">
        <f>'H2 a freight tonnes'!H55</f>
        <v>10.01</v>
      </c>
      <c r="L97" s="489">
        <f>'H2 a freight tonnes'!E55</f>
        <v>9.1199959999999987</v>
      </c>
      <c r="M97" s="489"/>
      <c r="N97" s="489"/>
      <c r="O97" s="489">
        <f>'H2 a freight tonnes'!G55</f>
        <v>19.2</v>
      </c>
    </row>
    <row r="98" spans="1:15">
      <c r="A98" s="488">
        <v>2003</v>
      </c>
      <c r="B98" s="489">
        <f>'H2 a freight tonnes'!D56</f>
        <v>153.4</v>
      </c>
      <c r="D98" s="489"/>
      <c r="E98" s="489">
        <f>'H2 a freight tonnes'!G56</f>
        <v>19.510000000000002</v>
      </c>
      <c r="F98" s="489"/>
      <c r="H98" s="490">
        <v>2003</v>
      </c>
      <c r="J98" s="489">
        <f>'H2 a freight tonnes'!I56</f>
        <v>27.701000000000001</v>
      </c>
      <c r="K98" s="489">
        <f>'H2 a freight tonnes'!H56</f>
        <v>10.06</v>
      </c>
      <c r="L98" s="489">
        <f>'H2 a freight tonnes'!E56</f>
        <v>8.3285319999999992</v>
      </c>
      <c r="M98" s="489"/>
      <c r="O98" s="489">
        <f>'H2 a freight tonnes'!G56</f>
        <v>19.510000000000002</v>
      </c>
    </row>
    <row r="99" spans="1:15">
      <c r="A99" s="488">
        <v>2004</v>
      </c>
      <c r="B99" s="489"/>
      <c r="C99" s="489">
        <f>'H2 a freight tonnes'!D57</f>
        <v>173.7</v>
      </c>
      <c r="D99" s="491"/>
      <c r="E99" s="489">
        <f>'H2 a freight tonnes'!G57</f>
        <v>20.49</v>
      </c>
      <c r="H99" s="490">
        <v>2004</v>
      </c>
      <c r="J99" s="489">
        <f>'H2 a freight tonnes'!I57</f>
        <v>27.649038999999998</v>
      </c>
      <c r="K99" s="489">
        <f>'H2 a freight tonnes'!H57</f>
        <v>9.9700000000000006</v>
      </c>
      <c r="L99" s="489">
        <f>'H2 a freight tonnes'!E57</f>
        <v>11.25</v>
      </c>
      <c r="M99" s="489"/>
      <c r="O99" s="489">
        <f>'H2 a freight tonnes'!G57</f>
        <v>20.49</v>
      </c>
    </row>
    <row r="100" spans="1:15">
      <c r="A100" s="488">
        <v>2005</v>
      </c>
      <c r="B100" s="489"/>
      <c r="C100" s="489">
        <f>'H2 a freight tonnes'!D58</f>
        <v>165.6</v>
      </c>
      <c r="D100" s="491"/>
      <c r="E100" s="489">
        <f>'H2 a freight tonnes'!G58</f>
        <v>25.531185557834668</v>
      </c>
      <c r="H100" s="490">
        <v>2005</v>
      </c>
      <c r="J100" s="489">
        <f>'H2 a freight tonnes'!I58</f>
        <v>27.6</v>
      </c>
      <c r="K100" s="489">
        <f>'H2 a freight tonnes'!H58</f>
        <v>10.193762099703264</v>
      </c>
      <c r="L100" s="489">
        <f>'H2 a freight tonnes'!E58</f>
        <v>14.31</v>
      </c>
      <c r="M100" s="489"/>
      <c r="O100" s="489">
        <f>'H2 a freight tonnes'!G58</f>
        <v>25.531185557834668</v>
      </c>
    </row>
    <row r="101" spans="1:15">
      <c r="A101" s="488">
        <v>2006</v>
      </c>
      <c r="B101" s="491"/>
      <c r="C101" s="489">
        <f>'H2 a freight tonnes'!D59</f>
        <v>170.03526122401001</v>
      </c>
      <c r="E101" s="489">
        <f>'H2 a freight tonnes'!G59</f>
        <v>20.58</v>
      </c>
      <c r="H101" s="490">
        <v>2006</v>
      </c>
      <c r="J101" s="489">
        <f>'H2 a freight tonnes'!I59</f>
        <v>27.8</v>
      </c>
      <c r="K101" s="489">
        <f>'H2 a freight tonnes'!H59</f>
        <v>10.16</v>
      </c>
      <c r="L101" s="489">
        <f>'H2 a freight tonnes'!E59</f>
        <v>12.96</v>
      </c>
      <c r="M101" s="489"/>
      <c r="O101" s="489">
        <f>'H2 a freight tonnes'!G59</f>
        <v>20.58</v>
      </c>
    </row>
    <row r="102" spans="1:15">
      <c r="A102" s="488">
        <v>2007</v>
      </c>
      <c r="B102" s="491"/>
      <c r="C102" s="489">
        <f>'H2 a freight tonnes'!D60</f>
        <v>176.82849159656521</v>
      </c>
      <c r="E102" s="489">
        <f>'H2 a freight tonnes'!G60</f>
        <v>22.79</v>
      </c>
      <c r="H102" s="490">
        <v>2007</v>
      </c>
      <c r="J102" s="489">
        <f>'H2 a freight tonnes'!I60</f>
        <v>27.5</v>
      </c>
      <c r="K102" s="489">
        <f>'H2 a freight tonnes'!H60</f>
        <v>10.5</v>
      </c>
      <c r="L102" s="489">
        <f>'H2 a freight tonnes'!E60</f>
        <v>11.35</v>
      </c>
      <c r="M102" s="489"/>
      <c r="O102" s="489">
        <f>'H2 a freight tonnes'!G60</f>
        <v>22.79</v>
      </c>
    </row>
    <row r="103" spans="1:15">
      <c r="A103" s="488">
        <v>2008</v>
      </c>
      <c r="B103" s="491"/>
      <c r="C103" s="489">
        <f>'H2 a freight tonnes'!D61</f>
        <v>157.03148290364607</v>
      </c>
      <c r="E103" s="489">
        <f>'H2 a freight tonnes'!G61</f>
        <v>23.28</v>
      </c>
      <c r="H103" s="490">
        <v>2008</v>
      </c>
      <c r="J103" s="489">
        <f>'H2 a freight tonnes'!I61</f>
        <v>27.6</v>
      </c>
      <c r="K103" s="489">
        <f>'H2 a freight tonnes'!H61</f>
        <v>12.19</v>
      </c>
      <c r="L103" s="489">
        <f>'H2 a freight tonnes'!E61</f>
        <v>10.36</v>
      </c>
      <c r="M103" s="489"/>
      <c r="O103" s="489">
        <f>'H2 a freight tonnes'!G61</f>
        <v>23.28</v>
      </c>
    </row>
    <row r="104" spans="1:15">
      <c r="A104" s="488">
        <v>2009</v>
      </c>
      <c r="C104" s="489">
        <f>'H2 a freight tonnes'!D62</f>
        <v>131.92345982339137</v>
      </c>
      <c r="E104" s="489">
        <f>'H2 a freight tonnes'!G62</f>
        <v>19.84</v>
      </c>
      <c r="H104" s="490">
        <v>2009</v>
      </c>
      <c r="J104" s="489">
        <f>'H2 a freight tonnes'!I62</f>
        <v>27.6</v>
      </c>
      <c r="K104" s="489">
        <f>'H2 a freight tonnes'!H62</f>
        <v>10.1</v>
      </c>
      <c r="L104" s="489">
        <f>'H2 a freight tonnes'!E62</f>
        <v>9.69</v>
      </c>
      <c r="M104" s="489"/>
      <c r="O104" s="489">
        <f>'H2 a freight tonnes'!G62</f>
        <v>19.84</v>
      </c>
    </row>
    <row r="105" spans="1:15">
      <c r="A105" s="488">
        <v>2010</v>
      </c>
      <c r="C105" s="489">
        <f>'H2 a freight tonnes'!D63</f>
        <v>131.93396436893246</v>
      </c>
      <c r="E105" s="489">
        <f>'H2 a freight tonnes'!G63</f>
        <v>17.95</v>
      </c>
      <c r="H105" s="490">
        <v>2010</v>
      </c>
      <c r="J105" s="489">
        <f>'H2 a freight tonnes'!I63</f>
        <v>27.6</v>
      </c>
      <c r="K105" s="489">
        <f>'H2 a freight tonnes'!H63</f>
        <v>10.89</v>
      </c>
      <c r="L105" s="489">
        <f>'H2 a freight tonnes'!E63</f>
        <v>8.33</v>
      </c>
      <c r="M105" s="489"/>
      <c r="O105" s="489">
        <f>'H2 a freight tonnes'!G63</f>
        <v>17.95</v>
      </c>
    </row>
    <row r="106" spans="1:15">
      <c r="A106" s="488">
        <v>2011</v>
      </c>
      <c r="C106" s="492">
        <f>'H2 a freight tonnes'!D64</f>
        <v>134.80000000000001</v>
      </c>
      <c r="E106" s="489">
        <f>'H2 a freight tonnes'!G64</f>
        <v>16.329999999999998</v>
      </c>
      <c r="H106" s="490">
        <v>2011</v>
      </c>
      <c r="J106" s="489">
        <f>'H2 a freight tonnes'!I64</f>
        <v>27.8</v>
      </c>
      <c r="K106" s="489">
        <f>'H2 a freight tonnes'!H64</f>
        <v>10.7</v>
      </c>
      <c r="L106" s="489">
        <f>'H2 a freight tonnes'!E64</f>
        <v>9.8699999999999992</v>
      </c>
      <c r="M106" s="489"/>
      <c r="O106" s="489">
        <f>'H2 a freight tonnes'!G64</f>
        <v>16.329999999999998</v>
      </c>
    </row>
    <row r="107" spans="1:15">
      <c r="A107" s="488">
        <v>2012</v>
      </c>
      <c r="C107" s="492">
        <f>'H2 a freight tonnes'!D65</f>
        <v>137.19999999999999</v>
      </c>
      <c r="E107" s="489">
        <f>'H2 a freight tonnes'!G65</f>
        <v>12.54</v>
      </c>
      <c r="H107" s="490">
        <v>2012</v>
      </c>
      <c r="J107" s="489">
        <f>'H2 a freight tonnes'!I65</f>
        <v>28.2</v>
      </c>
      <c r="K107" s="489">
        <f>'H2 a freight tonnes'!H65</f>
        <v>10.79</v>
      </c>
      <c r="L107" s="489">
        <f>'H2 a freight tonnes'!E65</f>
        <v>8.43</v>
      </c>
      <c r="M107" s="489"/>
      <c r="O107" s="489">
        <f>'H2 a freight tonnes'!G65</f>
        <v>12.54</v>
      </c>
    </row>
    <row r="108" spans="1:15">
      <c r="A108" s="488">
        <v>2013</v>
      </c>
      <c r="C108" s="492">
        <f>'H2 a freight tonnes'!D66</f>
        <v>125</v>
      </c>
      <c r="E108" s="492">
        <f>'H2 a freight tonnes'!G66</f>
        <v>11.39</v>
      </c>
      <c r="H108" s="490">
        <v>2013</v>
      </c>
      <c r="J108" s="492" t="str">
        <f>'H2 a freight tonnes'!I66</f>
        <v>..</v>
      </c>
      <c r="K108" s="492">
        <f>'H2 a freight tonnes'!H66</f>
        <v>10.69</v>
      </c>
      <c r="L108" s="489"/>
      <c r="M108" s="489"/>
      <c r="O108" s="492">
        <f>'H2 a freight tonnes'!G66</f>
        <v>11.39</v>
      </c>
    </row>
    <row r="109" spans="1:15">
      <c r="A109" s="488">
        <v>2014</v>
      </c>
      <c r="C109" s="492">
        <f>'H2 a freight tonnes'!D67</f>
        <v>122.9</v>
      </c>
      <c r="E109" s="492">
        <f>'H2 a freight tonnes'!G67</f>
        <v>11.81</v>
      </c>
      <c r="H109" s="490">
        <v>2014</v>
      </c>
      <c r="J109" s="492" t="str">
        <f>'H2 a freight tonnes'!I67</f>
        <v>..</v>
      </c>
      <c r="K109" s="492">
        <f>'H2 a freight tonnes'!H67</f>
        <v>9.41</v>
      </c>
      <c r="O109" s="492">
        <f>'H2 a freight tonnes'!G67</f>
        <v>11.81</v>
      </c>
    </row>
    <row r="110" spans="1:15">
      <c r="A110" s="488">
        <v>2015</v>
      </c>
      <c r="C110" s="492">
        <f>'H2 a freight tonnes'!D68</f>
        <v>132.69999999999999</v>
      </c>
      <c r="E110" s="492">
        <f>'H2 a freight tonnes'!G68</f>
        <v>14.195369558767768</v>
      </c>
      <c r="H110" s="490">
        <v>2015</v>
      </c>
      <c r="J110" s="492" t="str">
        <f>'H2 a freight tonnes'!I68</f>
        <v>..</v>
      </c>
      <c r="K110" s="492">
        <f>'H2 a freight tonnes'!H68</f>
        <v>10.270679104623694</v>
      </c>
      <c r="O110" s="492">
        <f>'H2 a freight tonnes'!G68</f>
        <v>14.195369558767768</v>
      </c>
    </row>
    <row r="111" spans="1:15">
      <c r="A111" s="488">
        <v>2016</v>
      </c>
      <c r="C111" s="492">
        <f>'H2 a freight tonnes'!D69</f>
        <v>139.9</v>
      </c>
      <c r="E111" s="492" t="str">
        <f>'H2 a freight tonnes'!G69</f>
        <v>..</v>
      </c>
      <c r="H111" s="490">
        <v>2015</v>
      </c>
      <c r="J111" s="492" t="str">
        <f>'H2 a freight tonnes'!I69</f>
        <v>..</v>
      </c>
      <c r="K111" s="492" t="str">
        <f>'H2 a freight tonnes'!H69</f>
        <v>..</v>
      </c>
      <c r="O111" s="492" t="str">
        <f>'H2 a freight tonnes'!G69</f>
        <v>..</v>
      </c>
    </row>
    <row r="112" spans="1:15">
      <c r="A112" s="488">
        <v>2017</v>
      </c>
      <c r="C112" s="492">
        <f>'H2 a freight tonnes'!D70</f>
        <v>122.6</v>
      </c>
    </row>
    <row r="113" spans="1:13">
      <c r="A113" s="488">
        <v>2018</v>
      </c>
      <c r="C113" s="492">
        <f>'H2 a freight tonnes'!D71</f>
        <v>128.6</v>
      </c>
      <c r="M113" s="169">
        <f>'H2 a freight tonnes'!E71</f>
        <v>4.4475710924999996</v>
      </c>
    </row>
    <row r="114" spans="1:13">
      <c r="A114" s="488">
        <v>2019</v>
      </c>
      <c r="C114" s="492">
        <f>'H2 a freight tonnes'!D72</f>
        <v>117.3</v>
      </c>
      <c r="M114" s="169">
        <f>'H2 a freight tonnes'!E72</f>
        <v>4.2810627175000002</v>
      </c>
    </row>
  </sheetData>
  <phoneticPr fontId="3" type="noConversion"/>
  <pageMargins left="0.75" right="0.75" top="1" bottom="1" header="0.5" footer="0.5"/>
  <pageSetup paperSize="9" scale="3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/>
  </sheetViews>
  <sheetFormatPr defaultRowHeight="12.75"/>
  <cols>
    <col min="1" max="1" width="18.28515625" customWidth="1"/>
  </cols>
  <sheetData>
    <row r="1" spans="1:2" ht="20.25">
      <c r="A1" s="356" t="s">
        <v>466</v>
      </c>
      <c r="B1" s="357"/>
    </row>
    <row r="2" spans="1:2" ht="15">
      <c r="A2" s="358" t="s">
        <v>467</v>
      </c>
      <c r="B2" s="354" t="s">
        <v>475</v>
      </c>
    </row>
    <row r="3" spans="1:2" ht="15">
      <c r="A3" s="358" t="s">
        <v>468</v>
      </c>
      <c r="B3" s="354" t="s">
        <v>476</v>
      </c>
    </row>
    <row r="4" spans="1:2" ht="15">
      <c r="A4" s="358" t="s">
        <v>469</v>
      </c>
      <c r="B4" s="354" t="s">
        <v>471</v>
      </c>
    </row>
    <row r="5" spans="1:2" ht="15">
      <c r="A5" s="358" t="s">
        <v>470</v>
      </c>
      <c r="B5" s="354" t="s">
        <v>472</v>
      </c>
    </row>
    <row r="6" spans="1:2" ht="15">
      <c r="A6" s="358" t="s">
        <v>473</v>
      </c>
      <c r="B6" s="354" t="s">
        <v>474</v>
      </c>
    </row>
    <row r="7" spans="1:2" ht="15">
      <c r="A7" s="358" t="s">
        <v>477</v>
      </c>
      <c r="B7" s="354" t="s">
        <v>478</v>
      </c>
    </row>
    <row r="8" spans="1:2" ht="15">
      <c r="A8" s="358" t="s">
        <v>479</v>
      </c>
      <c r="B8" s="354" t="s">
        <v>480</v>
      </c>
    </row>
    <row r="9" spans="1:2" ht="15">
      <c r="A9" s="358" t="s">
        <v>481</v>
      </c>
      <c r="B9" s="354" t="s">
        <v>482</v>
      </c>
    </row>
    <row r="10" spans="1:2" ht="15">
      <c r="A10" s="358" t="s">
        <v>511</v>
      </c>
      <c r="B10" s="354" t="s">
        <v>483</v>
      </c>
    </row>
    <row r="11" spans="1:2" ht="15">
      <c r="A11" s="358" t="s">
        <v>512</v>
      </c>
      <c r="B11" s="354" t="s">
        <v>484</v>
      </c>
    </row>
    <row r="12" spans="1:2" ht="15">
      <c r="A12" s="358" t="s">
        <v>486</v>
      </c>
      <c r="B12" s="354" t="s">
        <v>485</v>
      </c>
    </row>
    <row r="13" spans="1:2" ht="15">
      <c r="A13" s="358" t="s">
        <v>488</v>
      </c>
      <c r="B13" s="354" t="s">
        <v>487</v>
      </c>
    </row>
    <row r="14" spans="1:2" ht="15">
      <c r="A14" s="358" t="s">
        <v>489</v>
      </c>
      <c r="B14" s="354" t="s">
        <v>500</v>
      </c>
    </row>
    <row r="15" spans="1:2" ht="15">
      <c r="A15" s="358" t="s">
        <v>490</v>
      </c>
      <c r="B15" s="354" t="s">
        <v>501</v>
      </c>
    </row>
    <row r="16" spans="1:2" ht="15">
      <c r="A16" s="358" t="s">
        <v>491</v>
      </c>
      <c r="B16" s="354" t="s">
        <v>502</v>
      </c>
    </row>
    <row r="17" spans="1:2" ht="15">
      <c r="A17" s="358" t="s">
        <v>492</v>
      </c>
      <c r="B17" s="354" t="s">
        <v>503</v>
      </c>
    </row>
    <row r="18" spans="1:2" ht="15">
      <c r="A18" s="358" t="s">
        <v>493</v>
      </c>
      <c r="B18" s="354" t="s">
        <v>504</v>
      </c>
    </row>
    <row r="19" spans="1:2" ht="15">
      <c r="A19" s="358" t="s">
        <v>494</v>
      </c>
      <c r="B19" s="354" t="s">
        <v>505</v>
      </c>
    </row>
    <row r="20" spans="1:2" ht="15">
      <c r="A20" s="358" t="s">
        <v>495</v>
      </c>
      <c r="B20" s="354" t="s">
        <v>506</v>
      </c>
    </row>
    <row r="21" spans="1:2" ht="15">
      <c r="A21" s="358" t="s">
        <v>496</v>
      </c>
      <c r="B21" s="354" t="s">
        <v>507</v>
      </c>
    </row>
    <row r="22" spans="1:2" ht="15">
      <c r="A22" s="358" t="s">
        <v>497</v>
      </c>
      <c r="B22" s="354" t="s">
        <v>508</v>
      </c>
    </row>
    <row r="23" spans="1:2" ht="15">
      <c r="A23" s="358" t="s">
        <v>498</v>
      </c>
      <c r="B23" s="354" t="s">
        <v>509</v>
      </c>
    </row>
    <row r="24" spans="1:2" ht="15">
      <c r="A24" s="358" t="s">
        <v>499</v>
      </c>
      <c r="B24" s="354" t="s">
        <v>510</v>
      </c>
    </row>
  </sheetData>
  <hyperlinks>
    <hyperlink ref="A2" location="'S1 Numbers'!A1" display="Table S1"/>
    <hyperlink ref="A3" location="'S2 Index'!A1" display="Table S2"/>
    <hyperlink ref="A4" location="'S3 SHS'!A1" display="Table S3"/>
    <hyperlink ref="A5" location="'S4 Cross Border'!A1" display="Table S4"/>
    <hyperlink ref="A6" location="'SGB1'!A1" display="Table SGB1"/>
    <hyperlink ref="A7" location="'SGB2 index'!A1" display="Table SGB2"/>
    <hyperlink ref="A8" location="'SGB3 rel. to pop.'!A1" display="Table SGB3"/>
    <hyperlink ref="A9" location="'H1 passenger'!A1" display="Table H1"/>
    <hyperlink ref="A10" location="'H2 a freight tonnes'!A1" display="Table H2a"/>
    <hyperlink ref="A11" location="'H2 b freight tonne km'!A1" display="Table H2b"/>
    <hyperlink ref="A12" location="'H3 traffic'!A1" display="Table H3"/>
    <hyperlink ref="A13" location="'H4 other'!A1" display="Table H4"/>
    <hyperlink ref="A14" location="'Figs1,2'!A1" display="Figure 1"/>
    <hyperlink ref="A15" location="'Figs1,2'!A1" display="Figure 2"/>
    <hyperlink ref="A16" location="'Figs 3,4'!A1" display="Figure 3"/>
    <hyperlink ref="A17" location="'Figs 3,4'!A1" display="Figure 4"/>
    <hyperlink ref="A18" location="'Figs 5,6'!A1" display="Figure 5"/>
    <hyperlink ref="A19" location="'Figs 5,6'!A1" display="Figure 6"/>
    <hyperlink ref="A20" location="'Figs 7, 8, 9'!A1" display="Figure 7"/>
    <hyperlink ref="A21" location="'Figs 7, 8, 9'!A1" display="Figure 8"/>
    <hyperlink ref="A22" location="'Figs 7, 8, 9'!A1" display="Figure 9"/>
    <hyperlink ref="A23" location="'Figs 10,11'!A1" display="Figure 10"/>
    <hyperlink ref="A24" location="'Figs 10,11'!A1" display="Figure 11"/>
  </hyperlink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96"/>
  <sheetViews>
    <sheetView zoomScale="70" zoomScaleNormal="70" workbookViewId="0"/>
  </sheetViews>
  <sheetFormatPr defaultColWidth="11.42578125" defaultRowHeight="15"/>
  <cols>
    <col min="1" max="1" width="20" style="2" customWidth="1"/>
    <col min="2" max="2" width="5.85546875" style="2" customWidth="1"/>
    <col min="3" max="3" width="30.85546875" style="2" customWidth="1"/>
    <col min="4" max="4" width="15.28515625" style="2" customWidth="1"/>
    <col min="5" max="9" width="8.7109375" style="2" hidden="1" customWidth="1"/>
    <col min="10" max="10" width="9.5703125" style="2" hidden="1" customWidth="1"/>
    <col min="11" max="11" width="8.140625" style="2" hidden="1" customWidth="1"/>
    <col min="12" max="12" width="8.28515625" style="2" hidden="1" customWidth="1"/>
    <col min="13" max="14" width="11.42578125" style="2" customWidth="1"/>
    <col min="15" max="15" width="9.85546875" style="2" customWidth="1"/>
    <col min="16" max="16" width="10.42578125" style="2" customWidth="1"/>
    <col min="17" max="17" width="10.7109375" style="2" customWidth="1"/>
    <col min="18" max="18" width="10.140625" style="2" customWidth="1"/>
    <col min="19" max="16384" width="11.42578125" style="2"/>
  </cols>
  <sheetData>
    <row r="1" spans="1:25">
      <c r="A1" s="8" t="s">
        <v>294</v>
      </c>
    </row>
    <row r="2" spans="1:25" ht="3" customHeight="1">
      <c r="A2" s="8"/>
    </row>
    <row r="3" spans="1:25">
      <c r="A3" s="8" t="s">
        <v>295</v>
      </c>
    </row>
    <row r="5" spans="1:25" ht="15.75">
      <c r="A5" s="153" t="s">
        <v>296</v>
      </c>
      <c r="E5" s="8">
        <v>1999</v>
      </c>
      <c r="F5" s="8">
        <v>2000</v>
      </c>
      <c r="G5" s="8">
        <v>2001</v>
      </c>
      <c r="H5" s="8">
        <v>2002</v>
      </c>
      <c r="I5" s="8">
        <v>2003</v>
      </c>
      <c r="J5" s="8">
        <v>2004</v>
      </c>
      <c r="K5" s="8">
        <v>2005</v>
      </c>
      <c r="L5" s="8">
        <v>2006</v>
      </c>
      <c r="M5" s="8">
        <v>2007</v>
      </c>
      <c r="N5" s="8">
        <v>2008</v>
      </c>
      <c r="O5" s="8">
        <v>2009</v>
      </c>
      <c r="P5" s="8">
        <v>2010</v>
      </c>
      <c r="Q5" s="8">
        <v>2011</v>
      </c>
      <c r="R5" s="8">
        <v>2012</v>
      </c>
      <c r="S5" s="8">
        <v>2013</v>
      </c>
      <c r="T5" s="8">
        <v>2014</v>
      </c>
      <c r="U5" s="8">
        <v>2015</v>
      </c>
      <c r="V5" s="8">
        <v>2016</v>
      </c>
      <c r="W5" s="8">
        <v>2017</v>
      </c>
      <c r="X5" s="8">
        <v>2018</v>
      </c>
      <c r="Y5" s="8">
        <v>2019</v>
      </c>
    </row>
    <row r="6" spans="1:25" ht="6" customHeight="1"/>
    <row r="7" spans="1:25">
      <c r="A7" s="154" t="s">
        <v>91</v>
      </c>
    </row>
    <row r="8" spans="1:25">
      <c r="A8" s="2" t="s">
        <v>298</v>
      </c>
      <c r="B8" s="2" t="s">
        <v>297</v>
      </c>
      <c r="D8" s="2" t="s">
        <v>5</v>
      </c>
      <c r="E8" s="459">
        <v>2.7469999999999999</v>
      </c>
      <c r="F8" s="459">
        <v>2.4910000000000001</v>
      </c>
      <c r="G8" s="459">
        <v>2.6459999999999999</v>
      </c>
      <c r="H8" s="459">
        <v>2.4380000000000002</v>
      </c>
      <c r="I8" s="459">
        <v>2.5129999999999999</v>
      </c>
      <c r="J8" s="459">
        <v>2.4540000000000002</v>
      </c>
      <c r="K8" s="459">
        <v>2.6</v>
      </c>
      <c r="L8" s="352">
        <v>2.7872789999999998</v>
      </c>
      <c r="M8" s="352">
        <v>2.9161029999999997</v>
      </c>
      <c r="N8" s="352">
        <v>3.0645146437300039</v>
      </c>
      <c r="O8" s="352">
        <v>3.3205910948800001</v>
      </c>
      <c r="P8" s="352">
        <v>3.666655886950001</v>
      </c>
      <c r="Q8" s="460">
        <v>3.7953920000000005</v>
      </c>
      <c r="R8" s="460">
        <v>3.871464</v>
      </c>
      <c r="S8" s="352">
        <v>3.9883299999999999</v>
      </c>
      <c r="T8" s="352">
        <v>4.3336639999999997</v>
      </c>
      <c r="U8" s="461">
        <v>4.2032150000000001</v>
      </c>
      <c r="V8" s="3">
        <v>4.5244979999999995</v>
      </c>
      <c r="W8" s="3">
        <v>4.8091590000000002</v>
      </c>
      <c r="X8" s="3">
        <v>4.9608019999999993</v>
      </c>
      <c r="Y8" s="3" t="s">
        <v>6</v>
      </c>
    </row>
    <row r="9" spans="1:25">
      <c r="A9" s="2" t="s">
        <v>298</v>
      </c>
      <c r="B9" s="2" t="s">
        <v>299</v>
      </c>
      <c r="D9" s="2" t="s">
        <v>5</v>
      </c>
      <c r="E9" s="459">
        <v>2.7290000000000001</v>
      </c>
      <c r="F9" s="459">
        <v>2.4780000000000002</v>
      </c>
      <c r="G9" s="459">
        <v>2.6269999999999998</v>
      </c>
      <c r="H9" s="459">
        <v>2.4159999999999999</v>
      </c>
      <c r="I9" s="459">
        <v>2.4940000000000002</v>
      </c>
      <c r="J9" s="459">
        <v>2.4262870000000003</v>
      </c>
      <c r="K9" s="459">
        <v>2.6</v>
      </c>
      <c r="L9" s="352">
        <v>2.7886199999999999</v>
      </c>
      <c r="M9" s="352">
        <v>2.8915959999999998</v>
      </c>
      <c r="N9" s="352">
        <v>3.0645147037299862</v>
      </c>
      <c r="O9" s="352">
        <v>3.320591094880029</v>
      </c>
      <c r="P9" s="352">
        <v>3.666655886950001</v>
      </c>
      <c r="Q9" s="462">
        <v>3.7953920000000005</v>
      </c>
      <c r="R9" s="462">
        <v>3.871464</v>
      </c>
      <c r="S9" s="352">
        <v>3.9883299999999999</v>
      </c>
      <c r="T9" s="352">
        <v>4.3336639999999997</v>
      </c>
      <c r="U9" s="461">
        <v>4.2032150000000001</v>
      </c>
      <c r="V9" s="3">
        <v>4.5244979999999995</v>
      </c>
      <c r="W9" s="3">
        <v>4.8091590000000002</v>
      </c>
      <c r="X9" s="3">
        <v>4.9608019999999993</v>
      </c>
      <c r="Y9" s="3" t="s">
        <v>6</v>
      </c>
    </row>
    <row r="10" spans="1:25">
      <c r="B10" s="2" t="s">
        <v>300</v>
      </c>
      <c r="D10" s="2" t="s">
        <v>5</v>
      </c>
      <c r="E10" s="367">
        <f t="shared" ref="E10:X10" si="0">E8+E9</f>
        <v>5.476</v>
      </c>
      <c r="F10" s="367">
        <f t="shared" si="0"/>
        <v>4.9690000000000003</v>
      </c>
      <c r="G10" s="367">
        <f t="shared" si="0"/>
        <v>5.2729999999999997</v>
      </c>
      <c r="H10" s="367">
        <f t="shared" si="0"/>
        <v>4.8540000000000001</v>
      </c>
      <c r="I10" s="367">
        <f t="shared" si="0"/>
        <v>5.0069999999999997</v>
      </c>
      <c r="J10" s="367">
        <f t="shared" si="0"/>
        <v>4.8802870000000009</v>
      </c>
      <c r="K10" s="367">
        <f t="shared" si="0"/>
        <v>5.2</v>
      </c>
      <c r="L10" s="367">
        <f t="shared" si="0"/>
        <v>5.5758989999999997</v>
      </c>
      <c r="M10" s="367">
        <f t="shared" si="0"/>
        <v>5.8076989999999995</v>
      </c>
      <c r="N10" s="367">
        <f t="shared" si="0"/>
        <v>6.1290293474599906</v>
      </c>
      <c r="O10" s="367">
        <f t="shared" si="0"/>
        <v>6.6411821897600287</v>
      </c>
      <c r="P10" s="367">
        <f t="shared" si="0"/>
        <v>7.333311773900002</v>
      </c>
      <c r="Q10" s="367">
        <f t="shared" si="0"/>
        <v>7.5907840000000011</v>
      </c>
      <c r="R10" s="367">
        <f t="shared" si="0"/>
        <v>7.742928</v>
      </c>
      <c r="S10" s="367">
        <f t="shared" si="0"/>
        <v>7.9766599999999999</v>
      </c>
      <c r="T10" s="367">
        <f t="shared" si="0"/>
        <v>8.6673279999999995</v>
      </c>
      <c r="U10" s="367">
        <f t="shared" si="0"/>
        <v>8.4064300000000003</v>
      </c>
      <c r="V10" s="367">
        <f t="shared" si="0"/>
        <v>9.0489959999999989</v>
      </c>
      <c r="W10" s="367">
        <f t="shared" si="0"/>
        <v>9.6183180000000004</v>
      </c>
      <c r="X10" s="367">
        <f t="shared" si="0"/>
        <v>9.9216039999999985</v>
      </c>
      <c r="Y10" s="3" t="s">
        <v>6</v>
      </c>
    </row>
    <row r="11" spans="1:25" ht="6" customHeight="1"/>
    <row r="12" spans="1:25">
      <c r="A12" s="154" t="s">
        <v>92</v>
      </c>
    </row>
    <row r="13" spans="1:25">
      <c r="A13" s="2" t="s">
        <v>301</v>
      </c>
      <c r="B13" s="2" t="s">
        <v>302</v>
      </c>
      <c r="D13" s="2" t="s">
        <v>3</v>
      </c>
      <c r="E13" s="463">
        <v>9079</v>
      </c>
      <c r="F13" s="463">
        <v>9508</v>
      </c>
      <c r="G13" s="463">
        <v>10213</v>
      </c>
      <c r="H13" s="463">
        <v>11513</v>
      </c>
      <c r="I13" s="463">
        <v>12384.663</v>
      </c>
      <c r="J13" s="463">
        <v>12876.352999999999</v>
      </c>
      <c r="K13" s="463">
        <v>13161.129000000001</v>
      </c>
      <c r="L13" s="463">
        <v>12961.695</v>
      </c>
      <c r="M13" s="463">
        <v>12873.272999999999</v>
      </c>
      <c r="N13" s="463">
        <v>12067.626</v>
      </c>
      <c r="O13" s="463">
        <v>10889.736000000001</v>
      </c>
      <c r="P13" s="463">
        <v>9829.8240000000005</v>
      </c>
      <c r="Q13" s="463">
        <v>10120.880999999999</v>
      </c>
      <c r="R13" s="463">
        <v>10051.195</v>
      </c>
      <c r="S13" s="463">
        <v>10304.102999999999</v>
      </c>
      <c r="T13" s="463">
        <v>10565.861000000001</v>
      </c>
      <c r="U13" s="463">
        <v>11146.607</v>
      </c>
      <c r="V13" s="463">
        <v>11249.261</v>
      </c>
      <c r="W13" s="463">
        <v>11392.752</v>
      </c>
      <c r="X13" s="463">
        <v>11469.885</v>
      </c>
      <c r="Y13" s="463">
        <v>11006.612999999999</v>
      </c>
    </row>
    <row r="14" spans="1:25" ht="6" customHeight="1"/>
    <row r="15" spans="1:25">
      <c r="A15" s="2" t="s">
        <v>301</v>
      </c>
      <c r="B15" s="2" t="s">
        <v>303</v>
      </c>
    </row>
    <row r="16" spans="1:25">
      <c r="C16" s="2" t="s">
        <v>304</v>
      </c>
      <c r="D16" s="2" t="s">
        <v>3</v>
      </c>
      <c r="E16" s="463">
        <v>627</v>
      </c>
      <c r="F16" s="463">
        <v>659</v>
      </c>
      <c r="G16" s="463">
        <v>852</v>
      </c>
      <c r="H16" s="463">
        <v>1009</v>
      </c>
      <c r="I16" s="463">
        <v>946.73599999999999</v>
      </c>
      <c r="J16" s="463">
        <v>994.93100000000004</v>
      </c>
      <c r="K16" s="463">
        <v>1024.691</v>
      </c>
      <c r="L16" s="463">
        <v>1124.4849999999999</v>
      </c>
      <c r="M16" s="463">
        <v>1156.77</v>
      </c>
      <c r="N16" s="463">
        <v>1195.1020000000001</v>
      </c>
      <c r="O16" s="463">
        <v>1019.543</v>
      </c>
      <c r="P16" s="463">
        <v>849.41600000000005</v>
      </c>
      <c r="Q16" s="463">
        <v>852.85299999999995</v>
      </c>
      <c r="R16" s="463">
        <v>816.58199999999999</v>
      </c>
      <c r="S16" s="463">
        <v>843.94500000000005</v>
      </c>
      <c r="T16" s="463">
        <v>958.21400000000006</v>
      </c>
      <c r="U16" s="463">
        <v>1131.355</v>
      </c>
      <c r="V16" s="463">
        <v>1258.001</v>
      </c>
      <c r="W16" s="463">
        <v>1314.2</v>
      </c>
      <c r="X16" s="463">
        <v>1326.355</v>
      </c>
      <c r="Y16" s="463">
        <v>1369.894</v>
      </c>
    </row>
    <row r="17" spans="1:25">
      <c r="C17" s="2" t="s">
        <v>305</v>
      </c>
      <c r="D17" s="2" t="s">
        <v>3</v>
      </c>
      <c r="E17" s="463">
        <v>4102</v>
      </c>
      <c r="F17" s="463">
        <v>4415</v>
      </c>
      <c r="G17" s="463">
        <v>4716</v>
      </c>
      <c r="H17" s="463">
        <v>4993</v>
      </c>
      <c r="I17" s="463">
        <v>5608.4629999999997</v>
      </c>
      <c r="J17" s="463">
        <v>6233.7610000000004</v>
      </c>
      <c r="K17" s="463">
        <v>7009.2380000000003</v>
      </c>
      <c r="L17" s="463">
        <v>7437.3620000000001</v>
      </c>
      <c r="M17" s="463">
        <v>8039.3429999999998</v>
      </c>
      <c r="N17" s="463">
        <v>8098.1480000000001</v>
      </c>
      <c r="O17" s="463">
        <v>7681.9989999999998</v>
      </c>
      <c r="P17" s="463">
        <v>7396.8519999999999</v>
      </c>
      <c r="Q17" s="463">
        <v>8203.7800000000007</v>
      </c>
      <c r="R17" s="463">
        <v>8434.8150000000005</v>
      </c>
      <c r="S17" s="463">
        <v>8974.2170000000006</v>
      </c>
      <c r="T17" s="463">
        <v>9087.9629999999997</v>
      </c>
      <c r="U17" s="463">
        <v>9646.0560000000005</v>
      </c>
      <c r="V17" s="463">
        <v>11136</v>
      </c>
      <c r="W17" s="463">
        <v>12555.182000000001</v>
      </c>
      <c r="X17" s="463">
        <v>13005.695</v>
      </c>
      <c r="Y17" s="463">
        <v>12998.333000000001</v>
      </c>
    </row>
    <row r="18" spans="1:25">
      <c r="C18" s="2" t="s">
        <v>306</v>
      </c>
      <c r="D18" s="2" t="s">
        <v>3</v>
      </c>
      <c r="E18" s="463">
        <v>508</v>
      </c>
      <c r="F18" s="463">
        <v>492</v>
      </c>
      <c r="G18" s="463">
        <v>459</v>
      </c>
      <c r="H18" s="463">
        <v>418</v>
      </c>
      <c r="I18" s="463">
        <v>395.15899999999999</v>
      </c>
      <c r="J18" s="463">
        <v>594.72400000000005</v>
      </c>
      <c r="K18" s="463">
        <v>657.13699999999994</v>
      </c>
      <c r="L18" s="463">
        <v>749.51099999999997</v>
      </c>
      <c r="M18" s="463">
        <v>777.31100000000004</v>
      </c>
      <c r="N18" s="463">
        <v>644.64499999999998</v>
      </c>
      <c r="O18" s="463">
        <v>567.86</v>
      </c>
      <c r="P18" s="463">
        <v>476.06099999999998</v>
      </c>
      <c r="Q18" s="463">
        <v>523.74900000000002</v>
      </c>
      <c r="R18" s="463">
        <v>485.41199999999998</v>
      </c>
      <c r="S18" s="463">
        <v>473.07499999999999</v>
      </c>
      <c r="T18" s="463">
        <v>559.15700000000004</v>
      </c>
      <c r="U18" s="463">
        <v>637.56200000000001</v>
      </c>
      <c r="V18" s="463">
        <v>691.37</v>
      </c>
      <c r="W18" s="463">
        <v>843.99800000000005</v>
      </c>
      <c r="X18" s="463">
        <v>863.58799999999997</v>
      </c>
      <c r="Y18" s="463">
        <v>736.37599999999998</v>
      </c>
    </row>
    <row r="19" spans="1:25">
      <c r="C19" s="2" t="s">
        <v>307</v>
      </c>
      <c r="D19" s="2" t="s">
        <v>3</v>
      </c>
      <c r="E19" s="464">
        <v>190</v>
      </c>
      <c r="F19" s="463">
        <v>195</v>
      </c>
      <c r="G19" s="463">
        <v>211</v>
      </c>
      <c r="H19" s="463">
        <v>205</v>
      </c>
      <c r="I19" s="463">
        <v>184.267</v>
      </c>
      <c r="J19" s="463">
        <v>300.59199999999998</v>
      </c>
      <c r="K19" s="463">
        <v>283.22899999999998</v>
      </c>
      <c r="L19" s="463">
        <v>359.42599999999999</v>
      </c>
      <c r="M19" s="463">
        <v>381.38299999999998</v>
      </c>
      <c r="N19" s="463">
        <v>414.54199999999997</v>
      </c>
      <c r="O19" s="463">
        <v>470.50299999999999</v>
      </c>
      <c r="P19" s="463">
        <v>546.69399999999996</v>
      </c>
      <c r="Q19" s="463">
        <v>481.75700000000001</v>
      </c>
      <c r="R19" s="463">
        <v>476.84899999999999</v>
      </c>
      <c r="S19" s="463">
        <v>567.76400000000001</v>
      </c>
      <c r="T19" s="463">
        <v>641.24800000000005</v>
      </c>
      <c r="U19" s="463">
        <v>775.63</v>
      </c>
      <c r="V19" s="463">
        <v>757.36800000000005</v>
      </c>
      <c r="W19" s="463">
        <v>795.91499999999996</v>
      </c>
      <c r="X19" s="463">
        <v>845.11900000000003</v>
      </c>
      <c r="Y19" s="463">
        <v>919.72500000000002</v>
      </c>
    </row>
    <row r="20" spans="1:25">
      <c r="C20" s="2" t="s">
        <v>308</v>
      </c>
      <c r="D20" s="2" t="s">
        <v>3</v>
      </c>
      <c r="E20" s="465">
        <f t="shared" ref="E20:Q20" si="1">E16+E17+E18+E19</f>
        <v>5427</v>
      </c>
      <c r="F20" s="465">
        <f t="shared" si="1"/>
        <v>5761</v>
      </c>
      <c r="G20" s="465">
        <f t="shared" si="1"/>
        <v>6238</v>
      </c>
      <c r="H20" s="465">
        <f t="shared" si="1"/>
        <v>6625</v>
      </c>
      <c r="I20" s="466">
        <f t="shared" si="1"/>
        <v>7134.6249999999991</v>
      </c>
      <c r="J20" s="466">
        <f t="shared" si="1"/>
        <v>8124.0080000000007</v>
      </c>
      <c r="K20" s="466">
        <f t="shared" si="1"/>
        <v>8974.2950000000001</v>
      </c>
      <c r="L20" s="466">
        <f t="shared" si="1"/>
        <v>9670.7839999999997</v>
      </c>
      <c r="M20" s="466">
        <f t="shared" si="1"/>
        <v>10354.806999999999</v>
      </c>
      <c r="N20" s="466">
        <f t="shared" si="1"/>
        <v>10352.437</v>
      </c>
      <c r="O20" s="466">
        <f t="shared" si="1"/>
        <v>9739.9050000000007</v>
      </c>
      <c r="P20" s="466">
        <f t="shared" si="1"/>
        <v>9269.0229999999992</v>
      </c>
      <c r="Q20" s="466">
        <f t="shared" si="1"/>
        <v>10062.138999999999</v>
      </c>
      <c r="R20" s="466">
        <f t="shared" ref="R20:W20" si="2">R16+R17+R18+R19</f>
        <v>10213.658000000001</v>
      </c>
      <c r="S20" s="466">
        <f t="shared" si="2"/>
        <v>10859.001</v>
      </c>
      <c r="T20" s="466">
        <f t="shared" si="2"/>
        <v>11246.581999999999</v>
      </c>
      <c r="U20" s="466">
        <f t="shared" si="2"/>
        <v>12190.602999999999</v>
      </c>
      <c r="V20" s="466">
        <f t="shared" si="2"/>
        <v>13842.739000000001</v>
      </c>
      <c r="W20" s="466">
        <f t="shared" si="2"/>
        <v>15509.295000000002</v>
      </c>
      <c r="X20" s="466">
        <f t="shared" ref="X20:Y20" si="3">X16+X17+X18+X19</f>
        <v>16040.757</v>
      </c>
      <c r="Y20" s="466">
        <f t="shared" si="3"/>
        <v>16024.328000000001</v>
      </c>
    </row>
    <row r="21" spans="1:25" ht="6" customHeight="1"/>
    <row r="22" spans="1:25">
      <c r="A22" s="2" t="s">
        <v>309</v>
      </c>
      <c r="D22" s="2" t="s">
        <v>3</v>
      </c>
      <c r="E22" s="465">
        <f t="shared" ref="E22:P22" si="4">E13+E20</f>
        <v>14506</v>
      </c>
      <c r="F22" s="465">
        <f t="shared" si="4"/>
        <v>15269</v>
      </c>
      <c r="G22" s="465">
        <f t="shared" si="4"/>
        <v>16451</v>
      </c>
      <c r="H22" s="465">
        <f t="shared" si="4"/>
        <v>18138</v>
      </c>
      <c r="I22" s="466">
        <f t="shared" si="4"/>
        <v>19519.288</v>
      </c>
      <c r="J22" s="466">
        <f t="shared" si="4"/>
        <v>21000.361000000001</v>
      </c>
      <c r="K22" s="466">
        <f t="shared" si="4"/>
        <v>22135.423999999999</v>
      </c>
      <c r="L22" s="466">
        <f t="shared" si="4"/>
        <v>22632.478999999999</v>
      </c>
      <c r="M22" s="466">
        <f t="shared" si="4"/>
        <v>23228.079999999998</v>
      </c>
      <c r="N22" s="466">
        <f t="shared" si="4"/>
        <v>22420.063000000002</v>
      </c>
      <c r="O22" s="466">
        <f t="shared" si="4"/>
        <v>20629.641000000003</v>
      </c>
      <c r="P22" s="466">
        <f t="shared" si="4"/>
        <v>19098.847000000002</v>
      </c>
      <c r="Q22" s="466">
        <f t="shared" ref="Q22:V22" si="5">Q13+Q20</f>
        <v>20183.019999999997</v>
      </c>
      <c r="R22" s="466">
        <f t="shared" si="5"/>
        <v>20264.853000000003</v>
      </c>
      <c r="S22" s="466">
        <f t="shared" si="5"/>
        <v>21163.103999999999</v>
      </c>
      <c r="T22" s="466">
        <f t="shared" si="5"/>
        <v>21812.442999999999</v>
      </c>
      <c r="U22" s="466">
        <f t="shared" si="5"/>
        <v>23337.21</v>
      </c>
      <c r="V22" s="466">
        <f t="shared" si="5"/>
        <v>25092</v>
      </c>
      <c r="W22" s="466">
        <f t="shared" ref="W22:X22" si="6">W13+W20</f>
        <v>26902.047000000002</v>
      </c>
      <c r="X22" s="466">
        <f t="shared" si="6"/>
        <v>27510.642</v>
      </c>
      <c r="Y22" s="466">
        <f t="shared" ref="Y22" si="7">Y13+Y20</f>
        <v>27030.940999999999</v>
      </c>
    </row>
    <row r="23" spans="1:25" ht="6" customHeight="1"/>
    <row r="24" spans="1:25">
      <c r="A24" s="154" t="s">
        <v>93</v>
      </c>
    </row>
    <row r="25" spans="1:25">
      <c r="A25" s="2" t="s">
        <v>359</v>
      </c>
      <c r="B25" s="2" t="s">
        <v>310</v>
      </c>
      <c r="D25" s="2" t="s">
        <v>3</v>
      </c>
      <c r="E25" s="467">
        <v>2621</v>
      </c>
      <c r="F25" s="467">
        <v>2470</v>
      </c>
      <c r="G25" s="467">
        <v>2326</v>
      </c>
      <c r="H25" s="468">
        <v>2284</v>
      </c>
      <c r="I25" s="468">
        <v>2430</v>
      </c>
      <c r="J25" s="468">
        <v>2337</v>
      </c>
      <c r="K25" s="468">
        <v>2051</v>
      </c>
      <c r="L25" s="468">
        <v>2015</v>
      </c>
      <c r="M25" s="468">
        <v>2094</v>
      </c>
      <c r="N25" s="468">
        <v>1938</v>
      </c>
      <c r="O25" s="468">
        <v>1916</v>
      </c>
      <c r="P25" s="468">
        <v>1920</v>
      </c>
      <c r="Q25" s="468">
        <v>1857.7449999999999</v>
      </c>
      <c r="R25" s="468">
        <v>1809.415</v>
      </c>
      <c r="S25" s="468">
        <v>1831</v>
      </c>
      <c r="T25" s="468">
        <v>1794.16</v>
      </c>
      <c r="U25" s="468">
        <v>1729.336</v>
      </c>
      <c r="V25" s="468">
        <v>1752.722</v>
      </c>
      <c r="W25" s="468">
        <v>1753.06</v>
      </c>
      <c r="X25" s="355">
        <v>1750</v>
      </c>
      <c r="Y25" s="2">
        <v>1771</v>
      </c>
    </row>
    <row r="26" spans="1:25" ht="6" customHeight="1">
      <c r="N26" s="3"/>
      <c r="O26" s="3"/>
      <c r="P26" s="3"/>
      <c r="Q26" s="3"/>
    </row>
    <row r="27" spans="1:25">
      <c r="A27" s="2" t="s">
        <v>311</v>
      </c>
      <c r="D27" s="2" t="s">
        <v>3</v>
      </c>
      <c r="E27" s="2">
        <v>6</v>
      </c>
      <c r="F27" s="2">
        <v>5.681</v>
      </c>
      <c r="G27" s="2">
        <v>6.1050000000000004</v>
      </c>
      <c r="H27" s="469">
        <v>111.875</v>
      </c>
      <c r="I27" s="469">
        <v>207.58699999999999</v>
      </c>
      <c r="J27" s="469">
        <v>207</v>
      </c>
      <c r="K27" s="469">
        <v>194.32300000000001</v>
      </c>
      <c r="L27" s="469">
        <v>121</v>
      </c>
      <c r="M27" s="469">
        <v>111</v>
      </c>
      <c r="N27" s="470">
        <v>75</v>
      </c>
      <c r="O27" s="155">
        <v>31</v>
      </c>
      <c r="P27" s="155">
        <v>54.015999999999998</v>
      </c>
      <c r="Q27" s="471">
        <v>0.56299999999999994</v>
      </c>
      <c r="R27" s="471">
        <v>0.70599999999999996</v>
      </c>
      <c r="S27" s="471">
        <v>0.68600000000000005</v>
      </c>
      <c r="T27" s="472">
        <v>0.67300000000000004</v>
      </c>
      <c r="U27" s="472">
        <v>0.47899999999999998</v>
      </c>
      <c r="V27" s="472">
        <v>0.72099999999999997</v>
      </c>
      <c r="W27" s="472">
        <v>0.41099999999999998</v>
      </c>
      <c r="X27" s="2">
        <v>4.4999999999999998E-2</v>
      </c>
      <c r="Y27" s="2">
        <v>0</v>
      </c>
    </row>
    <row r="28" spans="1:25" ht="6" customHeight="1"/>
    <row r="29" spans="1:25">
      <c r="A29" s="2" t="s">
        <v>309</v>
      </c>
      <c r="D29" s="2" t="s">
        <v>3</v>
      </c>
      <c r="E29" s="465">
        <f t="shared" ref="E29:Y29" si="8">E25+E27</f>
        <v>2627</v>
      </c>
      <c r="F29" s="465">
        <f t="shared" si="8"/>
        <v>2475.681</v>
      </c>
      <c r="G29" s="465">
        <f t="shared" si="8"/>
        <v>2332.105</v>
      </c>
      <c r="H29" s="465">
        <f t="shared" si="8"/>
        <v>2395.875</v>
      </c>
      <c r="I29" s="465">
        <f t="shared" si="8"/>
        <v>2637.587</v>
      </c>
      <c r="J29" s="465">
        <f t="shared" si="8"/>
        <v>2544</v>
      </c>
      <c r="K29" s="465">
        <f t="shared" si="8"/>
        <v>2245.3229999999999</v>
      </c>
      <c r="L29" s="465">
        <f t="shared" si="8"/>
        <v>2136</v>
      </c>
      <c r="M29" s="465">
        <f t="shared" si="8"/>
        <v>2205</v>
      </c>
      <c r="N29" s="465">
        <f t="shared" si="8"/>
        <v>2013</v>
      </c>
      <c r="O29" s="465">
        <f t="shared" si="8"/>
        <v>1947</v>
      </c>
      <c r="P29" s="465">
        <f t="shared" si="8"/>
        <v>1974.0160000000001</v>
      </c>
      <c r="Q29" s="465">
        <f t="shared" si="8"/>
        <v>1858.308</v>
      </c>
      <c r="R29" s="465">
        <f t="shared" si="8"/>
        <v>1810.1209999999999</v>
      </c>
      <c r="S29" s="465">
        <f t="shared" si="8"/>
        <v>1831.6859999999999</v>
      </c>
      <c r="T29" s="465">
        <f t="shared" si="8"/>
        <v>1794.8330000000001</v>
      </c>
      <c r="U29" s="465">
        <f t="shared" si="8"/>
        <v>1729.8150000000001</v>
      </c>
      <c r="V29" s="465">
        <f t="shared" si="8"/>
        <v>1753.443</v>
      </c>
      <c r="W29" s="465">
        <f t="shared" si="8"/>
        <v>1753.471</v>
      </c>
      <c r="X29" s="465">
        <f t="shared" si="8"/>
        <v>1750.0450000000001</v>
      </c>
      <c r="Y29" s="465">
        <f t="shared" si="8"/>
        <v>1771</v>
      </c>
    </row>
    <row r="31" spans="1:25" ht="15.75">
      <c r="A31" s="153" t="s">
        <v>312</v>
      </c>
      <c r="E31" s="8">
        <f t="shared" ref="E31:Y31" si="9">E5</f>
        <v>1999</v>
      </c>
      <c r="F31" s="8">
        <f t="shared" si="9"/>
        <v>2000</v>
      </c>
      <c r="G31" s="8">
        <f t="shared" si="9"/>
        <v>2001</v>
      </c>
      <c r="H31" s="8">
        <f t="shared" si="9"/>
        <v>2002</v>
      </c>
      <c r="I31" s="8">
        <f t="shared" si="9"/>
        <v>2003</v>
      </c>
      <c r="J31" s="8">
        <f t="shared" si="9"/>
        <v>2004</v>
      </c>
      <c r="K31" s="8">
        <f t="shared" si="9"/>
        <v>2005</v>
      </c>
      <c r="L31" s="8">
        <f t="shared" si="9"/>
        <v>2006</v>
      </c>
      <c r="M31" s="8">
        <f t="shared" si="9"/>
        <v>2007</v>
      </c>
      <c r="N31" s="8">
        <f t="shared" si="9"/>
        <v>2008</v>
      </c>
      <c r="O31" s="8">
        <f t="shared" si="9"/>
        <v>2009</v>
      </c>
      <c r="P31" s="8">
        <f t="shared" si="9"/>
        <v>2010</v>
      </c>
      <c r="Q31" s="8">
        <f t="shared" si="9"/>
        <v>2011</v>
      </c>
      <c r="R31" s="8">
        <f t="shared" si="9"/>
        <v>2012</v>
      </c>
      <c r="S31" s="8">
        <f t="shared" si="9"/>
        <v>2013</v>
      </c>
      <c r="T31" s="8">
        <f t="shared" si="9"/>
        <v>2014</v>
      </c>
      <c r="U31" s="8">
        <f t="shared" si="9"/>
        <v>2015</v>
      </c>
      <c r="V31" s="8">
        <f t="shared" si="9"/>
        <v>2016</v>
      </c>
      <c r="W31" s="8">
        <f t="shared" si="9"/>
        <v>2017</v>
      </c>
      <c r="X31" s="8">
        <f t="shared" si="9"/>
        <v>2018</v>
      </c>
      <c r="Y31" s="8">
        <f t="shared" si="9"/>
        <v>2019</v>
      </c>
    </row>
    <row r="32" spans="1:25" ht="6" customHeight="1"/>
    <row r="33" spans="1:25">
      <c r="A33" s="154" t="s">
        <v>340</v>
      </c>
    </row>
    <row r="34" spans="1:25">
      <c r="A34" s="2" t="s">
        <v>313</v>
      </c>
      <c r="B34" s="2" t="s">
        <v>297</v>
      </c>
    </row>
    <row r="35" spans="1:25">
      <c r="C35" s="2" t="s">
        <v>314</v>
      </c>
      <c r="D35" s="2" t="s">
        <v>9</v>
      </c>
      <c r="E35" s="367">
        <v>15.7</v>
      </c>
      <c r="F35" s="367">
        <v>15.5</v>
      </c>
      <c r="G35" s="367">
        <v>15.4</v>
      </c>
      <c r="H35" s="367">
        <v>15.2</v>
      </c>
      <c r="I35" s="367">
        <v>14.75</v>
      </c>
      <c r="J35" s="367">
        <v>14.5</v>
      </c>
      <c r="K35" s="367">
        <v>12.5</v>
      </c>
      <c r="L35" s="367">
        <v>14.2</v>
      </c>
      <c r="M35" s="473">
        <v>16.399999999999999</v>
      </c>
      <c r="N35" s="473">
        <v>12.3</v>
      </c>
      <c r="O35" s="156">
        <v>12.6</v>
      </c>
      <c r="P35" s="156">
        <v>14.8</v>
      </c>
      <c r="Q35" s="156">
        <v>13.5</v>
      </c>
      <c r="R35" s="156">
        <v>13.5</v>
      </c>
      <c r="S35" s="156">
        <v>13</v>
      </c>
      <c r="T35" s="156">
        <v>13.5</v>
      </c>
      <c r="U35" s="367">
        <v>16.7</v>
      </c>
      <c r="V35" s="156">
        <v>16.2</v>
      </c>
      <c r="W35" s="156">
        <v>14.8</v>
      </c>
      <c r="X35" s="156">
        <v>17</v>
      </c>
      <c r="Y35" s="156">
        <v>19.100000000000001</v>
      </c>
    </row>
    <row r="36" spans="1:25">
      <c r="C36" s="2" t="s">
        <v>315</v>
      </c>
      <c r="D36" s="2" t="s">
        <v>9</v>
      </c>
      <c r="E36" s="367">
        <v>0.7</v>
      </c>
      <c r="F36" s="367">
        <v>0.54679999999999995</v>
      </c>
      <c r="G36" s="367">
        <v>0.5</v>
      </c>
      <c r="H36" s="367">
        <v>0.6</v>
      </c>
      <c r="I36" s="367">
        <v>0.6</v>
      </c>
      <c r="J36" s="367">
        <v>0.5</v>
      </c>
      <c r="K36" s="367">
        <v>0.4</v>
      </c>
      <c r="L36" s="367">
        <v>0.4</v>
      </c>
      <c r="M36" s="473">
        <v>0.6</v>
      </c>
      <c r="N36" s="473">
        <v>0.5</v>
      </c>
      <c r="O36" s="156">
        <v>0.5</v>
      </c>
      <c r="P36" s="156">
        <v>0.4</v>
      </c>
      <c r="Q36" s="156">
        <v>0.3</v>
      </c>
      <c r="R36" s="156">
        <v>0.3</v>
      </c>
      <c r="S36" s="156">
        <v>0.3</v>
      </c>
      <c r="T36" s="156">
        <v>0.2</v>
      </c>
      <c r="U36" s="156">
        <v>0.2</v>
      </c>
      <c r="V36" s="156">
        <v>0.2</v>
      </c>
      <c r="W36" s="156">
        <v>0.2</v>
      </c>
      <c r="X36" s="156">
        <v>0.2</v>
      </c>
      <c r="Y36" s="156">
        <v>0.4</v>
      </c>
    </row>
    <row r="37" spans="1:25">
      <c r="C37" s="2" t="s">
        <v>316</v>
      </c>
      <c r="D37" s="2" t="s">
        <v>9</v>
      </c>
      <c r="E37" s="474">
        <f t="shared" ref="E37:Y37" si="10">E35+E36</f>
        <v>16.399999999999999</v>
      </c>
      <c r="F37" s="474">
        <f t="shared" si="10"/>
        <v>16.046800000000001</v>
      </c>
      <c r="G37" s="474">
        <f t="shared" si="10"/>
        <v>15.9</v>
      </c>
      <c r="H37" s="474">
        <f t="shared" si="10"/>
        <v>15.799999999999999</v>
      </c>
      <c r="I37" s="474">
        <f t="shared" si="10"/>
        <v>15.35</v>
      </c>
      <c r="J37" s="474">
        <f t="shared" si="10"/>
        <v>15</v>
      </c>
      <c r="K37" s="474">
        <f t="shared" si="10"/>
        <v>12.9</v>
      </c>
      <c r="L37" s="474">
        <f t="shared" si="10"/>
        <v>14.6</v>
      </c>
      <c r="M37" s="474">
        <f t="shared" si="10"/>
        <v>17</v>
      </c>
      <c r="N37" s="474">
        <f t="shared" si="10"/>
        <v>12.8</v>
      </c>
      <c r="O37" s="474">
        <f t="shared" si="10"/>
        <v>13.1</v>
      </c>
      <c r="P37" s="474">
        <f t="shared" si="10"/>
        <v>15.200000000000001</v>
      </c>
      <c r="Q37" s="474">
        <f t="shared" si="10"/>
        <v>13.8</v>
      </c>
      <c r="R37" s="474">
        <f t="shared" si="10"/>
        <v>13.8</v>
      </c>
      <c r="S37" s="474">
        <f t="shared" si="10"/>
        <v>13.3</v>
      </c>
      <c r="T37" s="474">
        <f t="shared" si="10"/>
        <v>13.7</v>
      </c>
      <c r="U37" s="474">
        <f t="shared" si="10"/>
        <v>16.899999999999999</v>
      </c>
      <c r="V37" s="474">
        <f t="shared" si="10"/>
        <v>16.399999999999999</v>
      </c>
      <c r="W37" s="474">
        <f t="shared" si="10"/>
        <v>15</v>
      </c>
      <c r="X37" s="474">
        <f t="shared" si="10"/>
        <v>17.2</v>
      </c>
      <c r="Y37" s="474">
        <f t="shared" si="10"/>
        <v>19.5</v>
      </c>
    </row>
    <row r="38" spans="1:25" ht="6" customHeight="1"/>
    <row r="39" spans="1:25">
      <c r="B39" s="2" t="s">
        <v>317</v>
      </c>
    </row>
    <row r="40" spans="1:25">
      <c r="C40" s="2" t="s">
        <v>318</v>
      </c>
      <c r="D40" s="2" t="s">
        <v>9</v>
      </c>
      <c r="E40" s="367">
        <v>19.2</v>
      </c>
      <c r="F40" s="367">
        <v>20.3</v>
      </c>
      <c r="G40" s="367">
        <v>19.3</v>
      </c>
      <c r="H40" s="367">
        <v>18.3</v>
      </c>
      <c r="I40" s="367">
        <v>20.890999999999998</v>
      </c>
      <c r="J40" s="367">
        <v>17.899999999999999</v>
      </c>
      <c r="K40" s="367">
        <v>17.399999999999999</v>
      </c>
      <c r="L40" s="367">
        <v>18.899999999999999</v>
      </c>
      <c r="M40" s="473">
        <v>21.9</v>
      </c>
      <c r="N40" s="473">
        <v>17.7</v>
      </c>
      <c r="O40" s="156">
        <v>16</v>
      </c>
      <c r="P40" s="156">
        <v>17.899999999999999</v>
      </c>
      <c r="Q40" s="156">
        <v>17.5</v>
      </c>
      <c r="R40" s="156">
        <v>19.600000000000001</v>
      </c>
      <c r="S40" s="156">
        <v>16.2</v>
      </c>
      <c r="T40" s="156">
        <v>18.2</v>
      </c>
      <c r="U40" s="156">
        <v>20.3</v>
      </c>
      <c r="V40" s="156">
        <v>19.3</v>
      </c>
      <c r="W40" s="156">
        <v>19</v>
      </c>
      <c r="X40" s="156">
        <v>19.8</v>
      </c>
      <c r="Y40" s="156">
        <v>20.7</v>
      </c>
    </row>
    <row r="41" spans="1:25">
      <c r="C41" s="2" t="s">
        <v>315</v>
      </c>
      <c r="D41" s="2" t="s">
        <v>9</v>
      </c>
      <c r="E41" s="367">
        <v>0.3</v>
      </c>
      <c r="F41" s="367">
        <v>0.24410000000000001</v>
      </c>
      <c r="G41" s="367">
        <v>0.2</v>
      </c>
      <c r="H41" s="367">
        <v>0.2</v>
      </c>
      <c r="I41" s="367">
        <v>0.2</v>
      </c>
      <c r="J41" s="367">
        <v>0.3</v>
      </c>
      <c r="K41" s="367">
        <v>0.2</v>
      </c>
      <c r="L41" s="367">
        <v>0.2</v>
      </c>
      <c r="M41" s="473">
        <v>0.3</v>
      </c>
      <c r="N41" s="473">
        <v>0.3</v>
      </c>
      <c r="O41" s="156">
        <v>0.2</v>
      </c>
      <c r="P41" s="156">
        <v>0.2</v>
      </c>
      <c r="Q41" s="156">
        <v>0.1</v>
      </c>
      <c r="R41" s="156">
        <v>0.1</v>
      </c>
      <c r="S41" s="156">
        <v>0.1</v>
      </c>
      <c r="T41" s="156">
        <v>0.1</v>
      </c>
      <c r="U41" s="156">
        <v>0.2</v>
      </c>
      <c r="V41" s="156">
        <v>0.1</v>
      </c>
      <c r="W41" s="156">
        <v>0.1</v>
      </c>
      <c r="X41" s="156">
        <v>0.1</v>
      </c>
      <c r="Y41" s="156">
        <v>0.2</v>
      </c>
    </row>
    <row r="42" spans="1:25">
      <c r="C42" s="2" t="s">
        <v>319</v>
      </c>
      <c r="D42" s="2" t="s">
        <v>9</v>
      </c>
      <c r="E42" s="474">
        <f t="shared" ref="E42:P42" si="11">E40+E41</f>
        <v>19.5</v>
      </c>
      <c r="F42" s="474">
        <f t="shared" si="11"/>
        <v>20.5441</v>
      </c>
      <c r="G42" s="474">
        <f t="shared" si="11"/>
        <v>19.5</v>
      </c>
      <c r="H42" s="474">
        <f t="shared" si="11"/>
        <v>18.5</v>
      </c>
      <c r="I42" s="474">
        <f t="shared" si="11"/>
        <v>21.090999999999998</v>
      </c>
      <c r="J42" s="474">
        <f t="shared" si="11"/>
        <v>18.2</v>
      </c>
      <c r="K42" s="474">
        <f t="shared" si="11"/>
        <v>17.599999999999998</v>
      </c>
      <c r="L42" s="474">
        <f t="shared" si="11"/>
        <v>19.099999999999998</v>
      </c>
      <c r="M42" s="474">
        <f t="shared" si="11"/>
        <v>22.2</v>
      </c>
      <c r="N42" s="474">
        <f t="shared" si="11"/>
        <v>18</v>
      </c>
      <c r="O42" s="474">
        <f t="shared" si="11"/>
        <v>16.2</v>
      </c>
      <c r="P42" s="474">
        <f t="shared" si="11"/>
        <v>18.099999999999998</v>
      </c>
      <c r="Q42" s="474">
        <f t="shared" ref="Q42:T42" si="12">Q40+Q41</f>
        <v>17.600000000000001</v>
      </c>
      <c r="R42" s="474">
        <f t="shared" si="12"/>
        <v>19.700000000000003</v>
      </c>
      <c r="S42" s="474">
        <f t="shared" si="12"/>
        <v>16.3</v>
      </c>
      <c r="T42" s="474">
        <f t="shared" si="12"/>
        <v>18.3</v>
      </c>
      <c r="U42" s="474">
        <f t="shared" ref="U42:X42" si="13">U40+U41</f>
        <v>20.5</v>
      </c>
      <c r="V42" s="474">
        <f t="shared" si="13"/>
        <v>19.400000000000002</v>
      </c>
      <c r="W42" s="474">
        <f t="shared" si="13"/>
        <v>19.100000000000001</v>
      </c>
      <c r="X42" s="474">
        <f t="shared" si="13"/>
        <v>19.900000000000002</v>
      </c>
      <c r="Y42" s="474">
        <f t="shared" ref="Y42" si="14">Y40+Y41</f>
        <v>20.9</v>
      </c>
    </row>
    <row r="43" spans="1:25" ht="6" customHeight="1"/>
    <row r="44" spans="1:25">
      <c r="B44" s="2" t="s">
        <v>320</v>
      </c>
    </row>
    <row r="45" spans="1:25">
      <c r="C45" s="2" t="s">
        <v>321</v>
      </c>
      <c r="D45" s="2" t="s">
        <v>9</v>
      </c>
      <c r="E45" s="474">
        <f t="shared" ref="E45:O45" si="15">E35+E40</f>
        <v>34.9</v>
      </c>
      <c r="F45" s="474">
        <f t="shared" si="15"/>
        <v>35.799999999999997</v>
      </c>
      <c r="G45" s="474">
        <f t="shared" si="15"/>
        <v>34.700000000000003</v>
      </c>
      <c r="H45" s="474">
        <f t="shared" si="15"/>
        <v>33.5</v>
      </c>
      <c r="I45" s="474">
        <f t="shared" si="15"/>
        <v>35.640999999999998</v>
      </c>
      <c r="J45" s="474">
        <f t="shared" si="15"/>
        <v>32.4</v>
      </c>
      <c r="K45" s="474">
        <f t="shared" si="15"/>
        <v>29.9</v>
      </c>
      <c r="L45" s="474">
        <f t="shared" si="15"/>
        <v>33.099999999999994</v>
      </c>
      <c r="M45" s="474">
        <f t="shared" si="15"/>
        <v>38.299999999999997</v>
      </c>
      <c r="N45" s="474">
        <f t="shared" si="15"/>
        <v>30</v>
      </c>
      <c r="O45" s="474">
        <f t="shared" si="15"/>
        <v>28.6</v>
      </c>
      <c r="P45" s="474">
        <f>P35+P40</f>
        <v>32.700000000000003</v>
      </c>
      <c r="Q45" s="474">
        <f t="shared" ref="Q45:S45" si="16">Q35+Q40</f>
        <v>31</v>
      </c>
      <c r="R45" s="474">
        <f t="shared" si="16"/>
        <v>33.1</v>
      </c>
      <c r="S45" s="474">
        <f t="shared" si="16"/>
        <v>29.2</v>
      </c>
      <c r="T45" s="474">
        <f t="shared" ref="T45:U45" si="17">T35+T40</f>
        <v>31.7</v>
      </c>
      <c r="U45" s="474">
        <f t="shared" si="17"/>
        <v>37</v>
      </c>
      <c r="V45" s="474">
        <f t="shared" ref="V45:W45" si="18">V35+V40</f>
        <v>35.5</v>
      </c>
      <c r="W45" s="474">
        <f t="shared" si="18"/>
        <v>33.799999999999997</v>
      </c>
      <c r="X45" s="474">
        <f t="shared" ref="X45:Y45" si="19">X35+X40</f>
        <v>36.799999999999997</v>
      </c>
      <c r="Y45" s="474">
        <f t="shared" si="19"/>
        <v>39.799999999999997</v>
      </c>
    </row>
    <row r="46" spans="1:25">
      <c r="C46" s="2" t="s">
        <v>322</v>
      </c>
      <c r="D46" s="2" t="s">
        <v>9</v>
      </c>
      <c r="E46" s="474">
        <f t="shared" ref="E46:O46" si="20">E36+E41</f>
        <v>1</v>
      </c>
      <c r="F46" s="474">
        <f t="shared" si="20"/>
        <v>0.79089999999999994</v>
      </c>
      <c r="G46" s="474">
        <f t="shared" si="20"/>
        <v>0.7</v>
      </c>
      <c r="H46" s="474">
        <f t="shared" si="20"/>
        <v>0.8</v>
      </c>
      <c r="I46" s="474">
        <f t="shared" si="20"/>
        <v>0.8</v>
      </c>
      <c r="J46" s="474">
        <f t="shared" si="20"/>
        <v>0.8</v>
      </c>
      <c r="K46" s="474">
        <f t="shared" si="20"/>
        <v>0.60000000000000009</v>
      </c>
      <c r="L46" s="474">
        <f t="shared" si="20"/>
        <v>0.60000000000000009</v>
      </c>
      <c r="M46" s="474">
        <f t="shared" si="20"/>
        <v>0.89999999999999991</v>
      </c>
      <c r="N46" s="474">
        <f t="shared" si="20"/>
        <v>0.8</v>
      </c>
      <c r="O46" s="474">
        <f t="shared" si="20"/>
        <v>0.7</v>
      </c>
      <c r="P46" s="474">
        <f>P36+P41</f>
        <v>0.60000000000000009</v>
      </c>
      <c r="Q46" s="474">
        <f t="shared" ref="Q46:S46" si="21">Q36+Q41</f>
        <v>0.4</v>
      </c>
      <c r="R46" s="474">
        <f t="shared" si="21"/>
        <v>0.4</v>
      </c>
      <c r="S46" s="474">
        <f t="shared" si="21"/>
        <v>0.4</v>
      </c>
      <c r="T46" s="474">
        <f t="shared" ref="T46:U46" si="22">T36+T41</f>
        <v>0.30000000000000004</v>
      </c>
      <c r="U46" s="474">
        <f t="shared" si="22"/>
        <v>0.4</v>
      </c>
      <c r="V46" s="474">
        <f t="shared" ref="V46:W46" si="23">V36+V41</f>
        <v>0.30000000000000004</v>
      </c>
      <c r="W46" s="474">
        <f t="shared" si="23"/>
        <v>0.30000000000000004</v>
      </c>
      <c r="X46" s="474">
        <f t="shared" ref="X46:Y46" si="24">X36+X41</f>
        <v>0.30000000000000004</v>
      </c>
      <c r="Y46" s="474">
        <f t="shared" si="24"/>
        <v>0.60000000000000009</v>
      </c>
    </row>
    <row r="47" spans="1:25" ht="6" customHeight="1"/>
    <row r="48" spans="1:25">
      <c r="A48" s="154" t="s">
        <v>91</v>
      </c>
    </row>
    <row r="49" spans="1:25">
      <c r="A49" s="2" t="s">
        <v>323</v>
      </c>
      <c r="B49" s="2" t="s">
        <v>297</v>
      </c>
    </row>
    <row r="50" spans="1:25">
      <c r="C50" s="2" t="s">
        <v>314</v>
      </c>
      <c r="D50" s="2" t="s">
        <v>9</v>
      </c>
      <c r="E50" s="367">
        <v>4.45</v>
      </c>
      <c r="F50" s="367">
        <v>3.09</v>
      </c>
      <c r="G50" s="367">
        <v>4.9048790000000002</v>
      </c>
      <c r="H50" s="367">
        <v>4.362222</v>
      </c>
      <c r="I50" s="367">
        <v>4.133661</v>
      </c>
      <c r="J50" s="367">
        <v>6.38</v>
      </c>
      <c r="K50" s="367">
        <v>8.9700000000000006</v>
      </c>
      <c r="L50" s="367">
        <v>7.13</v>
      </c>
      <c r="M50" s="473">
        <v>4.55</v>
      </c>
      <c r="N50" s="473">
        <v>3.84</v>
      </c>
      <c r="O50" s="473">
        <v>3.25</v>
      </c>
      <c r="P50" s="473">
        <v>3.11</v>
      </c>
      <c r="Q50" s="473">
        <v>4.47</v>
      </c>
      <c r="R50" s="473">
        <v>2.9</v>
      </c>
      <c r="S50" s="3" t="s">
        <v>6</v>
      </c>
      <c r="T50" s="3" t="s">
        <v>6</v>
      </c>
      <c r="U50" s="3" t="s">
        <v>6</v>
      </c>
      <c r="V50" s="3" t="s">
        <v>6</v>
      </c>
      <c r="W50" s="3" t="s">
        <v>6</v>
      </c>
      <c r="X50" s="3" t="s">
        <v>6</v>
      </c>
      <c r="Y50" s="3" t="s">
        <v>6</v>
      </c>
    </row>
    <row r="51" spans="1:25">
      <c r="C51" s="2" t="s">
        <v>315</v>
      </c>
      <c r="D51" s="2" t="s">
        <v>9</v>
      </c>
      <c r="E51" s="367">
        <v>0.91</v>
      </c>
      <c r="F51" s="367">
        <v>0.88</v>
      </c>
      <c r="G51" s="367">
        <v>0.64</v>
      </c>
      <c r="H51" s="367">
        <v>0.49</v>
      </c>
      <c r="I51" s="367">
        <v>0.43487100000000001</v>
      </c>
      <c r="J51" s="367">
        <v>0.51</v>
      </c>
      <c r="K51" s="367">
        <v>0.54</v>
      </c>
      <c r="L51" s="367">
        <v>0.53</v>
      </c>
      <c r="M51" s="473">
        <v>0.5</v>
      </c>
      <c r="N51" s="473">
        <v>0.39</v>
      </c>
      <c r="O51" s="473">
        <v>0.36</v>
      </c>
      <c r="P51" s="475">
        <v>0.36</v>
      </c>
      <c r="Q51" s="475">
        <v>0.37</v>
      </c>
      <c r="R51" s="473">
        <v>0.43</v>
      </c>
      <c r="S51" s="3" t="s">
        <v>6</v>
      </c>
      <c r="T51" s="3" t="s">
        <v>6</v>
      </c>
      <c r="U51" s="3" t="s">
        <v>6</v>
      </c>
      <c r="V51" s="3" t="s">
        <v>6</v>
      </c>
      <c r="W51" s="3" t="s">
        <v>6</v>
      </c>
      <c r="X51" s="3" t="s">
        <v>6</v>
      </c>
      <c r="Y51" s="3" t="s">
        <v>6</v>
      </c>
    </row>
    <row r="52" spans="1:25">
      <c r="C52" s="2" t="s">
        <v>316</v>
      </c>
      <c r="D52" s="2" t="s">
        <v>9</v>
      </c>
      <c r="E52" s="474">
        <f t="shared" ref="E52:S52" si="25">E50+E51</f>
        <v>5.36</v>
      </c>
      <c r="F52" s="474">
        <f t="shared" si="25"/>
        <v>3.9699999999999998</v>
      </c>
      <c r="G52" s="474">
        <f t="shared" si="25"/>
        <v>5.5448789999999999</v>
      </c>
      <c r="H52" s="474">
        <f t="shared" si="25"/>
        <v>4.8522220000000003</v>
      </c>
      <c r="I52" s="474">
        <f t="shared" si="25"/>
        <v>4.5685320000000003</v>
      </c>
      <c r="J52" s="474">
        <f t="shared" si="25"/>
        <v>6.89</v>
      </c>
      <c r="K52" s="474">
        <f t="shared" si="25"/>
        <v>9.5100000000000016</v>
      </c>
      <c r="L52" s="474">
        <f t="shared" si="25"/>
        <v>7.66</v>
      </c>
      <c r="M52" s="474">
        <f t="shared" si="25"/>
        <v>5.05</v>
      </c>
      <c r="N52" s="474">
        <f t="shared" si="25"/>
        <v>4.2299999999999995</v>
      </c>
      <c r="O52" s="474">
        <f t="shared" si="25"/>
        <v>3.61</v>
      </c>
      <c r="P52" s="474">
        <f t="shared" si="25"/>
        <v>3.4699999999999998</v>
      </c>
      <c r="Q52" s="474">
        <f t="shared" si="25"/>
        <v>4.84</v>
      </c>
      <c r="R52" s="474">
        <f t="shared" si="25"/>
        <v>3.33</v>
      </c>
      <c r="S52" s="474" t="e">
        <f t="shared" si="25"/>
        <v>#VALUE!</v>
      </c>
      <c r="T52" s="474" t="e">
        <f t="shared" ref="T52:V52" si="26">T50+T51</f>
        <v>#VALUE!</v>
      </c>
      <c r="U52" s="474" t="e">
        <f t="shared" si="26"/>
        <v>#VALUE!</v>
      </c>
      <c r="V52" s="474" t="e">
        <f t="shared" si="26"/>
        <v>#VALUE!</v>
      </c>
      <c r="W52" s="474" t="e">
        <f t="shared" ref="W52:X52" si="27">W50+W51</f>
        <v>#VALUE!</v>
      </c>
      <c r="X52" s="474" t="e">
        <f t="shared" si="27"/>
        <v>#VALUE!</v>
      </c>
      <c r="Y52" s="474" t="e">
        <f t="shared" ref="Y52" si="28">Y50+Y51</f>
        <v>#VALUE!</v>
      </c>
    </row>
    <row r="53" spans="1:25" ht="6" customHeight="1"/>
    <row r="54" spans="1:25">
      <c r="B54" s="2" t="s">
        <v>317</v>
      </c>
    </row>
    <row r="55" spans="1:25">
      <c r="C55" s="2" t="s">
        <v>318</v>
      </c>
      <c r="D55" s="2" t="s">
        <v>9</v>
      </c>
      <c r="E55" s="367">
        <v>1.1384650000000001</v>
      </c>
      <c r="F55" s="367">
        <v>1.0511280000000001</v>
      </c>
      <c r="G55" s="367">
        <v>1.1499999999999999</v>
      </c>
      <c r="H55" s="367">
        <v>1.08</v>
      </c>
      <c r="I55" s="367">
        <v>1.0401050000000001</v>
      </c>
      <c r="J55" s="367">
        <v>0.91</v>
      </c>
      <c r="K55" s="367">
        <v>2.08</v>
      </c>
      <c r="L55" s="367">
        <v>2.06</v>
      </c>
      <c r="M55" s="473">
        <v>2.0099999999999998</v>
      </c>
      <c r="N55" s="473">
        <v>2.0099999999999998</v>
      </c>
      <c r="O55" s="473">
        <v>1.27</v>
      </c>
      <c r="P55" s="473">
        <v>1.62</v>
      </c>
      <c r="Q55" s="473">
        <v>3.33</v>
      </c>
      <c r="R55" s="473">
        <v>1.65</v>
      </c>
      <c r="S55" s="3" t="s">
        <v>6</v>
      </c>
      <c r="T55" s="3" t="s">
        <v>6</v>
      </c>
      <c r="U55" s="3" t="s">
        <v>6</v>
      </c>
      <c r="V55" s="3" t="s">
        <v>6</v>
      </c>
      <c r="W55" s="3" t="s">
        <v>6</v>
      </c>
      <c r="X55" s="3" t="s">
        <v>6</v>
      </c>
      <c r="Y55" s="3" t="s">
        <v>6</v>
      </c>
    </row>
    <row r="56" spans="1:25">
      <c r="C56" s="2" t="s">
        <v>315</v>
      </c>
      <c r="D56" s="2" t="s">
        <v>9</v>
      </c>
      <c r="E56" s="367">
        <v>0.89</v>
      </c>
      <c r="F56" s="367">
        <v>0.82</v>
      </c>
      <c r="G56" s="367">
        <v>0.59</v>
      </c>
      <c r="H56" s="367">
        <v>0.64</v>
      </c>
      <c r="I56" s="367">
        <v>0.52403</v>
      </c>
      <c r="J56" s="367">
        <v>0.54</v>
      </c>
      <c r="K56" s="367">
        <v>0.48</v>
      </c>
      <c r="L56" s="367">
        <v>0.45</v>
      </c>
      <c r="M56" s="473">
        <v>0.41</v>
      </c>
      <c r="N56" s="473">
        <v>0.495</v>
      </c>
      <c r="O56" s="473">
        <v>0.42</v>
      </c>
      <c r="P56" s="475">
        <v>0.42</v>
      </c>
      <c r="Q56" s="475">
        <v>0.41</v>
      </c>
      <c r="R56" s="475">
        <v>0.4</v>
      </c>
      <c r="S56" s="3" t="s">
        <v>6</v>
      </c>
      <c r="T56" s="3" t="s">
        <v>6</v>
      </c>
      <c r="U56" s="3" t="s">
        <v>6</v>
      </c>
      <c r="V56" s="3" t="s">
        <v>6</v>
      </c>
      <c r="W56" s="3" t="s">
        <v>6</v>
      </c>
      <c r="X56" s="3" t="s">
        <v>6</v>
      </c>
      <c r="Y56" s="3" t="s">
        <v>6</v>
      </c>
    </row>
    <row r="57" spans="1:25">
      <c r="C57" s="2" t="s">
        <v>319</v>
      </c>
      <c r="D57" s="2" t="s">
        <v>9</v>
      </c>
      <c r="E57" s="474">
        <f t="shared" ref="E57:S57" si="29">E55+E56</f>
        <v>2.0284650000000002</v>
      </c>
      <c r="F57" s="474">
        <f t="shared" si="29"/>
        <v>1.8711280000000001</v>
      </c>
      <c r="G57" s="474">
        <f t="shared" si="29"/>
        <v>1.7399999999999998</v>
      </c>
      <c r="H57" s="474">
        <f t="shared" si="29"/>
        <v>1.7200000000000002</v>
      </c>
      <c r="I57" s="474">
        <f t="shared" si="29"/>
        <v>1.5641350000000001</v>
      </c>
      <c r="J57" s="474">
        <f t="shared" si="29"/>
        <v>1.4500000000000002</v>
      </c>
      <c r="K57" s="474">
        <f t="shared" si="29"/>
        <v>2.56</v>
      </c>
      <c r="L57" s="474">
        <f t="shared" si="29"/>
        <v>2.5100000000000002</v>
      </c>
      <c r="M57" s="474">
        <f t="shared" si="29"/>
        <v>2.42</v>
      </c>
      <c r="N57" s="474">
        <f t="shared" si="29"/>
        <v>2.5049999999999999</v>
      </c>
      <c r="O57" s="474">
        <f t="shared" si="29"/>
        <v>1.69</v>
      </c>
      <c r="P57" s="474">
        <f t="shared" si="29"/>
        <v>2.04</v>
      </c>
      <c r="Q57" s="474">
        <f t="shared" si="29"/>
        <v>3.74</v>
      </c>
      <c r="R57" s="474">
        <f t="shared" si="29"/>
        <v>2.0499999999999998</v>
      </c>
      <c r="S57" s="474" t="e">
        <f t="shared" si="29"/>
        <v>#VALUE!</v>
      </c>
      <c r="T57" s="474" t="e">
        <f t="shared" ref="T57:V57" si="30">T55+T56</f>
        <v>#VALUE!</v>
      </c>
      <c r="U57" s="474" t="e">
        <f t="shared" si="30"/>
        <v>#VALUE!</v>
      </c>
      <c r="V57" s="474" t="e">
        <f t="shared" si="30"/>
        <v>#VALUE!</v>
      </c>
      <c r="W57" s="474" t="e">
        <f t="shared" ref="W57:X57" si="31">W55+W56</f>
        <v>#VALUE!</v>
      </c>
      <c r="X57" s="474" t="e">
        <f t="shared" si="31"/>
        <v>#VALUE!</v>
      </c>
      <c r="Y57" s="474" t="e">
        <f t="shared" ref="Y57" si="32">Y55+Y56</f>
        <v>#VALUE!</v>
      </c>
    </row>
    <row r="58" spans="1:25" ht="6" customHeight="1"/>
    <row r="59" spans="1:25">
      <c r="B59" s="2" t="s">
        <v>320</v>
      </c>
    </row>
    <row r="60" spans="1:25">
      <c r="C60" s="2" t="s">
        <v>321</v>
      </c>
      <c r="D60" s="2" t="s">
        <v>9</v>
      </c>
      <c r="E60" s="474">
        <f t="shared" ref="E60:O60" si="33">E50+E55</f>
        <v>5.5884650000000002</v>
      </c>
      <c r="F60" s="474">
        <f t="shared" si="33"/>
        <v>4.1411280000000001</v>
      </c>
      <c r="G60" s="474">
        <f t="shared" si="33"/>
        <v>6.0548789999999997</v>
      </c>
      <c r="H60" s="474">
        <f t="shared" si="33"/>
        <v>5.4422220000000001</v>
      </c>
      <c r="I60" s="474">
        <f t="shared" si="33"/>
        <v>5.1737660000000005</v>
      </c>
      <c r="J60" s="474">
        <f t="shared" si="33"/>
        <v>7.29</v>
      </c>
      <c r="K60" s="474">
        <f t="shared" si="33"/>
        <v>11.05</v>
      </c>
      <c r="L60" s="474">
        <f t="shared" si="33"/>
        <v>9.19</v>
      </c>
      <c r="M60" s="474">
        <f t="shared" si="33"/>
        <v>6.56</v>
      </c>
      <c r="N60" s="474">
        <f t="shared" si="33"/>
        <v>5.85</v>
      </c>
      <c r="O60" s="474">
        <f t="shared" si="33"/>
        <v>4.5199999999999996</v>
      </c>
      <c r="P60" s="474">
        <f t="shared" ref="P60:R61" si="34">P50+P55</f>
        <v>4.7300000000000004</v>
      </c>
      <c r="Q60" s="474">
        <f t="shared" si="34"/>
        <v>7.8</v>
      </c>
      <c r="R60" s="474">
        <f t="shared" si="34"/>
        <v>4.55</v>
      </c>
      <c r="S60" s="474" t="e">
        <f t="shared" ref="S60:T60" si="35">S50+S55</f>
        <v>#VALUE!</v>
      </c>
      <c r="T60" s="474" t="e">
        <f t="shared" si="35"/>
        <v>#VALUE!</v>
      </c>
      <c r="U60" s="474" t="e">
        <f t="shared" ref="U60:V60" si="36">U50+U55</f>
        <v>#VALUE!</v>
      </c>
      <c r="V60" s="474" t="e">
        <f t="shared" si="36"/>
        <v>#VALUE!</v>
      </c>
      <c r="W60" s="474" t="e">
        <f t="shared" ref="W60:X60" si="37">W50+W55</f>
        <v>#VALUE!</v>
      </c>
      <c r="X60" s="474" t="e">
        <f t="shared" si="37"/>
        <v>#VALUE!</v>
      </c>
      <c r="Y60" s="474" t="e">
        <f t="shared" ref="Y60" si="38">Y50+Y55</f>
        <v>#VALUE!</v>
      </c>
    </row>
    <row r="61" spans="1:25">
      <c r="C61" s="2" t="s">
        <v>322</v>
      </c>
      <c r="D61" s="2" t="s">
        <v>9</v>
      </c>
      <c r="E61" s="474">
        <f t="shared" ref="E61:O61" si="39">E51+E56</f>
        <v>1.8</v>
      </c>
      <c r="F61" s="474">
        <f t="shared" si="39"/>
        <v>1.7</v>
      </c>
      <c r="G61" s="474">
        <f t="shared" si="39"/>
        <v>1.23</v>
      </c>
      <c r="H61" s="474">
        <f t="shared" si="39"/>
        <v>1.1299999999999999</v>
      </c>
      <c r="I61" s="474">
        <f t="shared" si="39"/>
        <v>0.958901</v>
      </c>
      <c r="J61" s="474">
        <f t="shared" si="39"/>
        <v>1.05</v>
      </c>
      <c r="K61" s="474">
        <f t="shared" si="39"/>
        <v>1.02</v>
      </c>
      <c r="L61" s="474">
        <f t="shared" si="39"/>
        <v>0.98</v>
      </c>
      <c r="M61" s="474">
        <f t="shared" si="39"/>
        <v>0.90999999999999992</v>
      </c>
      <c r="N61" s="474">
        <f t="shared" si="39"/>
        <v>0.88500000000000001</v>
      </c>
      <c r="O61" s="474">
        <f t="shared" si="39"/>
        <v>0.78</v>
      </c>
      <c r="P61" s="474">
        <f t="shared" si="34"/>
        <v>0.78</v>
      </c>
      <c r="Q61" s="474">
        <f t="shared" si="34"/>
        <v>0.78</v>
      </c>
      <c r="R61" s="474">
        <f t="shared" si="34"/>
        <v>0.83000000000000007</v>
      </c>
      <c r="S61" s="474" t="e">
        <f t="shared" ref="S61:T61" si="40">S51+S56</f>
        <v>#VALUE!</v>
      </c>
      <c r="T61" s="474" t="e">
        <f t="shared" si="40"/>
        <v>#VALUE!</v>
      </c>
      <c r="U61" s="474" t="e">
        <f t="shared" ref="U61:V61" si="41">U51+U56</f>
        <v>#VALUE!</v>
      </c>
      <c r="V61" s="474" t="e">
        <f t="shared" si="41"/>
        <v>#VALUE!</v>
      </c>
      <c r="W61" s="474" t="e">
        <f t="shared" ref="W61:X61" si="42">W51+W56</f>
        <v>#VALUE!</v>
      </c>
      <c r="X61" s="474" t="e">
        <f t="shared" si="42"/>
        <v>#VALUE!</v>
      </c>
      <c r="Y61" s="474" t="e">
        <f t="shared" ref="Y61" si="43">Y51+Y56</f>
        <v>#VALUE!</v>
      </c>
    </row>
    <row r="62" spans="1:25" ht="6" customHeight="1"/>
    <row r="63" spans="1:25">
      <c r="A63" s="154" t="s">
        <v>184</v>
      </c>
      <c r="B63" s="157" t="s">
        <v>324</v>
      </c>
    </row>
    <row r="64" spans="1:25">
      <c r="A64" s="2" t="s">
        <v>358</v>
      </c>
      <c r="B64" s="2" t="s">
        <v>297</v>
      </c>
    </row>
    <row r="65" spans="2:25">
      <c r="C65" s="2" t="s">
        <v>325</v>
      </c>
      <c r="D65" s="2" t="s">
        <v>9</v>
      </c>
      <c r="E65" s="476">
        <v>35.28</v>
      </c>
      <c r="F65" s="2">
        <v>7.23</v>
      </c>
      <c r="G65" s="2">
        <v>7.48</v>
      </c>
      <c r="H65" s="2">
        <v>7.05</v>
      </c>
      <c r="I65" s="2">
        <v>6.69</v>
      </c>
      <c r="J65" s="2">
        <v>7.02</v>
      </c>
      <c r="K65" s="388">
        <v>8.26</v>
      </c>
      <c r="L65" s="388">
        <v>7.85</v>
      </c>
      <c r="M65" s="473">
        <v>7.1</v>
      </c>
      <c r="N65" s="473">
        <v>7.05</v>
      </c>
      <c r="O65" s="156">
        <v>6.16</v>
      </c>
      <c r="P65" s="156">
        <v>6.32</v>
      </c>
      <c r="Q65" s="156">
        <v>5.12</v>
      </c>
      <c r="R65" s="156">
        <v>2.1242000000000001</v>
      </c>
      <c r="S65" s="156">
        <v>5.7</v>
      </c>
      <c r="T65" s="156">
        <v>6.4</v>
      </c>
      <c r="U65" s="3" t="s">
        <v>6</v>
      </c>
      <c r="V65" s="3" t="s">
        <v>6</v>
      </c>
      <c r="W65" s="3" t="s">
        <v>6</v>
      </c>
      <c r="X65" s="3" t="s">
        <v>6</v>
      </c>
      <c r="Y65" s="3" t="s">
        <v>6</v>
      </c>
    </row>
    <row r="66" spans="2:25">
      <c r="B66" s="157" t="s">
        <v>326</v>
      </c>
      <c r="C66" s="2" t="s">
        <v>327</v>
      </c>
      <c r="D66" s="2" t="s">
        <v>9</v>
      </c>
      <c r="E66" s="476"/>
      <c r="F66" s="2">
        <v>17.46</v>
      </c>
      <c r="G66" s="2">
        <v>14.83</v>
      </c>
      <c r="H66" s="2">
        <v>12.42</v>
      </c>
      <c r="I66" s="2">
        <v>13.07</v>
      </c>
      <c r="J66" s="2">
        <v>13.46</v>
      </c>
      <c r="K66" s="388">
        <v>17.28</v>
      </c>
      <c r="L66" s="388">
        <v>12.23</v>
      </c>
      <c r="M66" s="473">
        <v>14.85</v>
      </c>
      <c r="N66" s="473">
        <v>16.23</v>
      </c>
      <c r="O66" s="156">
        <v>13.67</v>
      </c>
      <c r="P66" s="156">
        <v>12.03</v>
      </c>
      <c r="Q66" s="156">
        <v>12.55</v>
      </c>
      <c r="R66" s="156">
        <v>7.1980000000000004</v>
      </c>
      <c r="S66" s="156">
        <v>6.1</v>
      </c>
      <c r="T66" s="156">
        <v>5.4</v>
      </c>
      <c r="U66" s="3" t="s">
        <v>6</v>
      </c>
      <c r="V66" s="3" t="s">
        <v>6</v>
      </c>
      <c r="W66" s="3" t="s">
        <v>6</v>
      </c>
      <c r="X66" s="3" t="s">
        <v>6</v>
      </c>
      <c r="Y66" s="3" t="s">
        <v>6</v>
      </c>
    </row>
    <row r="67" spans="2:25">
      <c r="B67" s="157" t="s">
        <v>328</v>
      </c>
      <c r="C67" s="2" t="s">
        <v>329</v>
      </c>
      <c r="E67" s="476"/>
      <c r="O67" s="158"/>
      <c r="P67" s="158"/>
      <c r="Q67" s="156"/>
      <c r="R67" s="156"/>
      <c r="S67" s="156"/>
      <c r="T67" s="156"/>
    </row>
    <row r="68" spans="2:25">
      <c r="B68" s="157"/>
      <c r="C68" s="2" t="s">
        <v>325</v>
      </c>
      <c r="D68" s="2" t="s">
        <v>9</v>
      </c>
      <c r="E68" s="477">
        <v>2.27</v>
      </c>
      <c r="F68" s="478">
        <v>0.19</v>
      </c>
      <c r="G68" s="478">
        <v>0.33</v>
      </c>
      <c r="H68" s="478">
        <v>0.24</v>
      </c>
      <c r="I68" s="479">
        <v>0.28999999999999998</v>
      </c>
      <c r="J68" s="479">
        <v>0.26</v>
      </c>
      <c r="K68" s="479">
        <v>0.42</v>
      </c>
      <c r="L68" s="479">
        <v>0.56000000000000005</v>
      </c>
      <c r="M68" s="473">
        <v>0.55000000000000004</v>
      </c>
      <c r="N68" s="473">
        <v>0.42</v>
      </c>
      <c r="O68" s="156">
        <v>0.38</v>
      </c>
      <c r="P68" s="166">
        <v>0.44</v>
      </c>
      <c r="Q68" s="156">
        <v>0.19</v>
      </c>
      <c r="R68" s="156">
        <v>0.16370000000000001</v>
      </c>
      <c r="S68" s="156">
        <v>0.2</v>
      </c>
      <c r="T68" s="156">
        <v>0.1</v>
      </c>
      <c r="U68" s="3" t="s">
        <v>6</v>
      </c>
      <c r="V68" s="3" t="s">
        <v>6</v>
      </c>
      <c r="W68" s="3" t="s">
        <v>6</v>
      </c>
      <c r="X68" s="3" t="s">
        <v>6</v>
      </c>
      <c r="Y68" s="3" t="s">
        <v>6</v>
      </c>
    </row>
    <row r="69" spans="2:25">
      <c r="B69" s="157"/>
      <c r="D69" s="2" t="s">
        <v>9</v>
      </c>
      <c r="E69" s="477"/>
      <c r="F69" s="478">
        <v>0.25</v>
      </c>
      <c r="G69" s="478">
        <v>0.18</v>
      </c>
      <c r="H69" s="478">
        <v>0</v>
      </c>
      <c r="I69" s="479">
        <v>0.25</v>
      </c>
      <c r="J69" s="479">
        <v>0.24</v>
      </c>
      <c r="K69" s="479">
        <v>2.25</v>
      </c>
      <c r="L69" s="479">
        <v>1.17</v>
      </c>
      <c r="M69" s="473">
        <v>1.31</v>
      </c>
      <c r="N69" s="473">
        <v>1.72</v>
      </c>
      <c r="O69" s="156">
        <v>1.83</v>
      </c>
      <c r="P69" s="166">
        <v>1.1200000000000001</v>
      </c>
      <c r="Q69" s="156">
        <v>0.63</v>
      </c>
      <c r="R69" s="156">
        <v>0.2175</v>
      </c>
      <c r="S69" s="156">
        <v>0.7</v>
      </c>
      <c r="T69" s="156">
        <v>0.5</v>
      </c>
      <c r="U69" s="3" t="s">
        <v>6</v>
      </c>
      <c r="V69" s="3" t="s">
        <v>6</v>
      </c>
      <c r="W69" s="3" t="s">
        <v>6</v>
      </c>
      <c r="X69" s="3" t="s">
        <v>6</v>
      </c>
      <c r="Y69" s="3" t="s">
        <v>6</v>
      </c>
    </row>
    <row r="70" spans="2:25">
      <c r="B70" s="157"/>
      <c r="C70" s="2" t="s">
        <v>327</v>
      </c>
      <c r="D70" s="2" t="s">
        <v>9</v>
      </c>
      <c r="E70" s="477"/>
      <c r="F70" s="478">
        <v>0.09</v>
      </c>
      <c r="G70" s="478">
        <v>0.15</v>
      </c>
      <c r="H70" s="478">
        <v>0.17</v>
      </c>
      <c r="I70" s="479">
        <v>0.19</v>
      </c>
      <c r="J70" s="479">
        <v>0</v>
      </c>
      <c r="K70" s="479">
        <v>0.02</v>
      </c>
      <c r="L70" s="479">
        <v>0.1</v>
      </c>
      <c r="M70" s="473">
        <v>0.02</v>
      </c>
      <c r="N70" s="473">
        <v>0.03</v>
      </c>
      <c r="O70" s="156">
        <v>0.04</v>
      </c>
      <c r="P70" s="166">
        <v>0.05</v>
      </c>
      <c r="Q70" s="156">
        <v>0.02</v>
      </c>
      <c r="R70" s="156">
        <v>6.6100000000000006E-2</v>
      </c>
      <c r="S70" s="156">
        <v>0.1</v>
      </c>
      <c r="T70" s="156">
        <v>0.1</v>
      </c>
      <c r="U70" s="3" t="s">
        <v>6</v>
      </c>
      <c r="V70" s="3" t="s">
        <v>6</v>
      </c>
      <c r="W70" s="3" t="s">
        <v>6</v>
      </c>
      <c r="X70" s="3" t="s">
        <v>6</v>
      </c>
      <c r="Y70" s="3" t="s">
        <v>6</v>
      </c>
    </row>
    <row r="71" spans="2:25">
      <c r="B71" s="157"/>
      <c r="D71" s="2" t="s">
        <v>9</v>
      </c>
      <c r="E71" s="477"/>
      <c r="F71" s="478">
        <v>2.5099999999999998</v>
      </c>
      <c r="G71" s="478">
        <v>2.1</v>
      </c>
      <c r="H71" s="478">
        <v>1.51</v>
      </c>
      <c r="I71" s="479">
        <v>1.48</v>
      </c>
      <c r="J71" s="479">
        <v>1.29</v>
      </c>
      <c r="K71" s="479">
        <v>0.36</v>
      </c>
      <c r="L71" s="479">
        <v>0.32</v>
      </c>
      <c r="M71" s="473">
        <v>0.41</v>
      </c>
      <c r="N71" s="473">
        <v>0.11</v>
      </c>
      <c r="O71" s="156">
        <v>0.02</v>
      </c>
      <c r="P71" s="166">
        <v>0.15</v>
      </c>
      <c r="Q71" s="156">
        <v>0.19</v>
      </c>
      <c r="R71" s="156">
        <v>0.1135</v>
      </c>
      <c r="S71" s="156">
        <v>0.1</v>
      </c>
      <c r="T71" s="156">
        <v>0.4</v>
      </c>
      <c r="U71" s="3" t="s">
        <v>6</v>
      </c>
      <c r="V71" s="3" t="s">
        <v>6</v>
      </c>
      <c r="W71" s="3" t="s">
        <v>6</v>
      </c>
      <c r="X71" s="3" t="s">
        <v>6</v>
      </c>
      <c r="Y71" s="3" t="s">
        <v>6</v>
      </c>
    </row>
    <row r="72" spans="2:25">
      <c r="B72" s="157" t="s">
        <v>330</v>
      </c>
      <c r="C72" s="2" t="s">
        <v>314</v>
      </c>
      <c r="E72" s="480">
        <f t="shared" ref="E72:T72" si="44">E65+E66-E68-E69-E70-E71</f>
        <v>33.01</v>
      </c>
      <c r="F72" s="474">
        <f t="shared" si="44"/>
        <v>21.65</v>
      </c>
      <c r="G72" s="474">
        <f t="shared" si="44"/>
        <v>19.550000000000004</v>
      </c>
      <c r="H72" s="474">
        <f t="shared" si="44"/>
        <v>17.549999999999997</v>
      </c>
      <c r="I72" s="474">
        <f t="shared" si="44"/>
        <v>17.55</v>
      </c>
      <c r="J72" s="474">
        <f t="shared" si="44"/>
        <v>18.690000000000001</v>
      </c>
      <c r="K72" s="474">
        <f t="shared" si="44"/>
        <v>22.49</v>
      </c>
      <c r="L72" s="474">
        <f t="shared" si="44"/>
        <v>17.93</v>
      </c>
      <c r="M72" s="474">
        <f t="shared" si="44"/>
        <v>19.66</v>
      </c>
      <c r="N72" s="474">
        <f t="shared" si="44"/>
        <v>21</v>
      </c>
      <c r="O72" s="474">
        <f t="shared" si="44"/>
        <v>17.559999999999999</v>
      </c>
      <c r="P72" s="474">
        <f t="shared" si="44"/>
        <v>16.59</v>
      </c>
      <c r="Q72" s="474">
        <f t="shared" si="44"/>
        <v>16.64</v>
      </c>
      <c r="R72" s="474">
        <f t="shared" si="44"/>
        <v>8.7614000000000001</v>
      </c>
      <c r="S72" s="474">
        <f t="shared" si="44"/>
        <v>10.700000000000003</v>
      </c>
      <c r="T72" s="474">
        <f t="shared" si="44"/>
        <v>10.700000000000001</v>
      </c>
      <c r="U72" s="481" t="s">
        <v>6</v>
      </c>
      <c r="V72" s="481" t="s">
        <v>6</v>
      </c>
      <c r="W72" s="481" t="s">
        <v>6</v>
      </c>
      <c r="X72" s="481" t="s">
        <v>6</v>
      </c>
      <c r="Y72" s="481" t="s">
        <v>6</v>
      </c>
    </row>
    <row r="73" spans="2:25" ht="6" customHeight="1">
      <c r="P73" s="482"/>
    </row>
    <row r="74" spans="2:25">
      <c r="B74" s="2" t="s">
        <v>331</v>
      </c>
      <c r="P74" s="482"/>
    </row>
    <row r="75" spans="2:25">
      <c r="C75" s="2" t="s">
        <v>325</v>
      </c>
      <c r="D75" s="2" t="s">
        <v>9</v>
      </c>
      <c r="E75" s="476">
        <v>8.25</v>
      </c>
      <c r="F75" s="2">
        <v>3.53</v>
      </c>
      <c r="G75" s="2">
        <v>2.84</v>
      </c>
      <c r="H75" s="2">
        <v>2.54</v>
      </c>
      <c r="I75" s="2">
        <v>2.93</v>
      </c>
      <c r="J75" s="2">
        <v>3.12</v>
      </c>
      <c r="K75" s="388">
        <v>4.04</v>
      </c>
      <c r="L75" s="388">
        <v>3.57</v>
      </c>
      <c r="M75" s="473">
        <v>3.68</v>
      </c>
      <c r="N75" s="473">
        <v>3.68</v>
      </c>
      <c r="O75" s="156">
        <v>3.39</v>
      </c>
      <c r="P75" s="166">
        <v>3.73</v>
      </c>
      <c r="Q75" s="156">
        <v>3.18</v>
      </c>
      <c r="R75" s="156">
        <v>0.91439999999999999</v>
      </c>
      <c r="S75" s="156">
        <v>3.1</v>
      </c>
      <c r="T75" s="156">
        <v>3.2</v>
      </c>
      <c r="U75" s="3" t="s">
        <v>6</v>
      </c>
      <c r="V75" s="3" t="s">
        <v>6</v>
      </c>
      <c r="W75" s="3" t="s">
        <v>6</v>
      </c>
      <c r="X75" s="3" t="s">
        <v>6</v>
      </c>
      <c r="Y75" s="3" t="s">
        <v>6</v>
      </c>
    </row>
    <row r="76" spans="2:25">
      <c r="B76" s="157" t="s">
        <v>326</v>
      </c>
      <c r="C76" s="2" t="s">
        <v>327</v>
      </c>
      <c r="D76" s="2" t="s">
        <v>9</v>
      </c>
      <c r="E76" s="476"/>
      <c r="F76" s="2">
        <v>5.73</v>
      </c>
      <c r="G76" s="2">
        <v>4.9800000000000004</v>
      </c>
      <c r="H76" s="2">
        <v>4.43</v>
      </c>
      <c r="I76" s="2">
        <v>3.9</v>
      </c>
      <c r="J76" s="2">
        <v>4.0199999999999996</v>
      </c>
      <c r="K76" s="388">
        <v>4.87</v>
      </c>
      <c r="L76" s="388">
        <v>4.21</v>
      </c>
      <c r="M76" s="473">
        <v>4.1100000000000003</v>
      </c>
      <c r="N76" s="473">
        <v>3.66</v>
      </c>
      <c r="O76" s="156">
        <v>3.75</v>
      </c>
      <c r="P76" s="166">
        <v>3.53</v>
      </c>
      <c r="Q76" s="156">
        <v>2.79</v>
      </c>
      <c r="R76" s="156">
        <v>1.7113</v>
      </c>
      <c r="S76" s="156">
        <v>2.8</v>
      </c>
      <c r="T76" s="156">
        <v>3.2</v>
      </c>
      <c r="U76" s="3" t="s">
        <v>6</v>
      </c>
      <c r="V76" s="3" t="s">
        <v>6</v>
      </c>
      <c r="W76" s="3" t="s">
        <v>6</v>
      </c>
      <c r="X76" s="3" t="s">
        <v>6</v>
      </c>
      <c r="Y76" s="3" t="s">
        <v>6</v>
      </c>
    </row>
    <row r="77" spans="2:25">
      <c r="B77" s="157" t="s">
        <v>328</v>
      </c>
      <c r="C77" s="2" t="s">
        <v>332</v>
      </c>
      <c r="E77" s="476"/>
      <c r="P77" s="482"/>
    </row>
    <row r="78" spans="2:25">
      <c r="B78" s="157"/>
      <c r="C78" s="2" t="s">
        <v>325</v>
      </c>
      <c r="D78" s="2" t="s">
        <v>9</v>
      </c>
      <c r="E78" s="483">
        <f t="shared" ref="E78:O78" si="45">E68</f>
        <v>2.27</v>
      </c>
      <c r="F78" s="367">
        <f t="shared" si="45"/>
        <v>0.19</v>
      </c>
      <c r="G78" s="367">
        <f t="shared" si="45"/>
        <v>0.33</v>
      </c>
      <c r="H78" s="367">
        <f t="shared" si="45"/>
        <v>0.24</v>
      </c>
      <c r="I78" s="367">
        <f t="shared" si="45"/>
        <v>0.28999999999999998</v>
      </c>
      <c r="J78" s="367">
        <f t="shared" si="45"/>
        <v>0.26</v>
      </c>
      <c r="K78" s="367">
        <f t="shared" si="45"/>
        <v>0.42</v>
      </c>
      <c r="L78" s="367">
        <f t="shared" si="45"/>
        <v>0.56000000000000005</v>
      </c>
      <c r="M78" s="367">
        <f t="shared" si="45"/>
        <v>0.55000000000000004</v>
      </c>
      <c r="N78" s="367">
        <f t="shared" si="45"/>
        <v>0.42</v>
      </c>
      <c r="O78" s="367">
        <f t="shared" si="45"/>
        <v>0.38</v>
      </c>
      <c r="P78" s="367">
        <f t="shared" ref="P78:U78" si="46">P68</f>
        <v>0.44</v>
      </c>
      <c r="Q78" s="367">
        <f t="shared" si="46"/>
        <v>0.19</v>
      </c>
      <c r="R78" s="367">
        <f t="shared" si="46"/>
        <v>0.16370000000000001</v>
      </c>
      <c r="S78" s="367">
        <f t="shared" si="46"/>
        <v>0.2</v>
      </c>
      <c r="T78" s="367">
        <f t="shared" si="46"/>
        <v>0.1</v>
      </c>
      <c r="U78" s="473" t="str">
        <f t="shared" si="46"/>
        <v>..</v>
      </c>
      <c r="V78" s="473" t="str">
        <f t="shared" ref="V78:W78" si="47">V68</f>
        <v>..</v>
      </c>
      <c r="W78" s="473" t="str">
        <f t="shared" si="47"/>
        <v>..</v>
      </c>
      <c r="X78" s="473" t="str">
        <f t="shared" ref="X78:Y78" si="48">X68</f>
        <v>..</v>
      </c>
      <c r="Y78" s="473" t="str">
        <f t="shared" si="48"/>
        <v>..</v>
      </c>
    </row>
    <row r="79" spans="2:25">
      <c r="B79" s="157"/>
      <c r="D79" s="2" t="s">
        <v>9</v>
      </c>
      <c r="E79" s="483">
        <f t="shared" ref="E79:O79" si="49">E70</f>
        <v>0</v>
      </c>
      <c r="F79" s="367">
        <f t="shared" si="49"/>
        <v>0.09</v>
      </c>
      <c r="G79" s="367">
        <f t="shared" si="49"/>
        <v>0.15</v>
      </c>
      <c r="H79" s="367">
        <f t="shared" si="49"/>
        <v>0.17</v>
      </c>
      <c r="I79" s="367">
        <f t="shared" si="49"/>
        <v>0.19</v>
      </c>
      <c r="J79" s="367">
        <f t="shared" si="49"/>
        <v>0</v>
      </c>
      <c r="K79" s="367">
        <f t="shared" si="49"/>
        <v>0.02</v>
      </c>
      <c r="L79" s="367">
        <f t="shared" si="49"/>
        <v>0.1</v>
      </c>
      <c r="M79" s="367">
        <f t="shared" si="49"/>
        <v>0.02</v>
      </c>
      <c r="N79" s="367">
        <f t="shared" si="49"/>
        <v>0.03</v>
      </c>
      <c r="O79" s="367">
        <f t="shared" si="49"/>
        <v>0.04</v>
      </c>
      <c r="P79" s="367">
        <f t="shared" ref="P79:U79" si="50">P70</f>
        <v>0.05</v>
      </c>
      <c r="Q79" s="367">
        <f t="shared" si="50"/>
        <v>0.02</v>
      </c>
      <c r="R79" s="367">
        <f t="shared" si="50"/>
        <v>6.6100000000000006E-2</v>
      </c>
      <c r="S79" s="367">
        <f t="shared" si="50"/>
        <v>0.1</v>
      </c>
      <c r="T79" s="367">
        <f t="shared" si="50"/>
        <v>0.1</v>
      </c>
      <c r="U79" s="473" t="str">
        <f t="shared" si="50"/>
        <v>..</v>
      </c>
      <c r="V79" s="473" t="str">
        <f t="shared" ref="V79:W79" si="51">V70</f>
        <v>..</v>
      </c>
      <c r="W79" s="473" t="str">
        <f t="shared" si="51"/>
        <v>..</v>
      </c>
      <c r="X79" s="473" t="str">
        <f t="shared" ref="X79:Y79" si="52">X70</f>
        <v>..</v>
      </c>
      <c r="Y79" s="473" t="str">
        <f t="shared" si="52"/>
        <v>..</v>
      </c>
    </row>
    <row r="80" spans="2:25">
      <c r="B80" s="157"/>
      <c r="C80" s="2" t="s">
        <v>327</v>
      </c>
      <c r="D80" s="2" t="s">
        <v>9</v>
      </c>
      <c r="E80" s="483">
        <f t="shared" ref="E80:O80" si="53">E69</f>
        <v>0</v>
      </c>
      <c r="F80" s="367">
        <f t="shared" si="53"/>
        <v>0.25</v>
      </c>
      <c r="G80" s="367">
        <f t="shared" si="53"/>
        <v>0.18</v>
      </c>
      <c r="H80" s="367">
        <f t="shared" si="53"/>
        <v>0</v>
      </c>
      <c r="I80" s="367">
        <f t="shared" si="53"/>
        <v>0.25</v>
      </c>
      <c r="J80" s="367">
        <f t="shared" si="53"/>
        <v>0.24</v>
      </c>
      <c r="K80" s="367">
        <f t="shared" si="53"/>
        <v>2.25</v>
      </c>
      <c r="L80" s="367">
        <f t="shared" si="53"/>
        <v>1.17</v>
      </c>
      <c r="M80" s="367">
        <f t="shared" si="53"/>
        <v>1.31</v>
      </c>
      <c r="N80" s="367">
        <f t="shared" si="53"/>
        <v>1.72</v>
      </c>
      <c r="O80" s="367">
        <f t="shared" si="53"/>
        <v>1.83</v>
      </c>
      <c r="P80" s="367">
        <f t="shared" ref="P80:U80" si="54">P69</f>
        <v>1.1200000000000001</v>
      </c>
      <c r="Q80" s="367">
        <f t="shared" si="54"/>
        <v>0.63</v>
      </c>
      <c r="R80" s="367">
        <f t="shared" si="54"/>
        <v>0.2175</v>
      </c>
      <c r="S80" s="367">
        <f t="shared" si="54"/>
        <v>0.7</v>
      </c>
      <c r="T80" s="367">
        <f t="shared" si="54"/>
        <v>0.5</v>
      </c>
      <c r="U80" s="473" t="str">
        <f t="shared" si="54"/>
        <v>..</v>
      </c>
      <c r="V80" s="473" t="str">
        <f t="shared" ref="V80:W80" si="55">V69</f>
        <v>..</v>
      </c>
      <c r="W80" s="473" t="str">
        <f t="shared" si="55"/>
        <v>..</v>
      </c>
      <c r="X80" s="473" t="str">
        <f t="shared" ref="X80:Y80" si="56">X69</f>
        <v>..</v>
      </c>
      <c r="Y80" s="473" t="str">
        <f t="shared" si="56"/>
        <v>..</v>
      </c>
    </row>
    <row r="81" spans="1:25">
      <c r="B81" s="157"/>
      <c r="D81" s="2" t="s">
        <v>9</v>
      </c>
      <c r="E81" s="483">
        <f t="shared" ref="E81:O81" si="57">E71</f>
        <v>0</v>
      </c>
      <c r="F81" s="367">
        <f t="shared" si="57"/>
        <v>2.5099999999999998</v>
      </c>
      <c r="G81" s="367">
        <f t="shared" si="57"/>
        <v>2.1</v>
      </c>
      <c r="H81" s="367">
        <f t="shared" si="57"/>
        <v>1.51</v>
      </c>
      <c r="I81" s="367">
        <f t="shared" si="57"/>
        <v>1.48</v>
      </c>
      <c r="J81" s="367">
        <f t="shared" si="57"/>
        <v>1.29</v>
      </c>
      <c r="K81" s="367">
        <f t="shared" si="57"/>
        <v>0.36</v>
      </c>
      <c r="L81" s="367">
        <f t="shared" si="57"/>
        <v>0.32</v>
      </c>
      <c r="M81" s="367">
        <f t="shared" si="57"/>
        <v>0.41</v>
      </c>
      <c r="N81" s="367">
        <f t="shared" si="57"/>
        <v>0.11</v>
      </c>
      <c r="O81" s="367">
        <f t="shared" si="57"/>
        <v>0.02</v>
      </c>
      <c r="P81" s="367">
        <f t="shared" ref="P81:U81" si="58">P71</f>
        <v>0.15</v>
      </c>
      <c r="Q81" s="367">
        <f t="shared" si="58"/>
        <v>0.19</v>
      </c>
      <c r="R81" s="367">
        <f t="shared" si="58"/>
        <v>0.1135</v>
      </c>
      <c r="S81" s="367">
        <f t="shared" si="58"/>
        <v>0.1</v>
      </c>
      <c r="T81" s="367">
        <f t="shared" si="58"/>
        <v>0.4</v>
      </c>
      <c r="U81" s="473" t="str">
        <f t="shared" si="58"/>
        <v>..</v>
      </c>
      <c r="V81" s="473" t="str">
        <f t="shared" ref="V81:W81" si="59">V71</f>
        <v>..</v>
      </c>
      <c r="W81" s="473" t="str">
        <f t="shared" si="59"/>
        <v>..</v>
      </c>
      <c r="X81" s="473" t="str">
        <f t="shared" ref="X81:Y81" si="60">X71</f>
        <v>..</v>
      </c>
      <c r="Y81" s="473" t="str">
        <f t="shared" si="60"/>
        <v>..</v>
      </c>
    </row>
    <row r="82" spans="1:25">
      <c r="B82" s="157" t="s">
        <v>330</v>
      </c>
      <c r="C82" s="2" t="s">
        <v>318</v>
      </c>
      <c r="E82" s="480">
        <f t="shared" ref="E82:P82" si="61">E75+E76-E78-E79-E80-E81</f>
        <v>5.98</v>
      </c>
      <c r="F82" s="474">
        <f t="shared" si="61"/>
        <v>6.2200000000000006</v>
      </c>
      <c r="G82" s="474">
        <f t="shared" si="61"/>
        <v>5.0600000000000005</v>
      </c>
      <c r="H82" s="474">
        <f t="shared" si="61"/>
        <v>5.05</v>
      </c>
      <c r="I82" s="474">
        <f t="shared" si="61"/>
        <v>4.6199999999999992</v>
      </c>
      <c r="J82" s="474">
        <f t="shared" si="61"/>
        <v>5.35</v>
      </c>
      <c r="K82" s="474">
        <f t="shared" si="61"/>
        <v>5.86</v>
      </c>
      <c r="L82" s="474">
        <f t="shared" si="61"/>
        <v>5.629999999999999</v>
      </c>
      <c r="M82" s="474">
        <f t="shared" si="61"/>
        <v>5.5000000000000018</v>
      </c>
      <c r="N82" s="474">
        <f t="shared" si="61"/>
        <v>5.0599999999999996</v>
      </c>
      <c r="O82" s="474">
        <f t="shared" si="61"/>
        <v>4.870000000000001</v>
      </c>
      <c r="P82" s="474">
        <f t="shared" si="61"/>
        <v>5.4999999999999991</v>
      </c>
      <c r="Q82" s="474">
        <f>Q75+Q76-Q78-Q79-Q80-Q81</f>
        <v>4.9400000000000004</v>
      </c>
      <c r="R82" s="474">
        <f>R75+R76-R78-R79-R80-R81</f>
        <v>2.0649000000000002</v>
      </c>
      <c r="S82" s="474">
        <f>S75+S76-S78-S79-S80-S81</f>
        <v>4.8000000000000007</v>
      </c>
      <c r="T82" s="474">
        <f>T75+T76-T78-T79-T80-T81</f>
        <v>5.3000000000000007</v>
      </c>
      <c r="U82" s="481" t="s">
        <v>6</v>
      </c>
      <c r="V82" s="481" t="s">
        <v>6</v>
      </c>
      <c r="W82" s="481" t="s">
        <v>6</v>
      </c>
      <c r="X82" s="481" t="s">
        <v>6</v>
      </c>
      <c r="Y82" s="481" t="s">
        <v>6</v>
      </c>
    </row>
    <row r="83" spans="1:25" ht="6" customHeight="1">
      <c r="S83" s="3"/>
    </row>
    <row r="84" spans="1:25">
      <c r="A84" s="154" t="s">
        <v>333</v>
      </c>
    </row>
    <row r="85" spans="1:25">
      <c r="A85" s="2" t="s">
        <v>334</v>
      </c>
      <c r="C85" s="2" t="s">
        <v>335</v>
      </c>
      <c r="D85" s="484" t="s">
        <v>336</v>
      </c>
      <c r="E85" s="469">
        <v>67222</v>
      </c>
      <c r="F85" s="485">
        <v>73194</v>
      </c>
      <c r="G85" s="486">
        <v>67003</v>
      </c>
      <c r="H85" s="486">
        <v>67783</v>
      </c>
      <c r="I85" s="466">
        <v>58903</v>
      </c>
      <c r="J85" s="466">
        <v>54454</v>
      </c>
      <c r="K85" s="466">
        <v>45002</v>
      </c>
      <c r="L85" s="466">
        <v>43994</v>
      </c>
      <c r="M85" s="487">
        <v>45581</v>
      </c>
      <c r="N85" s="487">
        <v>42416</v>
      </c>
      <c r="O85" s="155">
        <v>38321</v>
      </c>
      <c r="P85" s="155">
        <v>39891</v>
      </c>
      <c r="Q85" s="155">
        <v>33358</v>
      </c>
      <c r="R85" s="155">
        <v>32060</v>
      </c>
      <c r="S85" s="155">
        <v>31583</v>
      </c>
      <c r="T85" s="155">
        <v>30842</v>
      </c>
      <c r="U85" s="155">
        <v>30259</v>
      </c>
      <c r="V85" s="155">
        <v>32974</v>
      </c>
      <c r="W85" s="155">
        <v>30886</v>
      </c>
      <c r="X85" s="155">
        <v>33329.873484793017</v>
      </c>
      <c r="Y85" s="155">
        <v>33434.54</v>
      </c>
    </row>
    <row r="87" spans="1:25">
      <c r="C87" s="2" t="s">
        <v>337</v>
      </c>
      <c r="D87" s="484" t="s">
        <v>336</v>
      </c>
      <c r="E87" s="469">
        <v>6623</v>
      </c>
      <c r="F87" s="485">
        <v>10822</v>
      </c>
      <c r="G87" s="486">
        <v>17467</v>
      </c>
      <c r="H87" s="486">
        <v>11427</v>
      </c>
      <c r="I87" s="466">
        <v>9501</v>
      </c>
      <c r="J87" s="466">
        <v>14995</v>
      </c>
      <c r="K87" s="466">
        <v>17024</v>
      </c>
      <c r="L87" s="466">
        <v>17909</v>
      </c>
      <c r="M87" s="487">
        <v>14612</v>
      </c>
      <c r="N87" s="473">
        <v>16106</v>
      </c>
      <c r="O87" s="155">
        <v>13532</v>
      </c>
      <c r="P87" s="155">
        <v>13169</v>
      </c>
      <c r="Q87" s="155">
        <v>14216</v>
      </c>
      <c r="R87" s="155">
        <v>16254</v>
      </c>
      <c r="S87" s="155">
        <v>16501</v>
      </c>
      <c r="T87" s="155">
        <v>16554</v>
      </c>
      <c r="U87" s="155">
        <v>13481</v>
      </c>
      <c r="V87" s="155">
        <v>9486</v>
      </c>
      <c r="W87" s="155">
        <v>10649</v>
      </c>
      <c r="X87" s="155">
        <v>11461.857697756688</v>
      </c>
      <c r="Y87" s="155">
        <v>11932.269999999999</v>
      </c>
    </row>
    <row r="88" spans="1:25" ht="6" customHeight="1"/>
    <row r="89" spans="1:25">
      <c r="A89" s="154" t="s">
        <v>338</v>
      </c>
      <c r="B89" s="2" t="s">
        <v>316</v>
      </c>
      <c r="D89" s="2" t="s">
        <v>9</v>
      </c>
      <c r="E89" s="474">
        <f t="shared" ref="E89:O89" si="62">E72+E85/1000</f>
        <v>100.232</v>
      </c>
      <c r="F89" s="474">
        <f t="shared" si="62"/>
        <v>94.843999999999994</v>
      </c>
      <c r="G89" s="474">
        <f t="shared" si="62"/>
        <v>86.552999999999997</v>
      </c>
      <c r="H89" s="474">
        <f t="shared" si="62"/>
        <v>85.332999999999998</v>
      </c>
      <c r="I89" s="474">
        <f t="shared" si="62"/>
        <v>76.453000000000003</v>
      </c>
      <c r="J89" s="474">
        <f t="shared" si="62"/>
        <v>73.144000000000005</v>
      </c>
      <c r="K89" s="474">
        <f t="shared" si="62"/>
        <v>67.492000000000004</v>
      </c>
      <c r="L89" s="474">
        <f t="shared" si="62"/>
        <v>61.923999999999999</v>
      </c>
      <c r="M89" s="474">
        <f t="shared" si="62"/>
        <v>65.241</v>
      </c>
      <c r="N89" s="474">
        <f t="shared" si="62"/>
        <v>63.415999999999997</v>
      </c>
      <c r="O89" s="474">
        <f t="shared" si="62"/>
        <v>55.881</v>
      </c>
      <c r="P89" s="474">
        <f t="shared" ref="P89:U89" si="63">P72+P85/1000</f>
        <v>56.480999999999995</v>
      </c>
      <c r="Q89" s="474">
        <f t="shared" si="63"/>
        <v>49.997999999999998</v>
      </c>
      <c r="R89" s="474">
        <f t="shared" si="63"/>
        <v>40.821400000000004</v>
      </c>
      <c r="S89" s="474">
        <f t="shared" si="63"/>
        <v>42.283000000000001</v>
      </c>
      <c r="T89" s="474">
        <f t="shared" si="63"/>
        <v>41.542000000000002</v>
      </c>
      <c r="U89" s="474" t="e">
        <f t="shared" si="63"/>
        <v>#VALUE!</v>
      </c>
      <c r="V89" s="474" t="e">
        <f t="shared" ref="V89:W89" si="64">V72+V85/1000</f>
        <v>#VALUE!</v>
      </c>
      <c r="W89" s="474" t="e">
        <f t="shared" si="64"/>
        <v>#VALUE!</v>
      </c>
      <c r="X89" s="474" t="e">
        <f t="shared" ref="X89:Y89" si="65">X72+X85/1000</f>
        <v>#VALUE!</v>
      </c>
      <c r="Y89" s="474" t="e">
        <f t="shared" si="65"/>
        <v>#VALUE!</v>
      </c>
    </row>
    <row r="90" spans="1:25">
      <c r="A90" s="2" t="s">
        <v>339</v>
      </c>
      <c r="B90" s="2" t="s">
        <v>319</v>
      </c>
      <c r="D90" s="2" t="s">
        <v>9</v>
      </c>
      <c r="E90" s="474">
        <f t="shared" ref="E90:O90" si="66">E82+E87/1000</f>
        <v>12.603000000000002</v>
      </c>
      <c r="F90" s="474">
        <f t="shared" si="66"/>
        <v>17.042000000000002</v>
      </c>
      <c r="G90" s="474">
        <f t="shared" si="66"/>
        <v>22.527000000000001</v>
      </c>
      <c r="H90" s="474">
        <f t="shared" si="66"/>
        <v>16.477</v>
      </c>
      <c r="I90" s="474">
        <f t="shared" si="66"/>
        <v>14.120999999999999</v>
      </c>
      <c r="J90" s="474">
        <f t="shared" si="66"/>
        <v>20.344999999999999</v>
      </c>
      <c r="K90" s="474">
        <f t="shared" si="66"/>
        <v>22.884</v>
      </c>
      <c r="L90" s="474">
        <f t="shared" si="66"/>
        <v>23.538999999999998</v>
      </c>
      <c r="M90" s="474">
        <f t="shared" si="66"/>
        <v>20.112000000000002</v>
      </c>
      <c r="N90" s="474">
        <f t="shared" si="66"/>
        <v>21.166</v>
      </c>
      <c r="O90" s="474">
        <f t="shared" si="66"/>
        <v>18.402000000000001</v>
      </c>
      <c r="P90" s="474">
        <f t="shared" ref="P90:U90" si="67">P82+P87/1000</f>
        <v>18.669</v>
      </c>
      <c r="Q90" s="474">
        <f t="shared" si="67"/>
        <v>19.155999999999999</v>
      </c>
      <c r="R90" s="474">
        <f t="shared" si="67"/>
        <v>18.318900000000003</v>
      </c>
      <c r="S90" s="474">
        <f t="shared" si="67"/>
        <v>21.301000000000002</v>
      </c>
      <c r="T90" s="474">
        <f t="shared" si="67"/>
        <v>21.853999999999999</v>
      </c>
      <c r="U90" s="474" t="e">
        <f t="shared" si="67"/>
        <v>#VALUE!</v>
      </c>
      <c r="V90" s="474" t="e">
        <f t="shared" ref="V90:W90" si="68">V82+V87/1000</f>
        <v>#VALUE!</v>
      </c>
      <c r="W90" s="474" t="e">
        <f t="shared" si="68"/>
        <v>#VALUE!</v>
      </c>
      <c r="X90" s="474" t="e">
        <f t="shared" ref="X90:Y90" si="69">X82+X87/1000</f>
        <v>#VALUE!</v>
      </c>
      <c r="Y90" s="474" t="e">
        <f t="shared" si="69"/>
        <v>#VALUE!</v>
      </c>
    </row>
    <row r="91" spans="1:25" ht="6" customHeight="1"/>
    <row r="92" spans="1:25">
      <c r="B92" s="2" t="s">
        <v>320</v>
      </c>
    </row>
    <row r="93" spans="1:25">
      <c r="C93" s="2" t="s">
        <v>321</v>
      </c>
      <c r="D93" s="2" t="s">
        <v>9</v>
      </c>
      <c r="E93" s="362">
        <f t="shared" ref="E93:P93" si="70">E72+E82</f>
        <v>38.989999999999995</v>
      </c>
      <c r="F93" s="362">
        <f t="shared" si="70"/>
        <v>27.869999999999997</v>
      </c>
      <c r="G93" s="362">
        <f t="shared" si="70"/>
        <v>24.610000000000007</v>
      </c>
      <c r="H93" s="362">
        <f t="shared" si="70"/>
        <v>22.599999999999998</v>
      </c>
      <c r="I93" s="362">
        <f t="shared" si="70"/>
        <v>22.17</v>
      </c>
      <c r="J93" s="362">
        <f t="shared" si="70"/>
        <v>24.04</v>
      </c>
      <c r="K93" s="362">
        <f t="shared" si="70"/>
        <v>28.349999999999998</v>
      </c>
      <c r="L93" s="362">
        <f t="shared" si="70"/>
        <v>23.56</v>
      </c>
      <c r="M93" s="362">
        <f t="shared" si="70"/>
        <v>25.160000000000004</v>
      </c>
      <c r="N93" s="362">
        <f t="shared" si="70"/>
        <v>26.06</v>
      </c>
      <c r="O93" s="362">
        <f t="shared" si="70"/>
        <v>22.43</v>
      </c>
      <c r="P93" s="362">
        <f t="shared" si="70"/>
        <v>22.09</v>
      </c>
      <c r="Q93" s="362">
        <f>Q72+Q82</f>
        <v>21.580000000000002</v>
      </c>
      <c r="R93" s="362">
        <f>R72+R82</f>
        <v>10.8263</v>
      </c>
      <c r="S93" s="362">
        <f>S72+S82</f>
        <v>15.500000000000004</v>
      </c>
      <c r="T93" s="362">
        <f>T72+T82</f>
        <v>16</v>
      </c>
      <c r="U93" s="362" t="e">
        <f>U72+U82</f>
        <v>#VALUE!</v>
      </c>
      <c r="V93" s="362" t="e">
        <f t="shared" ref="V93:W93" si="71">V72+V82</f>
        <v>#VALUE!</v>
      </c>
      <c r="W93" s="362" t="e">
        <f t="shared" si="71"/>
        <v>#VALUE!</v>
      </c>
      <c r="X93" s="362" t="e">
        <f t="shared" ref="X93:Y93" si="72">X72+X82</f>
        <v>#VALUE!</v>
      </c>
      <c r="Y93" s="362" t="e">
        <f t="shared" si="72"/>
        <v>#VALUE!</v>
      </c>
    </row>
    <row r="94" spans="1:25">
      <c r="C94" s="2" t="s">
        <v>322</v>
      </c>
      <c r="D94" s="2" t="s">
        <v>9</v>
      </c>
      <c r="E94" s="474">
        <f t="shared" ref="E94:P94" si="73">(E85+E87)/1000</f>
        <v>73.844999999999999</v>
      </c>
      <c r="F94" s="474">
        <f t="shared" si="73"/>
        <v>84.016000000000005</v>
      </c>
      <c r="G94" s="474">
        <f t="shared" si="73"/>
        <v>84.47</v>
      </c>
      <c r="H94" s="474">
        <f t="shared" si="73"/>
        <v>79.209999999999994</v>
      </c>
      <c r="I94" s="474">
        <f t="shared" si="73"/>
        <v>68.403999999999996</v>
      </c>
      <c r="J94" s="474">
        <f t="shared" si="73"/>
        <v>69.448999999999998</v>
      </c>
      <c r="K94" s="474">
        <f t="shared" si="73"/>
        <v>62.026000000000003</v>
      </c>
      <c r="L94" s="474">
        <f t="shared" si="73"/>
        <v>61.902999999999999</v>
      </c>
      <c r="M94" s="474">
        <f t="shared" si="73"/>
        <v>60.192999999999998</v>
      </c>
      <c r="N94" s="474">
        <f t="shared" si="73"/>
        <v>58.521999999999998</v>
      </c>
      <c r="O94" s="474">
        <f t="shared" si="73"/>
        <v>51.853000000000002</v>
      </c>
      <c r="P94" s="474">
        <f t="shared" si="73"/>
        <v>53.06</v>
      </c>
      <c r="Q94" s="474">
        <f t="shared" ref="Q94:W94" si="74">(Q85+Q87)/1000</f>
        <v>47.573999999999998</v>
      </c>
      <c r="R94" s="474">
        <f t="shared" si="74"/>
        <v>48.314</v>
      </c>
      <c r="S94" s="474">
        <f t="shared" si="74"/>
        <v>48.084000000000003</v>
      </c>
      <c r="T94" s="474">
        <f t="shared" si="74"/>
        <v>47.396000000000001</v>
      </c>
      <c r="U94" s="474">
        <f t="shared" si="74"/>
        <v>43.74</v>
      </c>
      <c r="V94" s="474">
        <f t="shared" si="74"/>
        <v>42.46</v>
      </c>
      <c r="W94" s="474">
        <f t="shared" si="74"/>
        <v>41.534999999999997</v>
      </c>
      <c r="X94" s="474">
        <f t="shared" ref="X94:Y94" si="75">(X85+X87)/1000</f>
        <v>44.791731182549704</v>
      </c>
      <c r="Y94" s="474">
        <f t="shared" si="75"/>
        <v>45.366810000000001</v>
      </c>
    </row>
    <row r="95" spans="1:25" ht="5.25" customHeight="1"/>
    <row r="96" spans="1:25" ht="118.5" customHeight="1"/>
  </sheetData>
  <phoneticPr fontId="3" type="noConversion"/>
  <pageMargins left="0.37" right="0.32" top="1" bottom="1" header="0.5" footer="0.5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H101"/>
  <sheetViews>
    <sheetView zoomScale="70" zoomScaleNormal="70" workbookViewId="0">
      <pane xSplit="5" ySplit="4" topLeftCell="F5" activePane="bottomRight" state="frozen"/>
      <selection activeCell="C1" sqref="C1:I1048576"/>
      <selection pane="topRight" activeCell="C1" sqref="C1:I1048576"/>
      <selection pane="bottomLeft" activeCell="C1" sqref="C1:I1048576"/>
      <selection pane="bottomRight" activeCell="S20" sqref="S20"/>
    </sheetView>
  </sheetViews>
  <sheetFormatPr defaultColWidth="12.5703125" defaultRowHeight="18"/>
  <cols>
    <col min="1" max="1" width="4.140625" style="27" customWidth="1"/>
    <col min="2" max="2" width="37.28515625" style="27" customWidth="1"/>
    <col min="3" max="3" width="9.140625" style="217" hidden="1" customWidth="1"/>
    <col min="4" max="4" width="10.5703125" style="217" hidden="1" customWidth="1"/>
    <col min="5" max="7" width="10.42578125" style="217" hidden="1" customWidth="1"/>
    <col min="8" max="8" width="11.140625" style="27" hidden="1" customWidth="1"/>
    <col min="9" max="9" width="11" style="27" hidden="1" customWidth="1"/>
    <col min="10" max="10" width="11" style="27" customWidth="1"/>
    <col min="11" max="12" width="11.140625" style="27" customWidth="1"/>
    <col min="13" max="13" width="11.7109375" style="27" customWidth="1"/>
    <col min="14" max="14" width="11.28515625" style="27" customWidth="1"/>
    <col min="15" max="15" width="10.7109375" style="582" customWidth="1"/>
    <col min="16" max="17" width="10.7109375" style="27" customWidth="1"/>
    <col min="18" max="18" width="10.85546875" style="27" customWidth="1"/>
    <col min="19" max="19" width="10.7109375" style="27" customWidth="1"/>
    <col min="20" max="20" width="10.85546875" style="27" customWidth="1"/>
    <col min="21" max="21" width="3.140625" style="27" customWidth="1"/>
    <col min="22" max="16384" width="12.5703125" style="27"/>
  </cols>
  <sheetData>
    <row r="1" spans="1:34" ht="23.25">
      <c r="A1" s="32" t="s">
        <v>427</v>
      </c>
      <c r="L1" s="264" t="s">
        <v>418</v>
      </c>
    </row>
    <row r="2" spans="1:34">
      <c r="A2" s="37" t="s">
        <v>0</v>
      </c>
      <c r="B2" s="36"/>
      <c r="C2" s="219" t="s">
        <v>1</v>
      </c>
      <c r="D2" s="219"/>
      <c r="E2" s="219"/>
      <c r="F2" s="219"/>
      <c r="G2" s="219"/>
      <c r="H2" s="31"/>
      <c r="I2" s="36"/>
      <c r="J2" s="36"/>
      <c r="K2" s="36"/>
      <c r="L2" s="36"/>
      <c r="M2" s="36"/>
    </row>
    <row r="3" spans="1:34" s="218" customFormat="1" ht="21.75" customHeight="1">
      <c r="A3" s="220"/>
      <c r="B3" s="220" t="s">
        <v>1</v>
      </c>
      <c r="C3" s="26">
        <v>2002</v>
      </c>
      <c r="D3" s="26">
        <v>2003</v>
      </c>
      <c r="E3" s="26">
        <v>2004</v>
      </c>
      <c r="F3" s="26">
        <v>2005</v>
      </c>
      <c r="G3" s="26">
        <v>2006</v>
      </c>
      <c r="H3" s="26">
        <v>2007</v>
      </c>
      <c r="I3" s="26">
        <v>2008</v>
      </c>
      <c r="J3" s="26">
        <v>2009</v>
      </c>
      <c r="K3" s="26">
        <v>2010</v>
      </c>
      <c r="L3" s="26">
        <v>2011</v>
      </c>
      <c r="M3" s="26">
        <v>2012</v>
      </c>
      <c r="N3" s="26">
        <v>2013</v>
      </c>
      <c r="O3" s="26">
        <v>2014</v>
      </c>
      <c r="P3" s="26">
        <v>2015</v>
      </c>
      <c r="Q3" s="26">
        <v>2016</v>
      </c>
      <c r="R3" s="26">
        <v>2017</v>
      </c>
      <c r="S3" s="26">
        <v>2018</v>
      </c>
      <c r="T3" s="26">
        <v>2019</v>
      </c>
    </row>
    <row r="4" spans="1:34" s="218" customFormat="1" ht="6" customHeight="1">
      <c r="A4" s="221"/>
      <c r="B4" s="221"/>
      <c r="C4" s="33"/>
      <c r="D4" s="33"/>
      <c r="E4" s="33"/>
      <c r="F4" s="33"/>
      <c r="G4" s="33"/>
      <c r="O4" s="583"/>
    </row>
    <row r="5" spans="1:34" ht="19.5" customHeight="1">
      <c r="A5" s="32" t="s">
        <v>2</v>
      </c>
      <c r="B5" s="33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T5" s="30" t="s">
        <v>3</v>
      </c>
    </row>
    <row r="6" spans="1:34" ht="19.5" customHeight="1">
      <c r="A6" s="31"/>
      <c r="B6" s="35" t="s">
        <v>428</v>
      </c>
      <c r="C6" s="222">
        <v>2058</v>
      </c>
      <c r="D6" s="222">
        <v>2103.89</v>
      </c>
      <c r="E6" s="222">
        <v>2158.3809999999999</v>
      </c>
      <c r="F6" s="222">
        <v>2231.2139999999999</v>
      </c>
      <c r="G6" s="222">
        <v>2258.652</v>
      </c>
      <c r="H6" s="222">
        <v>2313.3850000000002</v>
      </c>
      <c r="I6" s="222">
        <v>2347.38</v>
      </c>
      <c r="J6" s="222">
        <v>2361.8919999999998</v>
      </c>
      <c r="K6" s="222">
        <v>2364.2649999999999</v>
      </c>
      <c r="L6" s="222">
        <v>2369</v>
      </c>
      <c r="M6" s="222">
        <v>2395</v>
      </c>
      <c r="N6" s="222">
        <v>2436</v>
      </c>
      <c r="O6" s="222">
        <v>2495.6329999999998</v>
      </c>
      <c r="P6" s="222">
        <v>2537</v>
      </c>
      <c r="Q6" s="222">
        <v>2594.3000000000002</v>
      </c>
      <c r="R6" s="222">
        <v>2638.0410000000002</v>
      </c>
      <c r="S6" s="222">
        <v>2664.8739999999998</v>
      </c>
      <c r="T6" s="222">
        <v>2711.1959999999999</v>
      </c>
      <c r="U6" s="223"/>
      <c r="V6" s="223"/>
      <c r="W6" s="223"/>
      <c r="X6" s="223"/>
    </row>
    <row r="7" spans="1:34" ht="19.5" customHeight="1">
      <c r="A7" s="31"/>
      <c r="B7" s="35" t="s">
        <v>429</v>
      </c>
      <c r="C7" s="222">
        <v>2330</v>
      </c>
      <c r="D7" s="222">
        <v>2382.9899999999998</v>
      </c>
      <c r="E7" s="222">
        <v>2448.1840000000002</v>
      </c>
      <c r="F7" s="222">
        <v>2531.3339999999998</v>
      </c>
      <c r="G7" s="222">
        <v>2564.2930000000001</v>
      </c>
      <c r="H7" s="222">
        <v>2626.9830000000002</v>
      </c>
      <c r="I7" s="222">
        <v>2665.1860000000001</v>
      </c>
      <c r="J7" s="222">
        <v>2683.8969999999995</v>
      </c>
      <c r="K7" s="222">
        <v>2684.6819999999998</v>
      </c>
      <c r="L7" s="222">
        <v>2691</v>
      </c>
      <c r="M7" s="222">
        <v>2717</v>
      </c>
      <c r="N7" s="222">
        <v>2759</v>
      </c>
      <c r="O7" s="222">
        <v>2821.3599999999992</v>
      </c>
      <c r="P7" s="222">
        <v>2862.7569999999996</v>
      </c>
      <c r="Q7" s="222">
        <v>2918.8530000000005</v>
      </c>
      <c r="R7" s="222">
        <v>2961.5989999999997</v>
      </c>
      <c r="S7" s="222">
        <v>2990.7150000000001</v>
      </c>
      <c r="T7" s="222">
        <v>3040.779</v>
      </c>
    </row>
    <row r="8" spans="1:34" ht="19.5" customHeight="1">
      <c r="A8" s="31"/>
      <c r="B8" s="35" t="s">
        <v>4</v>
      </c>
      <c r="C8" s="222">
        <v>259.39999999999998</v>
      </c>
      <c r="D8" s="222">
        <v>262.39999999999998</v>
      </c>
      <c r="E8" s="222">
        <v>262.80900000000003</v>
      </c>
      <c r="F8" s="222">
        <v>251.02199999999999</v>
      </c>
      <c r="G8" s="222">
        <v>242.923</v>
      </c>
      <c r="H8" s="224">
        <v>250.916</v>
      </c>
      <c r="I8" s="224">
        <v>215</v>
      </c>
      <c r="J8" s="224">
        <v>216</v>
      </c>
      <c r="K8" s="224">
        <v>208.7</v>
      </c>
      <c r="L8" s="224">
        <v>202.3</v>
      </c>
      <c r="M8" s="224">
        <v>216.4</v>
      </c>
      <c r="N8" s="224">
        <v>241.4</v>
      </c>
      <c r="O8" s="224">
        <v>262.16399999999999</v>
      </c>
      <c r="P8" s="224">
        <v>267.57800000000003</v>
      </c>
      <c r="Q8" s="224">
        <v>270.16500000000002</v>
      </c>
      <c r="R8" s="224">
        <v>249.709</v>
      </c>
      <c r="S8" s="224">
        <v>233.05799999999996</v>
      </c>
      <c r="T8" s="224">
        <v>220.74600000000001</v>
      </c>
    </row>
    <row r="9" spans="1:34" ht="6.75" customHeight="1">
      <c r="A9" s="31"/>
      <c r="B9" s="31"/>
      <c r="C9" s="222"/>
      <c r="D9" s="222"/>
      <c r="E9" s="222"/>
      <c r="F9" s="222"/>
      <c r="G9" s="222"/>
    </row>
    <row r="10" spans="1:34" ht="19.5" customHeight="1">
      <c r="A10" s="32" t="s">
        <v>430</v>
      </c>
      <c r="B10" s="33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Q10" s="30"/>
      <c r="T10" s="30" t="s">
        <v>5</v>
      </c>
    </row>
    <row r="11" spans="1:34" ht="36" customHeight="1">
      <c r="A11" s="31"/>
      <c r="B11" s="225" t="s">
        <v>431</v>
      </c>
      <c r="C11" s="226">
        <v>470.74</v>
      </c>
      <c r="D11" s="350">
        <v>477.58199999999999</v>
      </c>
      <c r="E11" s="226">
        <v>459.26817353667303</v>
      </c>
      <c r="F11" s="226">
        <v>465.391119683515</v>
      </c>
      <c r="G11" s="226">
        <v>475.87219874052204</v>
      </c>
      <c r="H11" s="227">
        <v>487.27188189445798</v>
      </c>
      <c r="I11" s="227">
        <v>483.62759932549</v>
      </c>
      <c r="J11" s="227">
        <v>457.98391183951401</v>
      </c>
      <c r="K11" s="227">
        <v>430.20142850458996</v>
      </c>
      <c r="L11" s="227">
        <v>435.66026836712496</v>
      </c>
      <c r="M11" s="227">
        <v>420.33443270129902</v>
      </c>
      <c r="N11" s="222">
        <v>421.04883354776399</v>
      </c>
      <c r="O11" s="222">
        <v>414.25029992058404</v>
      </c>
      <c r="P11" s="222">
        <v>409.66746427557405</v>
      </c>
      <c r="Q11" s="222">
        <v>395.34440625037701</v>
      </c>
      <c r="R11" s="238">
        <v>390.32675438906699</v>
      </c>
      <c r="S11" s="238">
        <v>378.19890678709498</v>
      </c>
      <c r="T11" s="238">
        <v>366.104372559551</v>
      </c>
      <c r="U11" s="437"/>
    </row>
    <row r="12" spans="1:34" ht="19.5" customHeight="1">
      <c r="A12" s="31"/>
      <c r="B12" s="35" t="s">
        <v>432</v>
      </c>
      <c r="C12" s="226">
        <v>374</v>
      </c>
      <c r="D12" s="350">
        <v>369</v>
      </c>
      <c r="E12" s="227">
        <v>359.32941923504802</v>
      </c>
      <c r="F12" s="222">
        <v>374.23640543753203</v>
      </c>
      <c r="G12" s="222">
        <v>384.65013066181399</v>
      </c>
      <c r="H12" s="227">
        <v>397.06190911624998</v>
      </c>
      <c r="I12" s="222">
        <v>385.71993392943898</v>
      </c>
      <c r="J12" s="222">
        <v>376.77908697564504</v>
      </c>
      <c r="K12" s="222">
        <v>346.41616842980807</v>
      </c>
      <c r="L12" s="227">
        <v>338.07985654891013</v>
      </c>
      <c r="M12" s="227">
        <v>326.975256168344</v>
      </c>
      <c r="N12" s="222">
        <v>331.687917874535</v>
      </c>
      <c r="O12" s="359">
        <v>336.14823644957295</v>
      </c>
      <c r="P12" s="359">
        <v>341.38183393333998</v>
      </c>
      <c r="Q12" s="359">
        <v>337.15772760666698</v>
      </c>
      <c r="R12" s="359">
        <v>334.39987113678097</v>
      </c>
      <c r="S12" s="359">
        <v>331.78287672448499</v>
      </c>
      <c r="T12" s="359">
        <v>334.6380992752031</v>
      </c>
    </row>
    <row r="13" spans="1:34" ht="19.5" customHeight="1">
      <c r="A13" s="31"/>
      <c r="B13" s="35" t="s">
        <v>433</v>
      </c>
      <c r="C13" s="226"/>
      <c r="D13" s="226"/>
      <c r="E13" s="30"/>
      <c r="F13" s="30"/>
      <c r="G13" s="30"/>
      <c r="H13" s="30"/>
      <c r="I13" s="30"/>
      <c r="J13" s="30"/>
      <c r="K13" s="30"/>
      <c r="L13" s="30"/>
      <c r="M13" s="30"/>
      <c r="Q13" s="30"/>
      <c r="T13" s="30" t="s">
        <v>7</v>
      </c>
    </row>
    <row r="14" spans="1:34" ht="19.5" customHeight="1">
      <c r="A14" s="31"/>
      <c r="B14" s="228" t="s">
        <v>610</v>
      </c>
      <c r="C14" s="227" t="s">
        <v>6</v>
      </c>
      <c r="D14" s="227" t="s">
        <v>6</v>
      </c>
      <c r="E14" s="227">
        <v>616.6</v>
      </c>
      <c r="F14" s="408">
        <v>647.4</v>
      </c>
      <c r="G14" s="222">
        <v>720.3</v>
      </c>
      <c r="H14" s="222">
        <v>745.5</v>
      </c>
      <c r="I14" s="222">
        <v>770.40000000000009</v>
      </c>
      <c r="J14" s="222">
        <v>770.7</v>
      </c>
      <c r="K14" s="222">
        <v>733.2</v>
      </c>
      <c r="L14" s="227">
        <v>737.5</v>
      </c>
      <c r="M14" s="227">
        <v>753</v>
      </c>
      <c r="N14" s="222">
        <v>737.90000000000009</v>
      </c>
      <c r="O14" s="359">
        <v>721.40000000000009</v>
      </c>
      <c r="P14" s="359">
        <v>743.4</v>
      </c>
      <c r="Q14" s="359">
        <v>742</v>
      </c>
      <c r="R14" s="359">
        <v>722.5</v>
      </c>
      <c r="S14" s="584">
        <v>712.90000000000009</v>
      </c>
      <c r="T14" s="584">
        <v>666.9</v>
      </c>
    </row>
    <row r="15" spans="1:34" ht="19.5" customHeight="1">
      <c r="A15" s="31"/>
      <c r="B15" s="228"/>
      <c r="C15" s="227"/>
      <c r="D15" s="227"/>
      <c r="E15" s="227"/>
      <c r="F15" s="227"/>
      <c r="G15" s="222"/>
      <c r="H15" s="227"/>
      <c r="I15" s="222"/>
      <c r="J15" s="222"/>
      <c r="K15" s="222"/>
      <c r="L15" s="227"/>
      <c r="M15" s="227"/>
      <c r="N15" s="229"/>
    </row>
    <row r="16" spans="1:34" ht="19.5" customHeight="1">
      <c r="A16" s="32" t="s">
        <v>8</v>
      </c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Q16" s="30"/>
      <c r="T16" s="30" t="s">
        <v>9</v>
      </c>
      <c r="V16" s="438"/>
      <c r="W16" s="438"/>
      <c r="X16" s="439"/>
      <c r="Y16" s="439"/>
      <c r="Z16" s="439"/>
      <c r="AA16" s="439"/>
      <c r="AB16" s="439"/>
      <c r="AC16" s="439"/>
      <c r="AD16" s="439"/>
      <c r="AE16" s="439"/>
      <c r="AF16" s="439"/>
      <c r="AG16" s="439"/>
      <c r="AH16" s="439"/>
    </row>
    <row r="17" spans="1:34" ht="19.5" customHeight="1">
      <c r="A17" s="31"/>
      <c r="B17" s="35" t="s">
        <v>435</v>
      </c>
      <c r="C17" s="230">
        <v>154.39999999999998</v>
      </c>
      <c r="D17" s="231">
        <v>153.393</v>
      </c>
      <c r="E17" s="230">
        <v>173.7</v>
      </c>
      <c r="F17" s="230">
        <v>165.6</v>
      </c>
      <c r="G17" s="230">
        <v>170</v>
      </c>
      <c r="H17" s="230">
        <v>176.8</v>
      </c>
      <c r="I17" s="230">
        <v>157</v>
      </c>
      <c r="J17" s="222">
        <v>131.9</v>
      </c>
      <c r="K17" s="448">
        <v>131.9</v>
      </c>
      <c r="L17" s="449">
        <v>134.80000000000001</v>
      </c>
      <c r="M17" s="229">
        <v>137.19999999999999</v>
      </c>
      <c r="N17" s="229">
        <v>125</v>
      </c>
      <c r="O17" s="450">
        <v>122.9</v>
      </c>
      <c r="P17" s="450">
        <v>132.69999999999999</v>
      </c>
      <c r="Q17" s="450">
        <v>139.9</v>
      </c>
      <c r="R17" s="450">
        <v>122.6</v>
      </c>
      <c r="S17" s="450">
        <v>128.6</v>
      </c>
      <c r="T17" s="450">
        <v>117.3</v>
      </c>
      <c r="V17" s="438"/>
      <c r="W17" s="438"/>
      <c r="X17" s="438"/>
      <c r="Y17" s="438"/>
      <c r="Z17" s="438"/>
      <c r="AA17" s="438"/>
      <c r="AB17" s="438"/>
      <c r="AC17" s="438"/>
      <c r="AD17" s="438"/>
      <c r="AE17" s="438"/>
      <c r="AF17" s="438"/>
      <c r="AG17" s="438"/>
      <c r="AH17" s="438"/>
    </row>
    <row r="18" spans="1:34" ht="19.5" customHeight="1">
      <c r="A18" s="31"/>
      <c r="B18" s="35" t="s">
        <v>588</v>
      </c>
      <c r="C18" s="232">
        <v>9.1199960000000004</v>
      </c>
      <c r="D18" s="232">
        <v>8.3185319999999994</v>
      </c>
      <c r="E18" s="232">
        <v>11.25</v>
      </c>
      <c r="F18" s="233">
        <v>14.32</v>
      </c>
      <c r="G18" s="233">
        <v>12.96</v>
      </c>
      <c r="H18" s="233">
        <v>11.35</v>
      </c>
      <c r="I18" s="233">
        <v>10.36</v>
      </c>
      <c r="J18" s="233">
        <v>9.69</v>
      </c>
      <c r="K18" s="233">
        <v>8.33</v>
      </c>
      <c r="L18" s="233">
        <v>9.8699999999999992</v>
      </c>
      <c r="M18" s="458">
        <v>8.43</v>
      </c>
      <c r="N18" s="222" t="s">
        <v>6</v>
      </c>
      <c r="O18" s="359" t="s">
        <v>6</v>
      </c>
      <c r="P18" s="359" t="s">
        <v>6</v>
      </c>
      <c r="Q18" s="359" t="s">
        <v>6</v>
      </c>
      <c r="R18" s="359" t="s">
        <v>6</v>
      </c>
      <c r="S18" s="457">
        <v>4.4475710924999996</v>
      </c>
      <c r="T18" s="457">
        <v>4.2810627175000002</v>
      </c>
    </row>
    <row r="19" spans="1:34" ht="19.5" customHeight="1">
      <c r="A19" s="31"/>
      <c r="B19" s="35" t="s">
        <v>10</v>
      </c>
      <c r="C19" s="230">
        <v>19.2</v>
      </c>
      <c r="D19" s="230">
        <v>19.510000000000002</v>
      </c>
      <c r="E19" s="230">
        <v>20.49</v>
      </c>
      <c r="F19" s="230">
        <v>25.53</v>
      </c>
      <c r="G19" s="230">
        <v>20.58</v>
      </c>
      <c r="H19" s="230">
        <v>22.79</v>
      </c>
      <c r="I19" s="230">
        <v>23.28</v>
      </c>
      <c r="J19" s="230">
        <v>19.84</v>
      </c>
      <c r="K19" s="230">
        <v>17.95</v>
      </c>
      <c r="L19" s="230">
        <v>16.329999999999998</v>
      </c>
      <c r="M19" s="230">
        <v>12.54</v>
      </c>
      <c r="N19" s="230">
        <v>11.39</v>
      </c>
      <c r="O19" s="230">
        <v>11.81</v>
      </c>
      <c r="P19" s="351">
        <v>14.195369558767768</v>
      </c>
      <c r="Q19" s="359" t="s">
        <v>6</v>
      </c>
      <c r="R19" s="359" t="s">
        <v>6</v>
      </c>
      <c r="S19" s="359" t="s">
        <v>6</v>
      </c>
      <c r="T19" s="359" t="s">
        <v>6</v>
      </c>
    </row>
    <row r="20" spans="1:34" ht="19.5" customHeight="1">
      <c r="A20" s="31"/>
      <c r="B20" s="35" t="s">
        <v>11</v>
      </c>
      <c r="C20" s="233">
        <v>1.81</v>
      </c>
      <c r="D20" s="233">
        <v>1.54</v>
      </c>
      <c r="E20" s="233">
        <v>1.33</v>
      </c>
      <c r="F20" s="233">
        <v>1.76</v>
      </c>
      <c r="G20" s="233">
        <v>1.48</v>
      </c>
      <c r="H20" s="233">
        <v>1.83</v>
      </c>
      <c r="I20" s="233">
        <v>1.75</v>
      </c>
      <c r="J20" s="233">
        <v>3.59</v>
      </c>
      <c r="K20" s="233">
        <v>1.88</v>
      </c>
      <c r="L20" s="233">
        <v>2.42</v>
      </c>
      <c r="M20" s="233">
        <v>2.57</v>
      </c>
      <c r="N20" s="233">
        <v>2.1</v>
      </c>
      <c r="O20" s="233">
        <v>2.19</v>
      </c>
      <c r="P20" s="359" t="s">
        <v>6</v>
      </c>
      <c r="Q20" s="359" t="s">
        <v>6</v>
      </c>
      <c r="R20" s="359" t="s">
        <v>6</v>
      </c>
      <c r="S20" s="359" t="s">
        <v>6</v>
      </c>
      <c r="T20" s="359" t="s">
        <v>6</v>
      </c>
    </row>
    <row r="21" spans="1:34" ht="19.5" customHeight="1">
      <c r="A21" s="31"/>
      <c r="B21" s="35" t="s">
        <v>12</v>
      </c>
      <c r="C21" s="233">
        <v>10.01</v>
      </c>
      <c r="D21" s="233">
        <v>10.06</v>
      </c>
      <c r="E21" s="233">
        <v>9.9700000000000006</v>
      </c>
      <c r="F21" s="233">
        <v>10.19</v>
      </c>
      <c r="G21" s="233">
        <v>10.16</v>
      </c>
      <c r="H21" s="233">
        <v>10.5</v>
      </c>
      <c r="I21" s="233">
        <v>12.19</v>
      </c>
      <c r="J21" s="233">
        <v>10.1</v>
      </c>
      <c r="K21" s="233">
        <v>10.89</v>
      </c>
      <c r="L21" s="233">
        <v>10.7</v>
      </c>
      <c r="M21" s="233">
        <v>10.79</v>
      </c>
      <c r="N21" s="233">
        <v>10.69</v>
      </c>
      <c r="O21" s="233">
        <v>9.41</v>
      </c>
      <c r="P21" s="413">
        <v>10.144881104623689</v>
      </c>
      <c r="Q21" s="413">
        <v>9.4208600326535592</v>
      </c>
      <c r="R21" s="232" t="s">
        <v>6</v>
      </c>
      <c r="S21" s="232" t="s">
        <v>6</v>
      </c>
      <c r="T21" s="232" t="s">
        <v>6</v>
      </c>
    </row>
    <row r="22" spans="1:34" ht="19.5" customHeight="1">
      <c r="A22" s="31"/>
      <c r="B22" s="35" t="s">
        <v>437</v>
      </c>
      <c r="C22" s="230">
        <v>28.042000000000002</v>
      </c>
      <c r="D22" s="230">
        <v>27.701000000000001</v>
      </c>
      <c r="E22" s="230">
        <v>27.649038999999998</v>
      </c>
      <c r="F22" s="230">
        <v>27.6</v>
      </c>
      <c r="G22" s="230">
        <v>27.8</v>
      </c>
      <c r="H22" s="230">
        <v>27.5</v>
      </c>
      <c r="I22" s="230">
        <v>27.6</v>
      </c>
      <c r="J22" s="230">
        <v>27.6</v>
      </c>
      <c r="K22" s="230">
        <v>27.6</v>
      </c>
      <c r="L22" s="234">
        <v>27.8</v>
      </c>
      <c r="M22" s="234">
        <v>28.2</v>
      </c>
      <c r="N22" s="235" t="s">
        <v>6</v>
      </c>
      <c r="O22" s="359" t="s">
        <v>6</v>
      </c>
      <c r="P22" s="359" t="s">
        <v>6</v>
      </c>
      <c r="Q22" s="359" t="s">
        <v>6</v>
      </c>
      <c r="R22" s="359" t="s">
        <v>6</v>
      </c>
      <c r="S22" s="359" t="s">
        <v>6</v>
      </c>
      <c r="T22" s="359" t="s">
        <v>6</v>
      </c>
    </row>
    <row r="23" spans="1:34" ht="19.5" customHeight="1">
      <c r="A23" s="31"/>
      <c r="B23" s="35" t="s">
        <v>101</v>
      </c>
      <c r="C23" s="230">
        <f>SUM(C17:C22)</f>
        <v>222.58199599999998</v>
      </c>
      <c r="D23" s="230">
        <f t="shared" ref="D23:M23" si="0">SUM(D17:D22)</f>
        <v>220.52253199999998</v>
      </c>
      <c r="E23" s="230">
        <f t="shared" si="0"/>
        <v>244.389039</v>
      </c>
      <c r="F23" s="230">
        <f t="shared" si="0"/>
        <v>244.99999999999997</v>
      </c>
      <c r="G23" s="230">
        <f t="shared" si="0"/>
        <v>242.98000000000002</v>
      </c>
      <c r="H23" s="230">
        <f t="shared" si="0"/>
        <v>250.77</v>
      </c>
      <c r="I23" s="230">
        <f t="shared" si="0"/>
        <v>232.18</v>
      </c>
      <c r="J23" s="230">
        <f t="shared" si="0"/>
        <v>202.72</v>
      </c>
      <c r="K23" s="230">
        <f t="shared" si="0"/>
        <v>198.54999999999998</v>
      </c>
      <c r="L23" s="230">
        <f t="shared" si="0"/>
        <v>201.92</v>
      </c>
      <c r="M23" s="230">
        <f t="shared" si="0"/>
        <v>199.72999999999996</v>
      </c>
      <c r="N23" s="222" t="s">
        <v>6</v>
      </c>
      <c r="O23" s="359" t="s">
        <v>6</v>
      </c>
      <c r="P23" s="359" t="s">
        <v>6</v>
      </c>
      <c r="Q23" s="359" t="s">
        <v>6</v>
      </c>
      <c r="R23" s="359" t="s">
        <v>6</v>
      </c>
      <c r="S23" s="359" t="s">
        <v>6</v>
      </c>
      <c r="T23" s="359" t="s">
        <v>6</v>
      </c>
    </row>
    <row r="24" spans="1:34" ht="8.25" customHeight="1">
      <c r="A24" s="31"/>
      <c r="B24" s="31"/>
      <c r="C24" s="222"/>
      <c r="D24" s="222"/>
      <c r="E24" s="222"/>
      <c r="F24" s="222"/>
      <c r="G24" s="222"/>
    </row>
    <row r="25" spans="1:34" ht="19.5" customHeight="1">
      <c r="A25" s="32" t="s">
        <v>347</v>
      </c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Q25" s="30"/>
      <c r="T25" s="30" t="s">
        <v>13</v>
      </c>
    </row>
    <row r="26" spans="1:34" ht="19.5" customHeight="1">
      <c r="A26" s="31"/>
      <c r="B26" s="35" t="s">
        <v>438</v>
      </c>
      <c r="C26" s="237">
        <v>3488</v>
      </c>
      <c r="D26" s="237">
        <v>3485</v>
      </c>
      <c r="E26" s="237">
        <v>3482</v>
      </c>
      <c r="F26" s="237">
        <v>3505</v>
      </c>
      <c r="G26" s="237">
        <v>3518</v>
      </c>
      <c r="H26" s="237">
        <v>3505</v>
      </c>
      <c r="I26" s="237">
        <v>3505</v>
      </c>
      <c r="J26" s="237">
        <v>3520</v>
      </c>
      <c r="K26" s="237">
        <v>3518</v>
      </c>
      <c r="L26" s="237">
        <v>3536.3920000000007</v>
      </c>
      <c r="M26" s="237">
        <v>3566.4110000000001</v>
      </c>
      <c r="N26" s="237">
        <v>3564.7969999999996</v>
      </c>
      <c r="O26" s="237">
        <v>3636.94</v>
      </c>
      <c r="P26" s="237">
        <v>3638.4610000000002</v>
      </c>
      <c r="Q26" s="237">
        <v>3668.8739999999998</v>
      </c>
      <c r="R26" s="237">
        <v>3680.8620000000001</v>
      </c>
      <c r="S26" s="237">
        <v>3735.0620000000004</v>
      </c>
      <c r="T26" s="237">
        <v>3739.1559999999999</v>
      </c>
    </row>
    <row r="27" spans="1:34" ht="19.5" customHeight="1">
      <c r="A27" s="31"/>
      <c r="B27" s="35" t="s">
        <v>14</v>
      </c>
      <c r="C27" s="237">
        <v>7417</v>
      </c>
      <c r="D27" s="237">
        <v>7418</v>
      </c>
      <c r="E27" s="237">
        <v>7418</v>
      </c>
      <c r="F27" s="237">
        <v>7433</v>
      </c>
      <c r="G27" s="237">
        <v>7424.04</v>
      </c>
      <c r="H27" s="237">
        <v>7380.73</v>
      </c>
      <c r="I27" s="237">
        <v>7421</v>
      </c>
      <c r="J27" s="237">
        <v>7421</v>
      </c>
      <c r="K27" s="237">
        <v>7414</v>
      </c>
      <c r="L27" s="237">
        <v>7467</v>
      </c>
      <c r="M27" s="237">
        <v>7472.5</v>
      </c>
      <c r="N27" s="237">
        <v>7472.7</v>
      </c>
      <c r="O27" s="237">
        <v>7406.1279999999997</v>
      </c>
      <c r="P27" s="237">
        <v>7414</v>
      </c>
      <c r="Q27" s="237">
        <v>7418</v>
      </c>
      <c r="R27" s="237">
        <v>7427</v>
      </c>
      <c r="S27" s="237">
        <v>7500.4489999999996</v>
      </c>
      <c r="T27" s="237">
        <v>7529.2489999999998</v>
      </c>
    </row>
    <row r="28" spans="1:34" ht="19.5" customHeight="1">
      <c r="A28" s="31"/>
      <c r="B28" s="35" t="s">
        <v>15</v>
      </c>
      <c r="C28" s="237">
        <v>43684.490000000005</v>
      </c>
      <c r="D28" s="237">
        <v>43656.56</v>
      </c>
      <c r="E28" s="237">
        <v>43690.76</v>
      </c>
      <c r="F28" s="237">
        <v>43908.53</v>
      </c>
      <c r="G28" s="237">
        <v>44026.35</v>
      </c>
      <c r="H28" s="237">
        <v>44300.160000000003</v>
      </c>
      <c r="I28" s="237">
        <v>44417.599999999999</v>
      </c>
      <c r="J28" s="237">
        <v>44591.35</v>
      </c>
      <c r="K28" s="237">
        <v>44693.599999999999</v>
      </c>
      <c r="L28" s="237">
        <v>44768.775000000009</v>
      </c>
      <c r="M28" s="237">
        <v>44873.090000000004</v>
      </c>
      <c r="N28" s="237">
        <v>44937.9</v>
      </c>
      <c r="O28" s="237">
        <v>45011.16</v>
      </c>
      <c r="P28" s="237">
        <v>45100</v>
      </c>
      <c r="Q28" s="237">
        <v>45163</v>
      </c>
      <c r="R28" s="237">
        <v>45257</v>
      </c>
      <c r="S28" s="237">
        <v>45355.051000000007</v>
      </c>
      <c r="T28" s="237">
        <v>45453.792999999998</v>
      </c>
    </row>
    <row r="29" spans="1:34" ht="19.5" customHeight="1">
      <c r="A29" s="31"/>
      <c r="B29" s="35" t="s">
        <v>521</v>
      </c>
      <c r="C29" s="237">
        <v>54589.47</v>
      </c>
      <c r="D29" s="237">
        <v>54559.289999999994</v>
      </c>
      <c r="E29" s="237">
        <v>54590.490000000005</v>
      </c>
      <c r="F29" s="237">
        <v>54846.559999999998</v>
      </c>
      <c r="G29" s="237">
        <v>54968.39</v>
      </c>
      <c r="H29" s="237">
        <v>55185.89</v>
      </c>
      <c r="I29" s="237">
        <v>55343.6</v>
      </c>
      <c r="J29" s="237">
        <v>55532.27</v>
      </c>
      <c r="K29" s="237">
        <v>55625.599999999999</v>
      </c>
      <c r="L29" s="237">
        <v>55771.767000000007</v>
      </c>
      <c r="M29" s="237">
        <v>55912.001000000004</v>
      </c>
      <c r="N29" s="237">
        <v>55975.396999999997</v>
      </c>
      <c r="O29" s="237">
        <v>56054.228000000003</v>
      </c>
      <c r="P29" s="237">
        <v>56152.15800000001</v>
      </c>
      <c r="Q29" s="237">
        <v>56249.781000000003</v>
      </c>
      <c r="R29" s="237">
        <v>56364</v>
      </c>
      <c r="S29" s="237">
        <v>56590.562000000005</v>
      </c>
      <c r="T29" s="237">
        <v>56722.197999999997</v>
      </c>
    </row>
    <row r="30" spans="1:34" ht="9" customHeight="1">
      <c r="A30" s="31"/>
      <c r="B30" s="31"/>
      <c r="C30" s="30"/>
      <c r="D30" s="30"/>
      <c r="E30" s="30"/>
      <c r="F30" s="30"/>
      <c r="G30" s="30"/>
    </row>
    <row r="31" spans="1:34" ht="19.5" customHeight="1">
      <c r="A31" s="33" t="s">
        <v>562</v>
      </c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Q31" s="30"/>
      <c r="T31" s="30" t="s">
        <v>17</v>
      </c>
    </row>
    <row r="32" spans="1:34" ht="19.5" customHeight="1">
      <c r="A32" s="31"/>
      <c r="B32" s="31" t="s">
        <v>439</v>
      </c>
      <c r="C32" s="238">
        <v>5730</v>
      </c>
      <c r="D32" s="238">
        <v>5856</v>
      </c>
      <c r="E32" s="238">
        <v>6094.2030000000004</v>
      </c>
      <c r="F32" s="238">
        <v>6150.79</v>
      </c>
      <c r="G32" s="238">
        <v>6433</v>
      </c>
      <c r="H32" s="238">
        <v>6577</v>
      </c>
      <c r="I32" s="238">
        <v>6683</v>
      </c>
      <c r="J32" s="238">
        <v>6633</v>
      </c>
      <c r="K32" s="238">
        <v>6503</v>
      </c>
      <c r="L32" s="237">
        <v>6570</v>
      </c>
      <c r="M32" s="237">
        <v>7140</v>
      </c>
      <c r="N32" s="237">
        <v>7262</v>
      </c>
      <c r="O32" s="237">
        <v>7421</v>
      </c>
      <c r="P32" s="237">
        <v>7477</v>
      </c>
      <c r="Q32" s="237">
        <v>7829</v>
      </c>
      <c r="R32" s="237">
        <v>8054</v>
      </c>
      <c r="S32" s="237">
        <v>8518</v>
      </c>
      <c r="T32" s="237">
        <v>8654</v>
      </c>
      <c r="W32" s="236"/>
      <c r="X32" s="236"/>
    </row>
    <row r="33" spans="1:24" ht="19.5" customHeight="1">
      <c r="A33" s="31"/>
      <c r="B33" s="31" t="s">
        <v>19</v>
      </c>
      <c r="C33" s="222">
        <v>21533</v>
      </c>
      <c r="D33" s="222">
        <v>21826</v>
      </c>
      <c r="E33" s="222">
        <v>22114</v>
      </c>
      <c r="F33" s="222">
        <v>21904.106</v>
      </c>
      <c r="G33" s="222">
        <v>22465</v>
      </c>
      <c r="H33" s="222">
        <v>22408</v>
      </c>
      <c r="I33" s="222">
        <v>22126</v>
      </c>
      <c r="J33" s="222">
        <v>22327</v>
      </c>
      <c r="K33" s="222">
        <v>21992</v>
      </c>
      <c r="L33" s="237">
        <v>21996</v>
      </c>
      <c r="M33" s="237">
        <v>21712</v>
      </c>
      <c r="N33" s="237">
        <v>21786</v>
      </c>
      <c r="O33" s="237">
        <v>22025</v>
      </c>
      <c r="P33" s="237">
        <v>22395</v>
      </c>
      <c r="Q33" s="237">
        <v>23019</v>
      </c>
      <c r="R33" s="237">
        <v>23351</v>
      </c>
      <c r="S33" s="237">
        <v>23024</v>
      </c>
      <c r="T33" s="237">
        <v>23557</v>
      </c>
      <c r="X33" s="236"/>
    </row>
    <row r="34" spans="1:24" ht="19.5" customHeight="1">
      <c r="A34" s="31"/>
      <c r="B34" s="31" t="s">
        <v>20</v>
      </c>
      <c r="C34" s="222">
        <v>41535</v>
      </c>
      <c r="D34" s="222">
        <v>42038</v>
      </c>
      <c r="E34" s="222">
        <v>42705.288</v>
      </c>
      <c r="F34" s="222">
        <v>42717.842000000004</v>
      </c>
      <c r="G34" s="222">
        <v>44119</v>
      </c>
      <c r="H34" s="222">
        <v>44666</v>
      </c>
      <c r="I34" s="222">
        <v>44470</v>
      </c>
      <c r="J34" s="222">
        <v>44219</v>
      </c>
      <c r="K34" s="222">
        <v>43496</v>
      </c>
      <c r="L34" s="222">
        <v>43406</v>
      </c>
      <c r="M34" s="222">
        <v>43573</v>
      </c>
      <c r="N34" s="222">
        <v>43909</v>
      </c>
      <c r="O34" s="229">
        <v>44963</v>
      </c>
      <c r="P34" s="229">
        <v>45555</v>
      </c>
      <c r="Q34" s="229">
        <v>46696</v>
      </c>
      <c r="R34" s="418">
        <v>48036</v>
      </c>
      <c r="S34" s="418">
        <v>48175</v>
      </c>
      <c r="T34" s="418">
        <v>48714</v>
      </c>
      <c r="X34" s="236"/>
    </row>
    <row r="35" spans="1:24" ht="9" customHeight="1">
      <c r="A35" s="31"/>
      <c r="B35" s="31"/>
      <c r="C35" s="31"/>
      <c r="D35" s="31"/>
      <c r="E35" s="31"/>
      <c r="F35" s="31"/>
      <c r="G35" s="31"/>
      <c r="T35" s="236"/>
      <c r="X35" s="236"/>
    </row>
    <row r="36" spans="1:24" ht="19.5" customHeight="1">
      <c r="A36" s="32" t="s">
        <v>550</v>
      </c>
      <c r="B36" s="31"/>
      <c r="C36" s="31"/>
      <c r="D36" s="31"/>
      <c r="E36" s="31"/>
      <c r="F36" s="31"/>
      <c r="G36" s="31"/>
      <c r="T36" s="236"/>
      <c r="X36" s="236"/>
    </row>
    <row r="37" spans="1:24" ht="19.5" customHeight="1">
      <c r="A37" s="31"/>
      <c r="B37" s="35" t="s">
        <v>21</v>
      </c>
      <c r="C37" s="237">
        <v>304</v>
      </c>
      <c r="D37" s="237">
        <v>336</v>
      </c>
      <c r="E37" s="237">
        <v>308</v>
      </c>
      <c r="F37" s="237">
        <v>286</v>
      </c>
      <c r="G37" s="237">
        <v>314</v>
      </c>
      <c r="H37" s="239">
        <v>281</v>
      </c>
      <c r="I37" s="239">
        <v>270</v>
      </c>
      <c r="J37" s="239">
        <v>216</v>
      </c>
      <c r="K37" s="239">
        <v>208</v>
      </c>
      <c r="L37" s="237">
        <v>185</v>
      </c>
      <c r="M37" s="237">
        <v>176</v>
      </c>
      <c r="N37" s="237">
        <v>172</v>
      </c>
      <c r="O37" s="237">
        <v>203</v>
      </c>
      <c r="P37" s="237">
        <v>168</v>
      </c>
      <c r="Q37" s="237">
        <v>191</v>
      </c>
      <c r="R37" s="237">
        <v>145</v>
      </c>
      <c r="S37" s="237">
        <v>161</v>
      </c>
      <c r="T37" s="237">
        <v>165</v>
      </c>
    </row>
    <row r="38" spans="1:24" ht="19.5" customHeight="1">
      <c r="A38" s="31"/>
      <c r="B38" s="35" t="s">
        <v>22</v>
      </c>
      <c r="C38" s="237">
        <v>3533</v>
      </c>
      <c r="D38" s="237">
        <v>3293</v>
      </c>
      <c r="E38" s="237">
        <v>3074</v>
      </c>
      <c r="F38" s="237">
        <v>2952</v>
      </c>
      <c r="G38" s="237">
        <v>2949</v>
      </c>
      <c r="H38" s="239">
        <v>2666</v>
      </c>
      <c r="I38" s="239">
        <v>2845</v>
      </c>
      <c r="J38" s="239">
        <v>2503</v>
      </c>
      <c r="K38" s="239">
        <v>2177</v>
      </c>
      <c r="L38" s="237">
        <v>2063</v>
      </c>
      <c r="M38" s="237">
        <v>2157</v>
      </c>
      <c r="N38" s="237">
        <v>1839</v>
      </c>
      <c r="O38" s="237">
        <v>1904</v>
      </c>
      <c r="P38" s="237">
        <v>1770</v>
      </c>
      <c r="Q38" s="237">
        <v>1889</v>
      </c>
      <c r="R38" s="237">
        <v>1739</v>
      </c>
      <c r="S38" s="350">
        <v>1745</v>
      </c>
      <c r="T38" s="237">
        <v>2181</v>
      </c>
    </row>
    <row r="39" spans="1:24" ht="19.5" customHeight="1">
      <c r="A39" s="31"/>
      <c r="B39" s="35" t="s">
        <v>23</v>
      </c>
      <c r="C39" s="237">
        <v>19275</v>
      </c>
      <c r="D39" s="237">
        <v>18756</v>
      </c>
      <c r="E39" s="237">
        <v>18502</v>
      </c>
      <c r="F39" s="237">
        <v>17885</v>
      </c>
      <c r="G39" s="237">
        <v>17269</v>
      </c>
      <c r="H39" s="239">
        <v>16239</v>
      </c>
      <c r="I39" s="239">
        <v>15592</v>
      </c>
      <c r="J39" s="239">
        <v>15043</v>
      </c>
      <c r="K39" s="239">
        <v>13338</v>
      </c>
      <c r="L39" s="240">
        <v>12785</v>
      </c>
      <c r="M39" s="240">
        <v>12712</v>
      </c>
      <c r="N39" s="240">
        <v>11492</v>
      </c>
      <c r="O39" s="237">
        <v>11302</v>
      </c>
      <c r="P39" s="237">
        <v>10977</v>
      </c>
      <c r="Q39" s="237">
        <v>10898</v>
      </c>
      <c r="R39" s="237">
        <v>9433</v>
      </c>
      <c r="S39" s="237">
        <v>8424</v>
      </c>
      <c r="T39" s="237">
        <v>7638</v>
      </c>
    </row>
    <row r="40" spans="1:24" ht="9.75" customHeight="1">
      <c r="A40" s="31"/>
      <c r="B40" s="31"/>
      <c r="C40" s="31"/>
      <c r="D40" s="31"/>
      <c r="E40" s="31"/>
      <c r="F40" s="31"/>
      <c r="G40" s="31"/>
    </row>
    <row r="41" spans="1:24" ht="19.5" customHeight="1">
      <c r="A41" s="32" t="s">
        <v>440</v>
      </c>
      <c r="B41" s="3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Q41" s="30"/>
      <c r="T41" s="30" t="s">
        <v>5</v>
      </c>
    </row>
    <row r="42" spans="1:24" ht="19.5" customHeight="1">
      <c r="A42" s="32" t="s">
        <v>441</v>
      </c>
      <c r="C42" s="241">
        <v>57.38</v>
      </c>
      <c r="D42" s="242">
        <v>57.451000000000001</v>
      </c>
      <c r="E42" s="243">
        <v>64.022999999999996</v>
      </c>
      <c r="F42" s="243">
        <v>69.430000000000007</v>
      </c>
      <c r="G42" s="243">
        <v>71.584999999999994</v>
      </c>
      <c r="H42" s="243">
        <v>74.468000000000004</v>
      </c>
      <c r="I42" s="243">
        <v>76.429000000000002</v>
      </c>
      <c r="J42" s="243">
        <v>76.929000000000002</v>
      </c>
      <c r="K42" s="243">
        <v>78.290000000000006</v>
      </c>
      <c r="L42" s="230">
        <v>81.099999999999994</v>
      </c>
      <c r="M42" s="244">
        <v>83.25</v>
      </c>
      <c r="N42" s="245">
        <v>86.34</v>
      </c>
      <c r="O42" s="245">
        <v>92.68</v>
      </c>
      <c r="P42" s="245">
        <v>93.833063560429949</v>
      </c>
      <c r="Q42" s="245">
        <v>94.24</v>
      </c>
      <c r="R42" s="245">
        <v>97.78</v>
      </c>
      <c r="S42" s="245">
        <v>97.777785749999907</v>
      </c>
      <c r="T42" s="245">
        <v>96.424648159999791</v>
      </c>
    </row>
    <row r="43" spans="1:24" ht="9" customHeight="1">
      <c r="A43" s="32"/>
      <c r="C43" s="246"/>
      <c r="D43" s="247"/>
      <c r="E43" s="246"/>
      <c r="F43" s="233"/>
      <c r="G43" s="233"/>
      <c r="H43" s="233"/>
      <c r="I43" s="233"/>
      <c r="J43" s="233"/>
      <c r="K43" s="233"/>
      <c r="L43" s="233"/>
      <c r="M43" s="233"/>
      <c r="O43" s="585"/>
      <c r="S43" s="31"/>
    </row>
    <row r="44" spans="1:24" ht="19.5" customHeight="1">
      <c r="A44" s="32" t="s">
        <v>24</v>
      </c>
      <c r="C44" s="30"/>
      <c r="D44" s="30"/>
      <c r="E44" s="30"/>
      <c r="F44" s="30"/>
      <c r="G44" s="30"/>
      <c r="S44" s="31"/>
    </row>
    <row r="45" spans="1:24" ht="19.5" customHeight="1">
      <c r="A45" s="35" t="s">
        <v>442</v>
      </c>
      <c r="C45" s="231">
        <v>52.37623</v>
      </c>
      <c r="D45" s="230">
        <v>55.892938999999998</v>
      </c>
      <c r="E45" s="230">
        <v>61.256430999999999</v>
      </c>
      <c r="F45" s="230">
        <v>66.735898999999989</v>
      </c>
      <c r="G45" s="230">
        <v>69.785303999999996</v>
      </c>
      <c r="H45" s="230">
        <v>72.744290000000007</v>
      </c>
      <c r="I45" s="248">
        <v>76.256077703670073</v>
      </c>
      <c r="J45" s="230">
        <v>76.473890324940314</v>
      </c>
      <c r="K45" s="230">
        <v>79.5</v>
      </c>
      <c r="L45" s="230">
        <v>83.310800000000015</v>
      </c>
      <c r="M45" s="230">
        <v>85.752108000000007</v>
      </c>
      <c r="N45" s="217">
        <v>86.7</v>
      </c>
      <c r="O45" s="217">
        <v>91.7</v>
      </c>
      <c r="P45" s="217">
        <v>93.4</v>
      </c>
      <c r="Q45" s="217">
        <v>94.2</v>
      </c>
      <c r="R45" s="351">
        <v>97.141767999999999</v>
      </c>
      <c r="S45" s="351">
        <v>97</v>
      </c>
      <c r="T45" s="217" t="s">
        <v>6</v>
      </c>
      <c r="U45" s="586"/>
      <c r="V45" s="586"/>
      <c r="W45" s="586"/>
    </row>
    <row r="46" spans="1:24" ht="19.5" customHeight="1">
      <c r="A46" s="35" t="s">
        <v>548</v>
      </c>
      <c r="C46" s="241">
        <v>306.5384398238366</v>
      </c>
      <c r="D46" s="243">
        <v>322.64783591571984</v>
      </c>
      <c r="E46" s="243">
        <v>341.76599000921266</v>
      </c>
      <c r="F46" s="243">
        <v>342.90666666666669</v>
      </c>
      <c r="G46" s="243">
        <v>353.14678437152958</v>
      </c>
      <c r="H46" s="241">
        <v>402.06453289131008</v>
      </c>
      <c r="I46" s="244">
        <v>403.61788138327142</v>
      </c>
      <c r="J46" s="244">
        <v>443.42734012302174</v>
      </c>
      <c r="K46" s="244">
        <v>459.53161295278642</v>
      </c>
      <c r="L46" s="244">
        <v>470.99048719455783</v>
      </c>
      <c r="M46" s="426">
        <v>489.37997670210143</v>
      </c>
      <c r="N46" s="363">
        <v>503.88825840543791</v>
      </c>
      <c r="O46" s="363">
        <v>529.75673943209779</v>
      </c>
      <c r="P46" s="370">
        <v>549.28918328459815</v>
      </c>
      <c r="Q46" s="363">
        <v>555.33677220828577</v>
      </c>
      <c r="R46" s="363">
        <v>631.04644324213234</v>
      </c>
      <c r="S46" s="363">
        <v>623.65069199999994</v>
      </c>
      <c r="T46" s="217" t="s">
        <v>6</v>
      </c>
    </row>
    <row r="47" spans="1:24" ht="8.25" customHeight="1">
      <c r="A47" s="31"/>
      <c r="B47" s="31"/>
      <c r="C47" s="31"/>
      <c r="D47" s="31"/>
      <c r="E47" s="31"/>
      <c r="F47" s="31"/>
      <c r="G47" s="31"/>
    </row>
    <row r="48" spans="1:24" ht="19.5" customHeight="1">
      <c r="A48" s="32" t="s">
        <v>25</v>
      </c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Q48" s="30"/>
      <c r="T48" s="30" t="s">
        <v>3</v>
      </c>
    </row>
    <row r="49" spans="1:27" ht="19.5" customHeight="1">
      <c r="A49" s="31"/>
      <c r="B49" s="35" t="s">
        <v>26</v>
      </c>
      <c r="C49" s="237">
        <v>19783</v>
      </c>
      <c r="D49" s="237">
        <v>21084</v>
      </c>
      <c r="E49" s="237">
        <v>22555</v>
      </c>
      <c r="F49" s="237">
        <v>23795</v>
      </c>
      <c r="G49" s="237">
        <v>24437</v>
      </c>
      <c r="H49" s="237">
        <v>25132</v>
      </c>
      <c r="I49" s="237">
        <v>24348</v>
      </c>
      <c r="J49" s="237">
        <v>22496</v>
      </c>
      <c r="K49" s="237">
        <v>20907</v>
      </c>
      <c r="L49" s="237">
        <v>22065</v>
      </c>
      <c r="M49" s="237">
        <v>22207</v>
      </c>
      <c r="N49" s="237">
        <v>23250</v>
      </c>
      <c r="O49" s="237">
        <v>24076</v>
      </c>
      <c r="P49" s="237">
        <v>25507</v>
      </c>
      <c r="Q49" s="237">
        <v>26924</v>
      </c>
      <c r="R49" s="237">
        <v>28833</v>
      </c>
      <c r="S49" s="237">
        <v>29443</v>
      </c>
      <c r="T49" s="237">
        <v>28876</v>
      </c>
      <c r="X49" s="249"/>
      <c r="Y49" s="249"/>
      <c r="Z49" s="249"/>
      <c r="AA49" s="249"/>
    </row>
    <row r="50" spans="1:27" ht="19.5" customHeight="1">
      <c r="A50" s="31"/>
      <c r="B50" s="35" t="s">
        <v>27</v>
      </c>
      <c r="C50" s="249">
        <v>362591</v>
      </c>
      <c r="D50" s="249">
        <v>367336</v>
      </c>
      <c r="E50" s="249">
        <v>385626</v>
      </c>
      <c r="F50" s="249">
        <v>408800</v>
      </c>
      <c r="G50" s="249">
        <v>420552</v>
      </c>
      <c r="H50" s="249">
        <v>428183</v>
      </c>
      <c r="I50" s="249">
        <v>417082</v>
      </c>
      <c r="J50" s="249">
        <v>382693</v>
      </c>
      <c r="K50" s="249">
        <v>354427</v>
      </c>
      <c r="L50" s="249">
        <v>366312</v>
      </c>
      <c r="M50" s="249">
        <v>372060</v>
      </c>
      <c r="N50" s="249">
        <v>376382</v>
      </c>
      <c r="O50" s="249">
        <v>376184</v>
      </c>
      <c r="P50" s="249">
        <v>376382</v>
      </c>
      <c r="Q50" s="249">
        <v>375952</v>
      </c>
      <c r="R50" s="249">
        <v>383856</v>
      </c>
      <c r="S50" s="249">
        <v>376564</v>
      </c>
      <c r="T50" s="249">
        <v>367486</v>
      </c>
      <c r="X50" s="351"/>
      <c r="Y50" s="351"/>
      <c r="Z50" s="351"/>
      <c r="AA50" s="351"/>
    </row>
    <row r="51" spans="1:27" ht="13.5" customHeight="1">
      <c r="A51" s="3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Q51" s="30"/>
      <c r="T51" s="30" t="s">
        <v>28</v>
      </c>
    </row>
    <row r="52" spans="1:27" ht="19.5" customHeight="1">
      <c r="B52" s="35" t="s">
        <v>29</v>
      </c>
      <c r="C52" s="250">
        <v>77.011809000000014</v>
      </c>
      <c r="D52" s="250">
        <v>80.788287999999994</v>
      </c>
      <c r="E52" s="250">
        <v>80.956406999999999</v>
      </c>
      <c r="F52" s="250">
        <v>79.417426000000006</v>
      </c>
      <c r="G52" s="250">
        <v>83.259813000000008</v>
      </c>
      <c r="H52" s="250">
        <v>66.102627999999996</v>
      </c>
      <c r="I52" s="250">
        <v>50.227903999999995</v>
      </c>
      <c r="J52" s="250">
        <v>50.886006999999999</v>
      </c>
      <c r="K52" s="250">
        <v>47.531760000000006</v>
      </c>
      <c r="L52" s="251">
        <v>45.161969999999997</v>
      </c>
      <c r="M52" s="251">
        <v>52.200420000000001</v>
      </c>
      <c r="N52" s="245">
        <v>54.224873000000002</v>
      </c>
      <c r="O52" s="245">
        <v>59.878</v>
      </c>
      <c r="P52" s="363">
        <v>56.440753999999998</v>
      </c>
      <c r="Q52" s="245">
        <v>55.880268000000001</v>
      </c>
      <c r="R52" s="245">
        <v>60.262563</v>
      </c>
      <c r="S52" s="245">
        <v>62.307813000000003</v>
      </c>
      <c r="T52" s="245">
        <v>58.914363000000002</v>
      </c>
    </row>
    <row r="53" spans="1:27" ht="19.5" customHeight="1">
      <c r="A53" s="32"/>
      <c r="B53" s="31"/>
      <c r="C53" s="587"/>
      <c r="D53" s="587"/>
      <c r="E53" s="587"/>
      <c r="F53" s="587"/>
      <c r="G53" s="587"/>
      <c r="H53" s="587"/>
      <c r="I53" s="587"/>
      <c r="J53" s="587"/>
      <c r="K53" s="587"/>
      <c r="L53" s="587"/>
      <c r="M53" s="587"/>
    </row>
    <row r="54" spans="1:27" ht="19.5" customHeight="1">
      <c r="A54" s="252" t="s">
        <v>443</v>
      </c>
      <c r="B54" s="194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Q54" s="253"/>
      <c r="T54" s="253" t="s">
        <v>3</v>
      </c>
    </row>
    <row r="55" spans="1:27" ht="19.5" customHeight="1">
      <c r="A55" s="194"/>
      <c r="B55" s="254" t="s">
        <v>30</v>
      </c>
      <c r="C55" s="255">
        <v>9971.4330000000009</v>
      </c>
      <c r="D55" s="255">
        <v>10671.361999999999</v>
      </c>
      <c r="E55" s="255">
        <v>10837.052000000003</v>
      </c>
      <c r="F55" s="255">
        <v>10572.758999999998</v>
      </c>
      <c r="G55" s="255">
        <v>10588.667000000001</v>
      </c>
      <c r="H55" s="255">
        <v>10671.486000000001</v>
      </c>
      <c r="I55" s="255">
        <v>10013.630000000001</v>
      </c>
      <c r="J55" s="255">
        <v>10218.645999999999</v>
      </c>
      <c r="K55" s="255">
        <v>9990.4419999999991</v>
      </c>
      <c r="L55" s="255">
        <v>9631.4039999999986</v>
      </c>
      <c r="M55" s="255">
        <v>9698.2680000000018</v>
      </c>
      <c r="N55" s="255">
        <v>9662.2289999999994</v>
      </c>
      <c r="O55" s="255">
        <v>9679.1450000000004</v>
      </c>
      <c r="P55" s="255">
        <v>9554.1949999999997</v>
      </c>
      <c r="Q55" s="255">
        <v>10073.396999999997</v>
      </c>
      <c r="R55" s="255">
        <v>10254.826999999999</v>
      </c>
      <c r="S55" s="255">
        <v>10279.182999999999</v>
      </c>
      <c r="T55" s="255">
        <v>10427.317000000001</v>
      </c>
    </row>
    <row r="56" spans="1:27" ht="19.5" customHeight="1">
      <c r="A56" s="194"/>
      <c r="B56" s="254" t="s">
        <v>31</v>
      </c>
      <c r="C56" s="255">
        <v>2790.6259999999997</v>
      </c>
      <c r="D56" s="255">
        <v>2955.0200000000004</v>
      </c>
      <c r="E56" s="255">
        <v>3077.027</v>
      </c>
      <c r="F56" s="255">
        <v>3026.2640000000001</v>
      </c>
      <c r="G56" s="255">
        <v>3113.174</v>
      </c>
      <c r="H56" s="255">
        <v>3245.6339999999996</v>
      </c>
      <c r="I56" s="255">
        <v>3055.9130000000005</v>
      </c>
      <c r="J56" s="255">
        <v>3134.895</v>
      </c>
      <c r="K56" s="255">
        <v>3071.538</v>
      </c>
      <c r="L56" s="255">
        <v>3071.4530000000004</v>
      </c>
      <c r="M56" s="255">
        <v>3076.183</v>
      </c>
      <c r="N56" s="255">
        <v>2972.2089999999998</v>
      </c>
      <c r="O56" s="255">
        <v>3073.7560000000003</v>
      </c>
      <c r="P56" s="255">
        <v>3145.808</v>
      </c>
      <c r="Q56" s="255">
        <v>3371.9330000000004</v>
      </c>
      <c r="R56" s="255">
        <v>3505.79</v>
      </c>
      <c r="S56" s="255">
        <v>3456.4649999999997</v>
      </c>
      <c r="T56" s="255">
        <v>3534.489</v>
      </c>
    </row>
    <row r="57" spans="1:27" ht="19.5" customHeight="1">
      <c r="A57" s="252" t="s">
        <v>397</v>
      </c>
      <c r="B57" s="194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</row>
    <row r="58" spans="1:27" ht="19.5" customHeight="1">
      <c r="A58" s="194"/>
      <c r="B58" s="254" t="s">
        <v>30</v>
      </c>
      <c r="C58" s="255">
        <v>7575.558</v>
      </c>
      <c r="D58" s="255">
        <v>8033.7749999999996</v>
      </c>
      <c r="E58" s="255">
        <v>8293.0520000000033</v>
      </c>
      <c r="F58" s="255">
        <v>8327.4359999999979</v>
      </c>
      <c r="G58" s="255">
        <v>8452.6670000000013</v>
      </c>
      <c r="H58" s="255">
        <v>8466.4860000000008</v>
      </c>
      <c r="I58" s="255">
        <v>8000.63</v>
      </c>
      <c r="J58" s="255">
        <v>8271.6459999999988</v>
      </c>
      <c r="K58" s="255">
        <v>8016.4259999999995</v>
      </c>
      <c r="L58" s="255">
        <v>7773.0959999999995</v>
      </c>
      <c r="M58" s="255">
        <v>7888.1470000000018</v>
      </c>
      <c r="N58" s="255">
        <v>7830.5429999999988</v>
      </c>
      <c r="O58" s="34">
        <v>7884.3119999999999</v>
      </c>
      <c r="P58" s="34">
        <v>7824.3799999999992</v>
      </c>
      <c r="Q58" s="34">
        <v>8319.9539999999979</v>
      </c>
      <c r="R58" s="34">
        <v>8501.3559999999998</v>
      </c>
      <c r="S58" s="34">
        <v>8529.137999999999</v>
      </c>
      <c r="T58" s="34">
        <v>8656.3170000000009</v>
      </c>
    </row>
    <row r="59" spans="1:27" ht="19.5" customHeight="1">
      <c r="A59" s="194"/>
      <c r="B59" s="254" t="s">
        <v>31</v>
      </c>
      <c r="C59" s="255">
        <v>2259.6259999999997</v>
      </c>
      <c r="D59" s="255">
        <v>2388.0200000000004</v>
      </c>
      <c r="E59" s="255">
        <v>2476.027</v>
      </c>
      <c r="F59" s="255">
        <v>2503.2640000000001</v>
      </c>
      <c r="G59" s="255">
        <v>2610.174</v>
      </c>
      <c r="H59" s="255">
        <v>2711.6339999999996</v>
      </c>
      <c r="I59" s="255">
        <v>2568.9130000000005</v>
      </c>
      <c r="J59" s="255">
        <v>2647.527</v>
      </c>
      <c r="K59" s="255">
        <v>2553.9830000000002</v>
      </c>
      <c r="L59" s="255">
        <v>2551.3590000000004</v>
      </c>
      <c r="M59" s="255">
        <v>2628.067</v>
      </c>
      <c r="N59" s="255">
        <v>2577.1989999999996</v>
      </c>
      <c r="O59" s="360">
        <v>2625.989</v>
      </c>
      <c r="P59" s="360">
        <v>2706.2539999999999</v>
      </c>
      <c r="Q59" s="360">
        <v>2930.1810000000005</v>
      </c>
      <c r="R59" s="360">
        <v>3060.0419999999999</v>
      </c>
      <c r="S59" s="360">
        <v>3043.4159999999997</v>
      </c>
      <c r="T59" s="360">
        <v>3119.9380000000001</v>
      </c>
    </row>
    <row r="60" spans="1:27" ht="9" customHeight="1">
      <c r="A60" s="256"/>
      <c r="B60" s="256"/>
      <c r="C60" s="257"/>
      <c r="D60" s="257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588"/>
      <c r="P60" s="588"/>
      <c r="Q60" s="588"/>
      <c r="R60" s="588"/>
      <c r="S60" s="588"/>
      <c r="T60" s="588"/>
    </row>
    <row r="61" spans="1:27">
      <c r="A61" s="2">
        <v>1</v>
      </c>
      <c r="B61" s="12" t="s">
        <v>32</v>
      </c>
      <c r="C61" s="31"/>
      <c r="D61" s="27"/>
      <c r="E61" s="27"/>
      <c r="F61" s="27"/>
      <c r="G61" s="27"/>
    </row>
    <row r="62" spans="1:27">
      <c r="A62" s="2">
        <v>2</v>
      </c>
      <c r="B62" s="12" t="s">
        <v>33</v>
      </c>
      <c r="C62" s="258"/>
      <c r="D62" s="258"/>
      <c r="E62" s="258"/>
      <c r="F62" s="258"/>
      <c r="G62" s="258"/>
      <c r="H62" s="31"/>
      <c r="I62" s="31"/>
      <c r="J62" s="31"/>
      <c r="K62" s="31"/>
      <c r="L62" s="31"/>
      <c r="M62" s="31"/>
    </row>
    <row r="63" spans="1:27">
      <c r="A63" s="2">
        <v>3</v>
      </c>
      <c r="B63" s="2" t="s">
        <v>34</v>
      </c>
      <c r="C63" s="258"/>
      <c r="D63" s="258"/>
      <c r="E63" s="258"/>
      <c r="F63" s="258"/>
      <c r="G63" s="258"/>
      <c r="H63" s="31"/>
      <c r="I63" s="31"/>
      <c r="J63" s="31"/>
      <c r="K63" s="31"/>
      <c r="L63" s="31"/>
      <c r="M63" s="31"/>
    </row>
    <row r="64" spans="1:27">
      <c r="A64" s="2"/>
      <c r="B64" s="2" t="s">
        <v>357</v>
      </c>
      <c r="C64" s="258"/>
      <c r="D64" s="258"/>
      <c r="E64" s="258"/>
      <c r="F64" s="258"/>
      <c r="G64" s="258"/>
      <c r="H64" s="31"/>
      <c r="I64" s="31"/>
      <c r="J64" s="31"/>
      <c r="K64" s="31"/>
      <c r="L64" s="31"/>
      <c r="M64" s="31"/>
    </row>
    <row r="65" spans="1:18">
      <c r="A65" s="2">
        <v>4</v>
      </c>
      <c r="B65" s="12" t="s">
        <v>35</v>
      </c>
      <c r="C65" s="258"/>
      <c r="D65" s="258"/>
      <c r="E65" s="258"/>
      <c r="F65" s="258"/>
      <c r="G65" s="258"/>
      <c r="H65" s="31"/>
      <c r="I65" s="31"/>
      <c r="J65" s="31"/>
      <c r="K65" s="31"/>
      <c r="L65" s="31"/>
      <c r="M65" s="31"/>
    </row>
    <row r="66" spans="1:18">
      <c r="A66" s="2"/>
      <c r="B66" s="12" t="s">
        <v>36</v>
      </c>
      <c r="C66" s="258"/>
      <c r="D66" s="258"/>
      <c r="E66" s="258"/>
      <c r="F66" s="258"/>
      <c r="G66" s="258"/>
      <c r="H66" s="31"/>
      <c r="I66" s="31"/>
      <c r="J66" s="31"/>
      <c r="K66" s="31"/>
      <c r="L66" s="31"/>
      <c r="M66" s="31"/>
    </row>
    <row r="67" spans="1:18">
      <c r="A67" s="2">
        <v>5</v>
      </c>
      <c r="B67" s="174" t="s">
        <v>368</v>
      </c>
      <c r="C67" s="260"/>
      <c r="D67" s="260"/>
      <c r="E67" s="260"/>
      <c r="F67" s="260"/>
      <c r="G67" s="260"/>
      <c r="H67" s="259"/>
      <c r="I67" s="259"/>
      <c r="J67" s="259"/>
      <c r="K67" s="259"/>
      <c r="L67" s="31"/>
      <c r="M67" s="31"/>
    </row>
    <row r="68" spans="1:18">
      <c r="A68" s="2">
        <v>6</v>
      </c>
      <c r="B68" s="12" t="s">
        <v>37</v>
      </c>
    </row>
    <row r="69" spans="1:18">
      <c r="A69" s="2"/>
      <c r="B69" s="12" t="s">
        <v>38</v>
      </c>
    </row>
    <row r="70" spans="1:18">
      <c r="A70" s="2"/>
      <c r="B70" s="12" t="s">
        <v>361</v>
      </c>
    </row>
    <row r="71" spans="1:18">
      <c r="A71" s="2">
        <v>7</v>
      </c>
      <c r="B71" s="12" t="s">
        <v>525</v>
      </c>
    </row>
    <row r="72" spans="1:18">
      <c r="A72" s="183"/>
      <c r="B72" s="184" t="s">
        <v>371</v>
      </c>
      <c r="C72" s="262"/>
      <c r="D72" s="262"/>
      <c r="E72" s="262"/>
      <c r="F72" s="262"/>
      <c r="G72" s="262"/>
      <c r="H72" s="261"/>
      <c r="I72" s="261"/>
      <c r="J72" s="261"/>
      <c r="K72" s="261"/>
      <c r="L72" s="261"/>
      <c r="M72" s="261"/>
      <c r="N72" s="261"/>
    </row>
    <row r="73" spans="1:18">
      <c r="A73" s="183"/>
      <c r="B73" s="265" t="s">
        <v>372</v>
      </c>
      <c r="C73" s="262"/>
      <c r="D73" s="262"/>
      <c r="E73" s="262"/>
      <c r="F73" s="262"/>
      <c r="G73" s="262"/>
      <c r="H73" s="261"/>
      <c r="I73" s="261"/>
      <c r="J73" s="261"/>
      <c r="K73" s="261"/>
      <c r="L73" s="261"/>
      <c r="M73" s="261"/>
      <c r="N73" s="261"/>
    </row>
    <row r="74" spans="1:18">
      <c r="A74" s="183">
        <v>8</v>
      </c>
      <c r="B74" s="266" t="s">
        <v>514</v>
      </c>
      <c r="C74" s="262"/>
      <c r="D74" s="262"/>
      <c r="E74" s="262"/>
      <c r="F74" s="262"/>
      <c r="G74" s="262"/>
      <c r="H74" s="261"/>
      <c r="I74" s="261"/>
      <c r="J74" s="261"/>
      <c r="K74" s="261"/>
      <c r="L74" s="261"/>
      <c r="M74" s="261"/>
      <c r="N74" s="261"/>
    </row>
    <row r="75" spans="1:18">
      <c r="A75" s="183"/>
      <c r="B75" s="369" t="s">
        <v>518</v>
      </c>
      <c r="C75" s="370"/>
      <c r="D75" s="370"/>
      <c r="E75" s="370"/>
      <c r="F75" s="370"/>
      <c r="G75" s="370"/>
      <c r="H75" s="366"/>
      <c r="I75" s="366"/>
      <c r="J75" s="366"/>
      <c r="K75" s="366"/>
      <c r="L75" s="366"/>
      <c r="M75" s="366"/>
      <c r="N75" s="366"/>
      <c r="O75" s="589"/>
      <c r="P75" s="366"/>
      <c r="Q75" s="366"/>
      <c r="R75" s="366"/>
    </row>
    <row r="76" spans="1:18">
      <c r="A76" s="183"/>
      <c r="B76" s="266" t="s">
        <v>517</v>
      </c>
      <c r="C76" s="262"/>
      <c r="D76" s="262"/>
      <c r="E76" s="262"/>
      <c r="F76" s="262"/>
      <c r="G76" s="262"/>
      <c r="H76" s="261"/>
      <c r="I76" s="261"/>
      <c r="J76" s="261"/>
      <c r="K76" s="261"/>
      <c r="L76" s="261"/>
      <c r="M76" s="261"/>
      <c r="N76" s="261"/>
    </row>
    <row r="77" spans="1:18">
      <c r="A77" s="265" t="s">
        <v>601</v>
      </c>
      <c r="B77" s="183"/>
      <c r="C77" s="262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</row>
    <row r="78" spans="1:18">
      <c r="A78" s="183" t="s">
        <v>369</v>
      </c>
      <c r="B78" s="267"/>
      <c r="C78" s="263"/>
      <c r="D78" s="263"/>
      <c r="E78" s="263"/>
      <c r="F78" s="263"/>
      <c r="G78" s="263"/>
      <c r="H78" s="194"/>
      <c r="I78" s="194"/>
      <c r="J78" s="194"/>
      <c r="K78" s="194"/>
      <c r="L78" s="194"/>
      <c r="M78" s="194"/>
      <c r="N78" s="261"/>
    </row>
    <row r="79" spans="1:18" ht="12.75" customHeight="1">
      <c r="A79" s="2"/>
      <c r="B79" s="268" t="s">
        <v>516</v>
      </c>
      <c r="C79" s="258"/>
      <c r="D79" s="258"/>
      <c r="E79" s="258"/>
      <c r="F79" s="258"/>
      <c r="G79" s="258"/>
      <c r="H79" s="31"/>
      <c r="I79" s="31"/>
      <c r="J79" s="31"/>
      <c r="K79" s="31"/>
      <c r="L79" s="31"/>
      <c r="M79" s="31"/>
    </row>
    <row r="80" spans="1:18">
      <c r="A80" s="2" t="s">
        <v>360</v>
      </c>
      <c r="B80" s="2"/>
      <c r="C80" s="258"/>
      <c r="D80" s="258"/>
      <c r="E80" s="258"/>
      <c r="F80" s="258"/>
      <c r="G80" s="258"/>
      <c r="H80" s="31"/>
      <c r="I80" s="31"/>
      <c r="J80" s="31"/>
      <c r="K80" s="31"/>
      <c r="L80" s="31"/>
      <c r="M80" s="31"/>
    </row>
    <row r="81" spans="1:13">
      <c r="A81" s="2" t="s">
        <v>551</v>
      </c>
      <c r="B81" s="2"/>
      <c r="C81" s="258"/>
      <c r="D81" s="258"/>
      <c r="E81" s="258"/>
      <c r="F81" s="258"/>
      <c r="G81" s="258"/>
      <c r="H81" s="31"/>
      <c r="I81" s="31"/>
      <c r="J81" s="31"/>
      <c r="K81" s="31"/>
      <c r="L81" s="31"/>
      <c r="M81" s="31"/>
    </row>
    <row r="82" spans="1:13">
      <c r="A82" s="2" t="s">
        <v>552</v>
      </c>
      <c r="B82" s="2" t="s">
        <v>540</v>
      </c>
      <c r="C82" s="258"/>
      <c r="D82" s="258"/>
      <c r="E82" s="258"/>
      <c r="F82" s="258"/>
      <c r="G82" s="258"/>
      <c r="H82" s="31"/>
      <c r="I82" s="31"/>
      <c r="J82" s="31"/>
      <c r="K82" s="31"/>
      <c r="L82" s="31"/>
      <c r="M82" s="31"/>
    </row>
    <row r="83" spans="1:13" ht="18.75" customHeight="1">
      <c r="A83" s="354" t="s">
        <v>563</v>
      </c>
      <c r="B83" s="31"/>
      <c r="C83" s="258"/>
      <c r="D83" s="258"/>
      <c r="E83" s="258"/>
      <c r="F83" s="258"/>
      <c r="G83" s="258"/>
      <c r="H83" s="31"/>
      <c r="I83" s="31"/>
      <c r="J83" s="31"/>
      <c r="K83" s="31"/>
      <c r="L83" s="31"/>
      <c r="M83" s="31"/>
    </row>
    <row r="84" spans="1:13" ht="18.75" customHeight="1">
      <c r="A84" s="354" t="s">
        <v>589</v>
      </c>
      <c r="B84" s="31"/>
      <c r="C84" s="258"/>
      <c r="D84" s="258"/>
      <c r="E84" s="258"/>
      <c r="F84" s="258"/>
      <c r="G84" s="258"/>
      <c r="H84" s="31"/>
      <c r="I84" s="31"/>
      <c r="J84" s="31"/>
      <c r="K84" s="31"/>
      <c r="L84" s="31"/>
      <c r="M84" s="31"/>
    </row>
    <row r="85" spans="1:13" ht="11.25" customHeight="1">
      <c r="A85" s="447" t="s">
        <v>561</v>
      </c>
      <c r="B85" s="31"/>
      <c r="C85" s="258"/>
      <c r="D85" s="258"/>
      <c r="E85" s="258"/>
      <c r="F85" s="258"/>
      <c r="G85" s="258"/>
      <c r="H85" s="31"/>
      <c r="I85" s="31"/>
      <c r="J85" s="31"/>
      <c r="K85" s="31"/>
      <c r="L85" s="31"/>
      <c r="M85" s="31"/>
    </row>
    <row r="86" spans="1:13">
      <c r="A86" s="354"/>
      <c r="B86" s="31"/>
      <c r="C86" s="258"/>
      <c r="D86" s="258"/>
      <c r="E86" s="258"/>
      <c r="F86" s="258"/>
      <c r="G86" s="258"/>
      <c r="H86" s="31"/>
      <c r="I86" s="31"/>
      <c r="J86" s="31"/>
      <c r="K86" s="31"/>
      <c r="L86" s="31"/>
      <c r="M86" s="31"/>
    </row>
    <row r="87" spans="1:13">
      <c r="A87" s="31"/>
      <c r="B87" s="31"/>
      <c r="C87" s="258"/>
      <c r="D87" s="258"/>
      <c r="E87" s="258"/>
      <c r="F87" s="258"/>
      <c r="G87" s="258"/>
      <c r="H87" s="31"/>
      <c r="I87" s="31"/>
      <c r="J87" s="31"/>
      <c r="K87" s="31"/>
      <c r="L87" s="31"/>
      <c r="M87" s="31"/>
    </row>
    <row r="88" spans="1:13">
      <c r="A88" s="31"/>
      <c r="B88" s="31"/>
      <c r="C88" s="258"/>
      <c r="D88" s="258"/>
      <c r="E88" s="258"/>
      <c r="F88" s="258"/>
      <c r="G88" s="258"/>
      <c r="H88" s="31"/>
      <c r="I88" s="31"/>
      <c r="J88" s="31"/>
      <c r="K88" s="31"/>
      <c r="L88" s="31"/>
      <c r="M88" s="31"/>
    </row>
    <row r="89" spans="1:13">
      <c r="A89" s="31"/>
      <c r="B89" s="31"/>
      <c r="C89" s="258"/>
      <c r="D89" s="258"/>
      <c r="E89" s="258"/>
      <c r="F89" s="258"/>
      <c r="G89" s="258"/>
      <c r="H89" s="31"/>
      <c r="I89" s="31"/>
      <c r="J89" s="31"/>
      <c r="K89" s="31"/>
      <c r="L89" s="31"/>
      <c r="M89" s="31"/>
    </row>
    <row r="90" spans="1:13">
      <c r="A90" s="31"/>
      <c r="B90" s="31"/>
      <c r="C90" s="258"/>
      <c r="D90" s="258"/>
      <c r="E90" s="258"/>
      <c r="F90" s="258"/>
      <c r="G90" s="258"/>
      <c r="H90" s="31"/>
      <c r="I90" s="31"/>
      <c r="J90" s="31"/>
      <c r="K90" s="31"/>
      <c r="L90" s="31"/>
      <c r="M90" s="31"/>
    </row>
    <row r="91" spans="1:13">
      <c r="A91" s="31"/>
      <c r="B91" s="31"/>
      <c r="C91" s="258"/>
      <c r="D91" s="258"/>
      <c r="E91" s="258"/>
      <c r="F91" s="258"/>
      <c r="G91" s="258"/>
      <c r="H91" s="31"/>
      <c r="I91" s="31"/>
      <c r="J91" s="31"/>
      <c r="K91" s="31"/>
      <c r="L91" s="31"/>
      <c r="M91" s="31"/>
    </row>
    <row r="92" spans="1:13">
      <c r="A92" s="31"/>
      <c r="B92" s="31"/>
      <c r="C92" s="258"/>
      <c r="D92" s="258"/>
      <c r="E92" s="258"/>
      <c r="F92" s="258"/>
      <c r="G92" s="258"/>
      <c r="H92" s="31"/>
      <c r="I92" s="31"/>
      <c r="J92" s="31"/>
      <c r="K92" s="31"/>
      <c r="L92" s="31"/>
      <c r="M92" s="31"/>
    </row>
    <row r="93" spans="1:13">
      <c r="A93" s="31"/>
      <c r="B93" s="31"/>
      <c r="C93" s="258"/>
      <c r="D93" s="258"/>
      <c r="E93" s="258"/>
      <c r="F93" s="258"/>
      <c r="G93" s="258"/>
      <c r="H93" s="31"/>
      <c r="I93" s="31"/>
      <c r="J93" s="31"/>
      <c r="K93" s="31"/>
      <c r="L93" s="31"/>
      <c r="M93" s="31"/>
    </row>
    <row r="94" spans="1:13">
      <c r="A94" s="31"/>
      <c r="B94" s="31"/>
      <c r="C94" s="258"/>
      <c r="D94" s="258"/>
      <c r="E94" s="258"/>
      <c r="F94" s="258"/>
      <c r="G94" s="258"/>
      <c r="H94" s="31"/>
      <c r="I94" s="31"/>
      <c r="J94" s="31"/>
      <c r="K94" s="31"/>
      <c r="L94" s="31"/>
      <c r="M94" s="31"/>
    </row>
    <row r="95" spans="1:13">
      <c r="A95" s="31"/>
      <c r="B95" s="31"/>
      <c r="C95" s="258"/>
      <c r="D95" s="258"/>
      <c r="E95" s="258"/>
      <c r="F95" s="258"/>
      <c r="G95" s="258"/>
      <c r="H95" s="31"/>
      <c r="I95" s="31"/>
      <c r="J95" s="31"/>
      <c r="K95" s="31"/>
      <c r="L95" s="31"/>
      <c r="M95" s="31"/>
    </row>
    <row r="96" spans="1:13">
      <c r="A96" s="31"/>
      <c r="B96" s="31"/>
      <c r="C96" s="258"/>
      <c r="D96" s="258"/>
      <c r="E96" s="258"/>
      <c r="F96" s="258"/>
      <c r="G96" s="258"/>
      <c r="H96" s="31"/>
      <c r="I96" s="31"/>
      <c r="J96" s="31"/>
      <c r="K96" s="31"/>
      <c r="L96" s="31"/>
      <c r="M96" s="31"/>
    </row>
    <row r="97" spans="1:13">
      <c r="A97" s="31"/>
      <c r="B97" s="31"/>
      <c r="C97" s="258"/>
      <c r="D97" s="258"/>
      <c r="E97" s="258"/>
      <c r="F97" s="258"/>
      <c r="G97" s="258"/>
      <c r="H97" s="31"/>
      <c r="I97" s="31"/>
      <c r="J97" s="31"/>
      <c r="K97" s="31"/>
      <c r="L97" s="31"/>
      <c r="M97" s="31"/>
    </row>
    <row r="98" spans="1:13">
      <c r="A98" s="31"/>
      <c r="B98" s="31"/>
      <c r="C98" s="258"/>
      <c r="D98" s="258"/>
      <c r="E98" s="258"/>
      <c r="F98" s="258"/>
      <c r="G98" s="258"/>
      <c r="H98" s="31"/>
      <c r="I98" s="31"/>
      <c r="J98" s="31"/>
      <c r="K98" s="31"/>
      <c r="L98" s="31"/>
      <c r="M98" s="31"/>
    </row>
    <row r="99" spans="1:13">
      <c r="A99" s="31"/>
      <c r="B99" s="31"/>
      <c r="C99" s="258"/>
      <c r="D99" s="258"/>
      <c r="E99" s="258"/>
      <c r="F99" s="258"/>
      <c r="G99" s="258"/>
      <c r="H99" s="31"/>
      <c r="I99" s="31"/>
      <c r="J99" s="31"/>
      <c r="K99" s="31"/>
      <c r="L99" s="31"/>
      <c r="M99" s="31"/>
    </row>
    <row r="100" spans="1:13">
      <c r="A100" s="31"/>
      <c r="B100" s="31"/>
      <c r="C100" s="258"/>
      <c r="D100" s="258"/>
      <c r="E100" s="258"/>
      <c r="F100" s="258"/>
      <c r="G100" s="258"/>
      <c r="H100" s="31"/>
      <c r="I100" s="31"/>
      <c r="J100" s="31"/>
      <c r="K100" s="31"/>
      <c r="L100" s="31"/>
      <c r="M100" s="31"/>
    </row>
    <row r="101" spans="1:13">
      <c r="A101" s="31"/>
      <c r="B101" s="31"/>
      <c r="C101" s="258"/>
      <c r="D101" s="258"/>
      <c r="E101" s="258"/>
      <c r="F101" s="258"/>
      <c r="G101" s="258"/>
      <c r="H101" s="31"/>
      <c r="I101" s="31"/>
      <c r="J101" s="31"/>
      <c r="K101" s="31"/>
      <c r="L101" s="31"/>
      <c r="M101" s="31"/>
    </row>
  </sheetData>
  <hyperlinks>
    <hyperlink ref="A85" r:id="rId1"/>
  </hyperlinks>
  <pageMargins left="0.51181102362204722" right="0.31496062992125984" top="0.35433070866141736" bottom="0.35433070866141736" header="0.31496062992125984" footer="0.31496062992125984"/>
  <pageSetup paperSize="9" scale="54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78"/>
  <sheetViews>
    <sheetView zoomScale="78" zoomScaleNormal="78" workbookViewId="0">
      <selection activeCell="O3" sqref="O3"/>
    </sheetView>
  </sheetViews>
  <sheetFormatPr defaultColWidth="12.5703125" defaultRowHeight="15"/>
  <cols>
    <col min="1" max="1" width="3.42578125" style="12" customWidth="1"/>
    <col min="2" max="2" width="41.7109375" style="12" customWidth="1"/>
    <col min="3" max="3" width="9.5703125" style="12" customWidth="1"/>
    <col min="4" max="4" width="10.28515625" style="12" customWidth="1"/>
    <col min="5" max="5" width="10.140625" style="12" customWidth="1"/>
    <col min="6" max="6" width="9.85546875" style="12" customWidth="1"/>
    <col min="7" max="7" width="9.7109375" style="12" customWidth="1"/>
    <col min="8" max="8" width="11" style="12" customWidth="1"/>
    <col min="9" max="9" width="11.140625" style="12" customWidth="1"/>
    <col min="10" max="16384" width="12.5703125" style="12"/>
  </cols>
  <sheetData>
    <row r="1" spans="1:13" ht="22.5" customHeight="1">
      <c r="A1" s="32" t="s">
        <v>444</v>
      </c>
      <c r="B1" s="31"/>
      <c r="C1" s="31"/>
      <c r="D1" s="31"/>
      <c r="E1" s="31"/>
      <c r="F1" s="31"/>
      <c r="G1" s="31"/>
      <c r="H1" s="271" t="s">
        <v>417</v>
      </c>
    </row>
    <row r="2" spans="1:13" ht="18">
      <c r="A2" s="31"/>
      <c r="B2" s="31"/>
      <c r="C2" s="31"/>
      <c r="D2" s="31"/>
      <c r="E2" s="31"/>
      <c r="F2" s="31"/>
      <c r="G2" s="31"/>
      <c r="H2" s="31"/>
      <c r="I2" s="31"/>
    </row>
    <row r="3" spans="1:13" s="6" customFormat="1" ht="21.75" customHeight="1">
      <c r="A3" s="220"/>
      <c r="B3" s="220"/>
      <c r="C3" s="220">
        <v>2009</v>
      </c>
      <c r="D3" s="220">
        <v>2010</v>
      </c>
      <c r="E3" s="220">
        <v>2011</v>
      </c>
      <c r="F3" s="220">
        <v>2012</v>
      </c>
      <c r="G3" s="220">
        <v>2013</v>
      </c>
      <c r="H3" s="220">
        <v>2014</v>
      </c>
      <c r="I3" s="220">
        <v>2015</v>
      </c>
      <c r="J3" s="220">
        <v>2016</v>
      </c>
      <c r="K3" s="220">
        <v>2017</v>
      </c>
      <c r="L3" s="220">
        <v>2018</v>
      </c>
      <c r="M3" s="220">
        <v>2019</v>
      </c>
    </row>
    <row r="4" spans="1:13" s="6" customFormat="1" ht="6" customHeight="1">
      <c r="A4" s="221"/>
      <c r="B4" s="221"/>
      <c r="C4" s="33"/>
      <c r="D4" s="33"/>
      <c r="E4" s="33"/>
      <c r="F4" s="33"/>
      <c r="G4" s="33"/>
      <c r="H4" s="33"/>
      <c r="I4" s="218"/>
    </row>
    <row r="5" spans="1:13" ht="20.25" customHeight="1">
      <c r="A5" s="32" t="s">
        <v>2</v>
      </c>
      <c r="B5" s="33"/>
      <c r="C5" s="31"/>
      <c r="D5" s="31"/>
      <c r="E5" s="31"/>
      <c r="F5" s="31"/>
      <c r="K5" s="269" t="s">
        <v>541</v>
      </c>
    </row>
    <row r="6" spans="1:13" ht="20.25" customHeight="1">
      <c r="A6" s="31"/>
      <c r="B6" s="35" t="s">
        <v>428</v>
      </c>
      <c r="C6" s="242">
        <f>IF(ISERR('S1 Numbers'!J6/'S1 Numbers'!$J6*100),"..",IF(('S1 Numbers'!J6/'S1 Numbers'!$J6*100)=0,"..",('S1 Numbers'!J6/'S1 Numbers'!$J6)*100))</f>
        <v>100</v>
      </c>
      <c r="D6" s="242">
        <f>IF(ISERR('S1 Numbers'!K6/'S1 Numbers'!$J6*100),"..",IF(('S1 Numbers'!K6/'S1 Numbers'!$J6*100)=0,"..",('S1 Numbers'!K6/'S1 Numbers'!$J6)*100))</f>
        <v>100.10047030092824</v>
      </c>
      <c r="E6" s="242">
        <f>IF(ISERR('S1 Numbers'!L6/'S1 Numbers'!$J6*100),"..",IF(('S1 Numbers'!L6/'S1 Numbers'!$J6*100)=0,"..",('S1 Numbers'!L6/'S1 Numbers'!$J6)*100))</f>
        <v>100.30094517446184</v>
      </c>
      <c r="F6" s="242">
        <f>IF(ISERR('S1 Numbers'!M6/'S1 Numbers'!$J6*100),"..",IF(('S1 Numbers'!M6/'S1 Numbers'!$J6*100)=0,"..",('S1 Numbers'!M6/'S1 Numbers'!$J6)*100))</f>
        <v>101.40175757401271</v>
      </c>
      <c r="G6" s="242">
        <f>IF(ISERR('S1 Numbers'!N6/'S1 Numbers'!$J6*100),"..",IF(('S1 Numbers'!N6/'S1 Numbers'!$J6*100)=0,"..",('S1 Numbers'!N6/'S1 Numbers'!$J6)*100))</f>
        <v>103.13765405022754</v>
      </c>
      <c r="H6" s="242">
        <f>IF(ISERR('S1 Numbers'!O6/'S1 Numbers'!$J6*100),"..",IF(('S1 Numbers'!O6/'S1 Numbers'!$J6*100)=0,"..",('S1 Numbers'!O6/'S1 Numbers'!$J6)*100))</f>
        <v>105.66245196647432</v>
      </c>
      <c r="I6" s="242">
        <f>IF(ISERR('S1 Numbers'!P6/'S1 Numbers'!$J6*100),"..",IF(('S1 Numbers'!P6/'S1 Numbers'!$J6*100)=0,"..",('S1 Numbers'!P6/'S1 Numbers'!$J6)*100))</f>
        <v>107.41388683309823</v>
      </c>
      <c r="J6" s="242">
        <f>IF(ISERR('S1 Numbers'!Q6/'S1 Numbers'!$J6*100),"..",IF(('S1 Numbers'!Q6/'S1 Numbers'!$J6*100)=0,"..",('S1 Numbers'!Q6/'S1 Numbers'!$J6)*100))</f>
        <v>109.83990800595456</v>
      </c>
      <c r="K6" s="242">
        <f>IF(ISERR('S1 Numbers'!R6/'S1 Numbers'!$J6*100),"..",IF(('S1 Numbers'!R6/'S1 Numbers'!$J6*100)=0,"..",('S1 Numbers'!R6/'S1 Numbers'!$J6)*100))</f>
        <v>111.69185551244512</v>
      </c>
      <c r="L6" s="242">
        <f>IF(ISERR('S1 Numbers'!S6/'S1 Numbers'!$J6*100),"..",IF(('S1 Numbers'!S6/'S1 Numbers'!$J6*100)=0,"..",('S1 Numbers'!S6/'S1 Numbers'!$J6)*100))</f>
        <v>112.82793624772005</v>
      </c>
      <c r="M6" s="242">
        <f>IF(ISERR('S1 Numbers'!T6/'S1 Numbers'!$J6*100),"..",IF(('S1 Numbers'!T6/'S1 Numbers'!$J6*100)=0,"..",('S1 Numbers'!T6/'S1 Numbers'!$J6)*100))</f>
        <v>114.78916055433525</v>
      </c>
    </row>
    <row r="7" spans="1:13" ht="20.25" customHeight="1">
      <c r="A7" s="31"/>
      <c r="B7" s="35" t="s">
        <v>429</v>
      </c>
      <c r="C7" s="242">
        <f>IF(ISERR('S1 Numbers'!J7/'S1 Numbers'!$J7*100),"..",IF(('S1 Numbers'!J7/'S1 Numbers'!$J7*100)=0,"..",('S1 Numbers'!J7/'S1 Numbers'!$J7)*100))</f>
        <v>100</v>
      </c>
      <c r="D7" s="242">
        <f>IF(ISERR('S1 Numbers'!K7/'S1 Numbers'!$J7*100),"..",IF(('S1 Numbers'!K7/'S1 Numbers'!$J7*100)=0,"..",('S1 Numbers'!K7/'S1 Numbers'!$J7)*100))</f>
        <v>100.0292485143804</v>
      </c>
      <c r="E7" s="242">
        <f>IF(ISERR('S1 Numbers'!L7/'S1 Numbers'!$J7*100),"..",IF(('S1 Numbers'!L7/'S1 Numbers'!$J7*100)=0,"..",('S1 Numbers'!L7/'S1 Numbers'!$J7)*100))</f>
        <v>100.26465248107512</v>
      </c>
      <c r="F7" s="242">
        <f>IF(ISERR('S1 Numbers'!M7/'S1 Numbers'!$J7*100),"..",IF(('S1 Numbers'!M7/'S1 Numbers'!$J7*100)=0,"..",('S1 Numbers'!M7/'S1 Numbers'!$J7)*100))</f>
        <v>101.23339308475701</v>
      </c>
      <c r="G7" s="242">
        <f>IF(ISERR('S1 Numbers'!N7/'S1 Numbers'!$J7*100),"..",IF(('S1 Numbers'!N7/'S1 Numbers'!$J7*100)=0,"..",('S1 Numbers'!N7/'S1 Numbers'!$J7)*100))</f>
        <v>102.79828175224313</v>
      </c>
      <c r="H7" s="242">
        <f>IF(ISERR('S1 Numbers'!O7/'S1 Numbers'!$J7*100),"..",IF(('S1 Numbers'!O7/'S1 Numbers'!$J7*100)=0,"..",('S1 Numbers'!O7/'S1 Numbers'!$J7)*100))</f>
        <v>105.1217688309201</v>
      </c>
      <c r="I7" s="242">
        <f>IF(ISERR('S1 Numbers'!P7/'S1 Numbers'!$J7*100),"..",IF(('S1 Numbers'!P7/'S1 Numbers'!$J7*100)=0,"..",('S1 Numbers'!P7/'S1 Numbers'!$J7)*100))</f>
        <v>106.66419016825162</v>
      </c>
      <c r="J7" s="242">
        <f>IF(ISERR('S1 Numbers'!Q7/'S1 Numbers'!$J7*100),"..",IF(('S1 Numbers'!Q7/'S1 Numbers'!$J7*100)=0,"..",('S1 Numbers'!Q7/'S1 Numbers'!$J7)*100))</f>
        <v>108.7542852799493</v>
      </c>
      <c r="K7" s="242">
        <f>IF(ISERR('S1 Numbers'!R7/'S1 Numbers'!$J7*100),"..",IF(('S1 Numbers'!R7/'S1 Numbers'!$J7*100)=0,"..",('S1 Numbers'!R7/'S1 Numbers'!$J7)*100))</f>
        <v>110.34696935091026</v>
      </c>
      <c r="L7" s="242">
        <f>IF(ISERR('S1 Numbers'!S7/'S1 Numbers'!$J7*100),"..",IF(('S1 Numbers'!S7/'S1 Numbers'!$J7*100)=0,"..",('S1 Numbers'!S7/'S1 Numbers'!$J7)*100))</f>
        <v>111.43180979001805</v>
      </c>
      <c r="M7" s="242">
        <f>IF(ISERR('S1 Numbers'!T7/'S1 Numbers'!$J7*100),"..",IF(('S1 Numbers'!T7/'S1 Numbers'!$J7*100)=0,"..",('S1 Numbers'!T7/'S1 Numbers'!$J7)*100))</f>
        <v>113.29715708166151</v>
      </c>
    </row>
    <row r="8" spans="1:13" ht="20.25" customHeight="1">
      <c r="A8" s="31"/>
      <c r="B8" s="35" t="s">
        <v>4</v>
      </c>
      <c r="C8" s="242">
        <f>IF(ISERR('S1 Numbers'!J8/'S1 Numbers'!$J8*100),"..",IF(('S1 Numbers'!J8/'S1 Numbers'!$J8*100)=0,"..",('S1 Numbers'!J8/'S1 Numbers'!$J8)*100))</f>
        <v>100</v>
      </c>
      <c r="D8" s="242">
        <f>IF(ISERR('S1 Numbers'!K8/'S1 Numbers'!$J8*100),"..",IF(('S1 Numbers'!K8/'S1 Numbers'!$J8*100)=0,"..",('S1 Numbers'!K8/'S1 Numbers'!$J8)*100))</f>
        <v>96.620370370370367</v>
      </c>
      <c r="E8" s="242">
        <f>IF(ISERR('S1 Numbers'!L8/'S1 Numbers'!$J8*100),"..",IF(('S1 Numbers'!L8/'S1 Numbers'!$J8*100)=0,"..",('S1 Numbers'!L8/'S1 Numbers'!$J8)*100))</f>
        <v>93.657407407407405</v>
      </c>
      <c r="F8" s="242">
        <f>IF(ISERR('S1 Numbers'!M8/'S1 Numbers'!$J8*100),"..",IF(('S1 Numbers'!M8/'S1 Numbers'!$J8*100)=0,"..",('S1 Numbers'!M8/'S1 Numbers'!$J8)*100))</f>
        <v>100.18518518518518</v>
      </c>
      <c r="G8" s="242">
        <f>IF(ISERR('S1 Numbers'!N8/'S1 Numbers'!$J8*100),"..",IF(('S1 Numbers'!N8/'S1 Numbers'!$J8*100)=0,"..",('S1 Numbers'!N8/'S1 Numbers'!$J8)*100))</f>
        <v>111.75925925925927</v>
      </c>
      <c r="H8" s="242">
        <f>IF(ISERR('S1 Numbers'!O8/'S1 Numbers'!$J8*100),"..",IF(('S1 Numbers'!O8/'S1 Numbers'!$J8*100)=0,"..",('S1 Numbers'!O8/'S1 Numbers'!$J8)*100))</f>
        <v>121.37222222222222</v>
      </c>
      <c r="I8" s="242">
        <f>IF(ISERR('S1 Numbers'!P8/'S1 Numbers'!$J8*100),"..",IF(('S1 Numbers'!P8/'S1 Numbers'!$J8*100)=0,"..",('S1 Numbers'!P8/'S1 Numbers'!$J8)*100))</f>
        <v>123.87870370370371</v>
      </c>
      <c r="J8" s="242">
        <f>IF(ISERR('S1 Numbers'!Q8/'S1 Numbers'!$J8*100),"..",IF(('S1 Numbers'!Q8/'S1 Numbers'!$J8*100)=0,"..",('S1 Numbers'!Q8/'S1 Numbers'!$J8)*100))</f>
        <v>125.0763888888889</v>
      </c>
      <c r="K8" s="242">
        <f>IF(ISERR('S1 Numbers'!R8/'S1 Numbers'!$J8*100),"..",IF(('S1 Numbers'!R8/'S1 Numbers'!$J8*100)=0,"..",('S1 Numbers'!R8/'S1 Numbers'!$J8)*100))</f>
        <v>115.60601851851852</v>
      </c>
      <c r="L8" s="242">
        <f>IF(ISERR('S1 Numbers'!S8/'S1 Numbers'!$J8*100),"..",IF(('S1 Numbers'!S8/'S1 Numbers'!$J8*100)=0,"..",('S1 Numbers'!S8/'S1 Numbers'!$J8)*100))</f>
        <v>107.8972222222222</v>
      </c>
      <c r="M8" s="242">
        <f>IF(ISERR('S1 Numbers'!T8/'S1 Numbers'!$J8*100),"..",IF(('S1 Numbers'!T8/'S1 Numbers'!$J8*100)=0,"..",('S1 Numbers'!T8/'S1 Numbers'!$J8)*100))</f>
        <v>102.19722222222222</v>
      </c>
    </row>
    <row r="9" spans="1:13" ht="7.5" customHeight="1">
      <c r="A9" s="31"/>
      <c r="B9" s="31"/>
      <c r="C9" s="328"/>
      <c r="D9" s="328"/>
      <c r="E9" s="328"/>
      <c r="F9" s="328"/>
      <c r="G9" s="328"/>
      <c r="H9" s="328"/>
      <c r="I9" s="242"/>
    </row>
    <row r="10" spans="1:13" ht="20.25" customHeight="1">
      <c r="A10" s="32" t="s">
        <v>430</v>
      </c>
      <c r="B10" s="33"/>
      <c r="C10" s="328"/>
      <c r="D10" s="328"/>
      <c r="E10" s="328"/>
      <c r="F10" s="328"/>
      <c r="G10" s="328"/>
      <c r="H10" s="328"/>
      <c r="I10" s="242"/>
    </row>
    <row r="11" spans="1:13" ht="36.75" customHeight="1">
      <c r="A11" s="31"/>
      <c r="B11" s="225" t="s">
        <v>431</v>
      </c>
      <c r="C11" s="242">
        <f>IF(ISERR('S1 Numbers'!J11/'S1 Numbers'!$J11*100),"..",IF(('S1 Numbers'!J11/'S1 Numbers'!$J11*100)=0,"..",('S1 Numbers'!J11/'S1 Numbers'!$J11)*100))</f>
        <v>100</v>
      </c>
      <c r="D11" s="242">
        <f>IF(ISERR('S1 Numbers'!K11/'S1 Numbers'!$J11*100),"..",IF(('S1 Numbers'!K11/'S1 Numbers'!$J11*100)=0,"..",('S1 Numbers'!K11/'S1 Numbers'!$J11)*100))</f>
        <v>93.933742514374714</v>
      </c>
      <c r="E11" s="242">
        <f>IF(ISERR('S1 Numbers'!L11/'S1 Numbers'!$J11*100),"..",IF(('S1 Numbers'!L11/'S1 Numbers'!$J11*100)=0,"..",('S1 Numbers'!L11/'S1 Numbers'!$J11)*100))</f>
        <v>95.125670816093717</v>
      </c>
      <c r="F11" s="242">
        <f>IF(ISERR('S1 Numbers'!M11/'S1 Numbers'!$J11*100),"..",IF(('S1 Numbers'!M11/'S1 Numbers'!$J11*100)=0,"..",('S1 Numbers'!M11/'S1 Numbers'!$J11)*100))</f>
        <v>91.779300939416402</v>
      </c>
      <c r="G11" s="242">
        <f>IF(ISERR('S1 Numbers'!N11/'S1 Numbers'!$J11*100),"..",IF(('S1 Numbers'!N11/'S1 Numbers'!$J11*100)=0,"..",('S1 Numbers'!N11/'S1 Numbers'!$J11)*100))</f>
        <v>91.935289136380689</v>
      </c>
      <c r="H11" s="242">
        <f>IF(ISERR('S1 Numbers'!O11/'S1 Numbers'!$J11*100),"..",IF(('S1 Numbers'!O11/'S1 Numbers'!$J11*100)=0,"..",('S1 Numbers'!O11/'S1 Numbers'!$J11)*100))</f>
        <v>90.450841003721763</v>
      </c>
      <c r="I11" s="242">
        <f>IF(ISERR('S1 Numbers'!P11/'S1 Numbers'!$J11*100),"..",IF(('S1 Numbers'!P11/'S1 Numbers'!$J11*100)=0,"..",('S1 Numbers'!P11/'S1 Numbers'!$J11)*100))</f>
        <v>89.450186717285618</v>
      </c>
      <c r="J11" s="242">
        <f>IF(ISERR('S1 Numbers'!Q11/'S1 Numbers'!$J11*100),"..",IF(('S1 Numbers'!Q11/'S1 Numbers'!$J11*100)=0,"..",('S1 Numbers'!Q11/'S1 Numbers'!$J11)*100))</f>
        <v>86.322771614936769</v>
      </c>
      <c r="K11" s="242">
        <f>IF(ISERR('S1 Numbers'!R11/'S1 Numbers'!$J11*100),"..",IF(('S1 Numbers'!R11/'S1 Numbers'!$J11*100)=0,"..",('S1 Numbers'!R11/'S1 Numbers'!$J11)*100))</f>
        <v>85.227175955002693</v>
      </c>
      <c r="L11" s="242">
        <f>IF(ISERR('S1 Numbers'!S11/'S1 Numbers'!$J11*100),"..",IF(('S1 Numbers'!S11/'S1 Numbers'!$J11*100)=0,"..",('S1 Numbers'!S11/'S1 Numbers'!$J11)*100))</f>
        <v>82.579081275593552</v>
      </c>
      <c r="M11" s="242">
        <f>IF(ISERR('S1 Numbers'!T11/'S1 Numbers'!$J11*100),"..",IF(('S1 Numbers'!T11/'S1 Numbers'!$J11*100)=0,"..",('S1 Numbers'!T11/'S1 Numbers'!$J11)*100))</f>
        <v>79.938260514234116</v>
      </c>
    </row>
    <row r="12" spans="1:13" ht="20.25" customHeight="1">
      <c r="A12" s="31"/>
      <c r="B12" s="35" t="s">
        <v>432</v>
      </c>
      <c r="C12" s="242">
        <f>IF(ISERR('S1 Numbers'!J12/'S1 Numbers'!$J12*100),"..",IF(('S1 Numbers'!J12/'S1 Numbers'!$J12*100)=0,"..",('S1 Numbers'!J12/'S1 Numbers'!$J12)*100))</f>
        <v>100</v>
      </c>
      <c r="D12" s="242">
        <f>IF(ISERR('S1 Numbers'!K12/'S1 Numbers'!$J12*100),"..",IF(('S1 Numbers'!K12/'S1 Numbers'!$J12*100)=0,"..",('S1 Numbers'!K12/'S1 Numbers'!$J12)*100))</f>
        <v>91.941453335545759</v>
      </c>
      <c r="E12" s="242">
        <f>IF(ISERR('S1 Numbers'!L12/'S1 Numbers'!$J12*100),"..",IF(('S1 Numbers'!L12/'S1 Numbers'!$J12*100)=0,"..",('S1 Numbers'!L12/'S1 Numbers'!$J12)*100))</f>
        <v>89.728933541039012</v>
      </c>
      <c r="F12" s="242">
        <f>IF(ISERR('S1 Numbers'!M12/'S1 Numbers'!$J12*100),"..",IF(('S1 Numbers'!M12/'S1 Numbers'!$J12*100)=0,"..",('S1 Numbers'!M12/'S1 Numbers'!$J12)*100))</f>
        <v>86.781689183688599</v>
      </c>
      <c r="G12" s="242">
        <f>IF(ISERR('S1 Numbers'!N12/'S1 Numbers'!$J12*100),"..",IF(('S1 Numbers'!N12/'S1 Numbers'!$J12*100)=0,"..",('S1 Numbers'!N12/'S1 Numbers'!$J12)*100))</f>
        <v>88.032465001428079</v>
      </c>
      <c r="H12" s="242">
        <f>IF(ISERR('S1 Numbers'!O12/'S1 Numbers'!$J12*100),"..",IF(('S1 Numbers'!O12/'S1 Numbers'!$J12*100)=0,"..",('S1 Numbers'!O12/'S1 Numbers'!$J12)*100))</f>
        <v>89.216267056589999</v>
      </c>
      <c r="I12" s="242">
        <f>IF(ISERR('S1 Numbers'!P12/'S1 Numbers'!$J12*100),"..",IF(('S1 Numbers'!P12/'S1 Numbers'!$J12*100)=0,"..",('S1 Numbers'!P12/'S1 Numbers'!$J12)*100))</f>
        <v>90.605303142901576</v>
      </c>
      <c r="J12" s="242">
        <f>IF(ISERR('S1 Numbers'!Q12/'S1 Numbers'!$J12*100),"..",IF(('S1 Numbers'!Q12/'S1 Numbers'!$J12*100)=0,"..",('S1 Numbers'!Q12/'S1 Numbers'!$J12)*100))</f>
        <v>89.484193592852151</v>
      </c>
      <c r="K12" s="242">
        <f>IF(ISERR('S1 Numbers'!R12/'S1 Numbers'!$J12*100),"..",IF(('S1 Numbers'!R12/'S1 Numbers'!$J12*100)=0,"..",('S1 Numbers'!R12/'S1 Numbers'!$J12)*100))</f>
        <v>88.752237769076743</v>
      </c>
      <c r="L12" s="242">
        <f>IF(ISERR('S1 Numbers'!S12/'S1 Numbers'!$J12*100),"..",IF(('S1 Numbers'!S12/'S1 Numbers'!$J12*100)=0,"..",('S1 Numbers'!S12/'S1 Numbers'!$J12)*100))</f>
        <v>88.057667793523635</v>
      </c>
      <c r="M12" s="242">
        <f>IF(ISERR('S1 Numbers'!T12/'S1 Numbers'!$J12*100),"..",IF(('S1 Numbers'!T12/'S1 Numbers'!$J12*100)=0,"..",('S1 Numbers'!T12/'S1 Numbers'!$J12)*100))</f>
        <v>88.815465306553506</v>
      </c>
    </row>
    <row r="13" spans="1:13" ht="20.25" customHeight="1">
      <c r="A13" s="31"/>
      <c r="B13" s="35" t="s">
        <v>40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</row>
    <row r="14" spans="1:13" ht="20.25" customHeight="1">
      <c r="A14" s="31"/>
      <c r="B14" s="228" t="s">
        <v>434</v>
      </c>
      <c r="C14" s="242">
        <f>IF(ISERR('S1 Numbers'!J14/'S1 Numbers'!$J14*100),"..",IF(('S1 Numbers'!J14/'S1 Numbers'!$J14*100)=0,"..",('S1 Numbers'!J14/'S1 Numbers'!$J14)*100))</f>
        <v>100</v>
      </c>
      <c r="D14" s="242">
        <f>IF(ISERR('S1 Numbers'!K14/'S1 Numbers'!$J14*100),"..",IF(('S1 Numbers'!K14/'S1 Numbers'!$J14*100)=0,"..",('S1 Numbers'!K14/'S1 Numbers'!$J14)*100))</f>
        <v>95.134293499416117</v>
      </c>
      <c r="E14" s="242">
        <f>IF(ISERR('S1 Numbers'!L14/'S1 Numbers'!$J14*100),"..",IF(('S1 Numbers'!L14/'S1 Numbers'!$J14*100)=0,"..",('S1 Numbers'!L14/'S1 Numbers'!$J14)*100))</f>
        <v>95.692227844816387</v>
      </c>
      <c r="F14" s="242">
        <f>IF(ISERR('S1 Numbers'!M14/'S1 Numbers'!$J14*100),"..",IF(('S1 Numbers'!M14/'S1 Numbers'!$J14*100)=0,"..",('S1 Numbers'!M14/'S1 Numbers'!$J14)*100))</f>
        <v>97.703386531724405</v>
      </c>
      <c r="G14" s="242">
        <f>IF(ISERR('S1 Numbers'!N14/'S1 Numbers'!$J14*100),"..",IF(('S1 Numbers'!N14/'S1 Numbers'!$J14*100)=0,"..",('S1 Numbers'!N14/'S1 Numbers'!$J14)*100))</f>
        <v>95.744128714155977</v>
      </c>
      <c r="H14" s="242">
        <f>IF(ISERR('S1 Numbers'!O14/'S1 Numbers'!$J14*100),"..",IF(('S1 Numbers'!O14/'S1 Numbers'!$J14*100)=0,"..",('S1 Numbers'!O14/'S1 Numbers'!$J14)*100))</f>
        <v>93.603217853899054</v>
      </c>
      <c r="I14" s="242">
        <f>IF(ISERR('S1 Numbers'!P14/'S1 Numbers'!$J14*100),"..",IF(('S1 Numbers'!P14/'S1 Numbers'!$J14*100)=0,"..",('S1 Numbers'!P14/'S1 Numbers'!$J14)*100))</f>
        <v>96.457765667574918</v>
      </c>
      <c r="J14" s="242">
        <f>IF(ISERR('S1 Numbers'!Q14/'S1 Numbers'!$J14*100),"..",IF(('S1 Numbers'!Q14/'S1 Numbers'!$J14*100)=0,"..",('S1 Numbers'!Q14/'S1 Numbers'!$J14)*100))</f>
        <v>96.276112624886451</v>
      </c>
      <c r="K14" s="242">
        <f>IF(ISERR('S1 Numbers'!R14/'S1 Numbers'!$J14*100),"..",IF(('S1 Numbers'!R14/'S1 Numbers'!$J14*100)=0,"..",('S1 Numbers'!R14/'S1 Numbers'!$J14)*100))</f>
        <v>93.745945244582842</v>
      </c>
      <c r="L14" s="242">
        <f>IF(ISERR('S1 Numbers'!S14/'S1 Numbers'!$J14*100),"..",IF(('S1 Numbers'!S14/'S1 Numbers'!$J14*100)=0,"..",('S1 Numbers'!S14/'S1 Numbers'!$J14)*100))</f>
        <v>92.500324380433369</v>
      </c>
      <c r="M14" s="242">
        <f>IF(ISERR('S1 Numbers'!T14/'S1 Numbers'!$J14*100),"..",IF(('S1 Numbers'!T14/'S1 Numbers'!$J14*100)=0,"..",('S1 Numbers'!T14/'S1 Numbers'!$J14)*100))</f>
        <v>86.531724406383802</v>
      </c>
    </row>
    <row r="15" spans="1:13" ht="7.5" customHeight="1">
      <c r="A15" s="31"/>
      <c r="B15" s="31"/>
      <c r="C15" s="324"/>
      <c r="D15" s="328"/>
      <c r="E15" s="328"/>
      <c r="F15" s="328"/>
      <c r="G15" s="328"/>
      <c r="H15" s="328"/>
      <c r="I15" s="242"/>
    </row>
    <row r="16" spans="1:13" ht="20.25" customHeight="1">
      <c r="A16" s="32" t="s">
        <v>8</v>
      </c>
      <c r="B16" s="31"/>
      <c r="C16" s="328"/>
      <c r="D16" s="328"/>
      <c r="E16" s="328"/>
      <c r="F16" s="328"/>
      <c r="G16" s="328"/>
      <c r="H16" s="328"/>
      <c r="I16" s="242"/>
    </row>
    <row r="17" spans="1:13" ht="20.25" customHeight="1">
      <c r="A17" s="31"/>
      <c r="B17" s="35" t="s">
        <v>435</v>
      </c>
      <c r="C17" s="242">
        <f>IF(ISERR('S1 Numbers'!J17/'S1 Numbers'!$J17*100),"..",IF(('S1 Numbers'!J17/'S1 Numbers'!$J17*100)=0,"..",('S1 Numbers'!J17/'S1 Numbers'!$J17)*100))</f>
        <v>100</v>
      </c>
      <c r="D17" s="241">
        <f>IF(ISERR('S1 Numbers'!K17/'S1 Numbers'!$J17*100),"..",IF(('S1 Numbers'!K17/'S1 Numbers'!$J17*100)=0,"..",('S1 Numbers'!K17/'S1 Numbers'!$J17)*100))</f>
        <v>100</v>
      </c>
      <c r="E17" s="579">
        <f>IF(ISERR('S1 Numbers'!L17/'S1 Numbers'!$J17*100),"..",IF(('S1 Numbers'!L17/'S1 Numbers'!$J17*100)=0,"..",('S1 Numbers'!L17/'S1 Numbers'!$J17)*100))</f>
        <v>102.19863532979529</v>
      </c>
      <c r="F17" s="242">
        <f>IF(ISERR('S1 Numbers'!M17/'S1 Numbers'!$J17*100),"..",IF(('S1 Numbers'!M17/'S1 Numbers'!$J17*100)=0,"..",('S1 Numbers'!M17/'S1 Numbers'!$J17)*100))</f>
        <v>104.01819560272934</v>
      </c>
      <c r="G17" s="242">
        <f>IF(ISERR('S1 Numbers'!N17/'S1 Numbers'!$J17*100),"..",IF(('S1 Numbers'!N17/'S1 Numbers'!$J17*100)=0,"..",('S1 Numbers'!N17/'S1 Numbers'!$J17)*100))</f>
        <v>94.768764215314633</v>
      </c>
      <c r="H17" s="242">
        <f>IF(ISERR('S1 Numbers'!O17/'S1 Numbers'!$J17*100),"..",IF(('S1 Numbers'!O17/'S1 Numbers'!$J17*100)=0,"..",('S1 Numbers'!O17/'S1 Numbers'!$J17)*100))</f>
        <v>93.176648976497347</v>
      </c>
      <c r="I17" s="242">
        <f>IF(ISERR('S1 Numbers'!P17/'S1 Numbers'!$J17*100),"..",IF(('S1 Numbers'!P17/'S1 Numbers'!$J17*100)=0,"..",('S1 Numbers'!P17/'S1 Numbers'!$J17)*100))</f>
        <v>100.60652009097799</v>
      </c>
      <c r="J17" s="242">
        <f>IF(ISERR('S1 Numbers'!Q17/'S1 Numbers'!$J17*100),"..",IF(('S1 Numbers'!Q17/'S1 Numbers'!$J17*100)=0,"..",('S1 Numbers'!Q17/'S1 Numbers'!$J17)*100))</f>
        <v>106.06520090978013</v>
      </c>
      <c r="K17" s="242">
        <f>IF(ISERR('S1 Numbers'!R17/'S1 Numbers'!$J17*100),"..",IF(('S1 Numbers'!R17/'S1 Numbers'!$J17*100)=0,"..",('S1 Numbers'!R17/'S1 Numbers'!$J17)*100))</f>
        <v>92.949203942380592</v>
      </c>
      <c r="L17" s="242">
        <f>IF(ISERR('S1 Numbers'!S17/'S1 Numbers'!$J17*100),"..",IF(('S1 Numbers'!S17/'S1 Numbers'!$J17*100)=0,"..",('S1 Numbers'!S17/'S1 Numbers'!$J17)*100))</f>
        <v>97.498104624715694</v>
      </c>
      <c r="M17" s="242">
        <f>IF(ISERR('S1 Numbers'!T17/'S1 Numbers'!$J17*100),"..",IF(('S1 Numbers'!T17/'S1 Numbers'!$J17*100)=0,"..",('S1 Numbers'!T17/'S1 Numbers'!$J17)*100))</f>
        <v>88.931008339651243</v>
      </c>
    </row>
    <row r="18" spans="1:13" ht="20.25" customHeight="1">
      <c r="A18" s="31"/>
      <c r="B18" s="35" t="s">
        <v>436</v>
      </c>
      <c r="C18" s="242">
        <f>IF(ISERR('S1 Numbers'!J18/'S1 Numbers'!$J18*100),"..",IF(('S1 Numbers'!J18/'S1 Numbers'!$J18*100)=0,"..",('S1 Numbers'!J18/'S1 Numbers'!$J18)*100))</f>
        <v>100</v>
      </c>
      <c r="D18" s="242">
        <f>IF(ISERR('S1 Numbers'!K18/'S1 Numbers'!$J18*100),"..",IF(('S1 Numbers'!K18/'S1 Numbers'!$J18*100)=0,"..",('S1 Numbers'!K18/'S1 Numbers'!$J18)*100))</f>
        <v>85.964912280701753</v>
      </c>
      <c r="E18" s="242">
        <f>IF(ISERR('S1 Numbers'!L18/'S1 Numbers'!$J18*100),"..",IF(('S1 Numbers'!L18/'S1 Numbers'!$J18*100)=0,"..",('S1 Numbers'!L18/'S1 Numbers'!$J18)*100))</f>
        <v>101.85758513931889</v>
      </c>
      <c r="F18" s="242">
        <f>IF(ISERR('S1 Numbers'!M18/'S1 Numbers'!$J18*100),"..",IF(('S1 Numbers'!M18/'S1 Numbers'!$J18*100)=0,"..",('S1 Numbers'!M18/'S1 Numbers'!$J18)*100))</f>
        <v>86.996904024767801</v>
      </c>
      <c r="G18" s="242" t="str">
        <f>IF(ISERR('S1 Numbers'!N18/'S1 Numbers'!$J18*100),"..",IF(('S1 Numbers'!N18/'S1 Numbers'!$J18*100)=0,"..",('S1 Numbers'!N18/'S1 Numbers'!$J18)*100))</f>
        <v>..</v>
      </c>
      <c r="H18" s="242" t="str">
        <f>IF(ISERR('S1 Numbers'!O18/'S1 Numbers'!$J18*100),"..",IF(('S1 Numbers'!O18/'S1 Numbers'!$J18*100)=0,"..",('S1 Numbers'!O18/'S1 Numbers'!$J18)*100))</f>
        <v>..</v>
      </c>
      <c r="I18" s="242" t="str">
        <f>IF(ISERR('S1 Numbers'!P18/'S1 Numbers'!$J18*100),"..",IF(('S1 Numbers'!P18/'S1 Numbers'!$J18*100)=0,"..",('S1 Numbers'!P18/'S1 Numbers'!$J18)*100))</f>
        <v>..</v>
      </c>
      <c r="J18" s="242" t="str">
        <f>IF(ISERR('S1 Numbers'!Q18/'S1 Numbers'!$J18*100),"..",IF(('S1 Numbers'!Q18/'S1 Numbers'!$J18*100)=0,"..",('S1 Numbers'!Q18/'S1 Numbers'!$J18)*100))</f>
        <v>..</v>
      </c>
      <c r="K18" s="242" t="str">
        <f>IF(ISERR('S1 Numbers'!R18/'S1 Numbers'!$J18*100),"..",IF(('S1 Numbers'!R18/'S1 Numbers'!$J18*100)=0,"..",('S1 Numbers'!R18/'S1 Numbers'!$J18)*100))</f>
        <v>..</v>
      </c>
      <c r="L18" s="242" t="s">
        <v>6</v>
      </c>
      <c r="M18" s="242" t="s">
        <v>6</v>
      </c>
    </row>
    <row r="19" spans="1:13" ht="20.25" customHeight="1">
      <c r="A19" s="31"/>
      <c r="B19" s="35" t="s">
        <v>10</v>
      </c>
      <c r="C19" s="242">
        <f>IF(ISERR('S1 Numbers'!J19/'S1 Numbers'!$J19*100),"..",IF(('S1 Numbers'!J19/'S1 Numbers'!$J19*100)=0,"..",('S1 Numbers'!J19/'S1 Numbers'!$J19)*100))</f>
        <v>100</v>
      </c>
      <c r="D19" s="242">
        <f>IF(ISERR('S1 Numbers'!K19/'S1 Numbers'!$J19*100),"..",IF(('S1 Numbers'!K19/'S1 Numbers'!$J19*100)=0,"..",('S1 Numbers'!K19/'S1 Numbers'!$J19)*100))</f>
        <v>90.473790322580641</v>
      </c>
      <c r="E19" s="242">
        <f>IF(ISERR('S1 Numbers'!L19/'S1 Numbers'!$J19*100),"..",IF(('S1 Numbers'!L19/'S1 Numbers'!$J19*100)=0,"..",('S1 Numbers'!L19/'S1 Numbers'!$J19)*100))</f>
        <v>82.308467741935473</v>
      </c>
      <c r="F19" s="242">
        <f>IF(ISERR('S1 Numbers'!M19/'S1 Numbers'!$J19*100),"..",IF(('S1 Numbers'!M19/'S1 Numbers'!$J19*100)=0,"..",('S1 Numbers'!M19/'S1 Numbers'!$J19)*100))</f>
        <v>63.205645161290313</v>
      </c>
      <c r="G19" s="242">
        <f>IF(ISERR('S1 Numbers'!N19/'S1 Numbers'!$J19*100),"..",IF(('S1 Numbers'!N19/'S1 Numbers'!$J19*100)=0,"..",('S1 Numbers'!N19/'S1 Numbers'!$J19)*100))</f>
        <v>57.409274193548384</v>
      </c>
      <c r="H19" s="242">
        <f>IF(ISERR('S1 Numbers'!O19/'S1 Numbers'!$J19*100),"..",IF(('S1 Numbers'!O19/'S1 Numbers'!$J19*100)=0,"..",('S1 Numbers'!O19/'S1 Numbers'!$J19)*100))</f>
        <v>59.526209677419359</v>
      </c>
      <c r="I19" s="242">
        <f>IF(ISERR('S1 Numbers'!P19/'S1 Numbers'!$J19*100),"..",IF(('S1 Numbers'!P19/'S1 Numbers'!$J19*100)=0,"..",('S1 Numbers'!P19/'S1 Numbers'!$J19)*100))</f>
        <v>71.549241727660117</v>
      </c>
      <c r="J19" s="242" t="str">
        <f>IF(ISERR('S1 Numbers'!Q19/'S1 Numbers'!$J19*100),"..",IF(('S1 Numbers'!Q19/'S1 Numbers'!$J19*100)=0,"..",('S1 Numbers'!Q19/'S1 Numbers'!$J19)*100))</f>
        <v>..</v>
      </c>
      <c r="K19" s="242" t="str">
        <f>IF(ISERR('S1 Numbers'!R19/'S1 Numbers'!$J19*100),"..",IF(('S1 Numbers'!R19/'S1 Numbers'!$J19*100)=0,"..",('S1 Numbers'!R19/'S1 Numbers'!$J19)*100))</f>
        <v>..</v>
      </c>
      <c r="L19" s="242" t="str">
        <f>IF(ISERR('S1 Numbers'!S19/'S1 Numbers'!$J19*100),"..",IF(('S1 Numbers'!S19/'S1 Numbers'!$J19*100)=0,"..",('S1 Numbers'!S19/'S1 Numbers'!$J19)*100))</f>
        <v>..</v>
      </c>
      <c r="M19" s="242" t="str">
        <f>IF(ISERR('S1 Numbers'!T19/'S1 Numbers'!$J19*100),"..",IF(('S1 Numbers'!T19/'S1 Numbers'!$J19*100)=0,"..",('S1 Numbers'!T19/'S1 Numbers'!$J19)*100))</f>
        <v>..</v>
      </c>
    </row>
    <row r="20" spans="1:13" ht="20.25" customHeight="1">
      <c r="A20" s="31"/>
      <c r="B20" s="35" t="s">
        <v>11</v>
      </c>
      <c r="C20" s="242">
        <f>IF(ISERR('S1 Numbers'!J20/'S1 Numbers'!$J20*100),"..",IF(('S1 Numbers'!J20/'S1 Numbers'!$J20*100)=0,"..",('S1 Numbers'!J20/'S1 Numbers'!$J20)*100))</f>
        <v>100</v>
      </c>
      <c r="D20" s="242">
        <f>IF(ISERR('S1 Numbers'!K20/'S1 Numbers'!$J20*100),"..",IF(('S1 Numbers'!K20/'S1 Numbers'!$J20*100)=0,"..",('S1 Numbers'!K20/'S1 Numbers'!$J20)*100))</f>
        <v>52.367688022284121</v>
      </c>
      <c r="E20" s="242">
        <f>IF(ISERR('S1 Numbers'!L20/'S1 Numbers'!$J20*100),"..",IF(('S1 Numbers'!L20/'S1 Numbers'!$J20*100)=0,"..",('S1 Numbers'!L20/'S1 Numbers'!$J20)*100))</f>
        <v>67.409470752089135</v>
      </c>
      <c r="F20" s="242">
        <f>IF(ISERR('S1 Numbers'!M20/'S1 Numbers'!$J20*100),"..",IF(('S1 Numbers'!M20/'S1 Numbers'!$J20*100)=0,"..",('S1 Numbers'!M20/'S1 Numbers'!$J20)*100))</f>
        <v>71.587743732590525</v>
      </c>
      <c r="G20" s="242">
        <f>IF(ISERR('S1 Numbers'!N20/'S1 Numbers'!$J20*100),"..",IF(('S1 Numbers'!N20/'S1 Numbers'!$J20*100)=0,"..",('S1 Numbers'!N20/'S1 Numbers'!$J20)*100))</f>
        <v>58.495821727019504</v>
      </c>
      <c r="H20" s="242">
        <f>IF(ISERR('S1 Numbers'!O20/'S1 Numbers'!$J20*100),"..",IF(('S1 Numbers'!O20/'S1 Numbers'!$J20*100)=0,"..",('S1 Numbers'!O20/'S1 Numbers'!$J20)*100))</f>
        <v>61.002785515320333</v>
      </c>
      <c r="I20" s="242" t="str">
        <f>IF(ISERR('S1 Numbers'!P20/'S1 Numbers'!$J20*100),"..",IF(('S1 Numbers'!P20/'S1 Numbers'!$J20*100)=0,"..",('S1 Numbers'!P20/'S1 Numbers'!$J20)*100))</f>
        <v>..</v>
      </c>
      <c r="J20" s="242" t="str">
        <f>IF(ISERR('S1 Numbers'!Q20/'S1 Numbers'!$J20*100),"..",IF(('S1 Numbers'!Q20/'S1 Numbers'!$J20*100)=0,"..",('S1 Numbers'!Q20/'S1 Numbers'!$J20)*100))</f>
        <v>..</v>
      </c>
      <c r="K20" s="242" t="str">
        <f>IF(ISERR('S1 Numbers'!R20/'S1 Numbers'!$J20*100),"..",IF(('S1 Numbers'!R20/'S1 Numbers'!$J20*100)=0,"..",('S1 Numbers'!R20/'S1 Numbers'!$J20)*100))</f>
        <v>..</v>
      </c>
      <c r="L20" s="242" t="str">
        <f>IF(ISERR('S1 Numbers'!S20/'S1 Numbers'!$J20*100),"..",IF(('S1 Numbers'!S20/'S1 Numbers'!$J20*100)=0,"..",('S1 Numbers'!S20/'S1 Numbers'!$J20)*100))</f>
        <v>..</v>
      </c>
      <c r="M20" s="242" t="str">
        <f>IF(ISERR('S1 Numbers'!T20/'S1 Numbers'!$J20*100),"..",IF(('S1 Numbers'!T20/'S1 Numbers'!$J20*100)=0,"..",('S1 Numbers'!T20/'S1 Numbers'!$J20)*100))</f>
        <v>..</v>
      </c>
    </row>
    <row r="21" spans="1:13" ht="20.25" customHeight="1">
      <c r="A21" s="31"/>
      <c r="B21" s="35" t="s">
        <v>12</v>
      </c>
      <c r="C21" s="242">
        <f>IF(ISERR('S1 Numbers'!J21/'S1 Numbers'!$J21*100),"..",IF(('S1 Numbers'!J21/'S1 Numbers'!$J21*100)=0,"..",('S1 Numbers'!J21/'S1 Numbers'!$J21)*100))</f>
        <v>100</v>
      </c>
      <c r="D21" s="242">
        <f>IF(ISERR('S1 Numbers'!K21/'S1 Numbers'!$J21*100),"..",IF(('S1 Numbers'!K21/'S1 Numbers'!$J21*100)=0,"..",('S1 Numbers'!K21/'S1 Numbers'!$J21)*100))</f>
        <v>107.82178217821783</v>
      </c>
      <c r="E21" s="242">
        <f>IF(ISERR('S1 Numbers'!L21/'S1 Numbers'!$J21*100),"..",IF(('S1 Numbers'!L21/'S1 Numbers'!$J21*100)=0,"..",('S1 Numbers'!L21/'S1 Numbers'!$J21)*100))</f>
        <v>105.94059405940595</v>
      </c>
      <c r="F21" s="242">
        <f>IF(ISERR('S1 Numbers'!M21/'S1 Numbers'!$J21*100),"..",IF(('S1 Numbers'!M21/'S1 Numbers'!$J21*100)=0,"..",('S1 Numbers'!M21/'S1 Numbers'!$J21)*100))</f>
        <v>106.83168316831684</v>
      </c>
      <c r="G21" s="242">
        <f>IF(ISERR('S1 Numbers'!N21/'S1 Numbers'!$J21*100),"..",IF(('S1 Numbers'!N21/'S1 Numbers'!$J21*100)=0,"..",('S1 Numbers'!N21/'S1 Numbers'!$J21)*100))</f>
        <v>105.84158415841584</v>
      </c>
      <c r="H21" s="242">
        <f>IF(ISERR('S1 Numbers'!O21/'S1 Numbers'!$J21*100),"..",IF(('S1 Numbers'!O21/'S1 Numbers'!$J21*100)=0,"..",('S1 Numbers'!O21/'S1 Numbers'!$J21)*100))</f>
        <v>93.168316831683171</v>
      </c>
      <c r="I21" s="242">
        <f>IF(ISERR('S1 Numbers'!P21/'S1 Numbers'!$J21*100),"..",IF(('S1 Numbers'!P21/'S1 Numbers'!$J21*100)=0,"..",('S1 Numbers'!P21/'S1 Numbers'!$J21)*100))</f>
        <v>100.44436737251176</v>
      </c>
      <c r="J21" s="242">
        <f>IF(ISERR('S1 Numbers'!Q21/'S1 Numbers'!$J21*100),"..",IF(('S1 Numbers'!Q21/'S1 Numbers'!$J21*100)=0,"..",('S1 Numbers'!Q21/'S1 Numbers'!$J21)*100))</f>
        <v>93.275841907460986</v>
      </c>
      <c r="K21" s="242" t="str">
        <f>IF(ISERR('S1 Numbers'!R21/'S1 Numbers'!$J21*100),"..",IF(('S1 Numbers'!R21/'S1 Numbers'!$J21*100)=0,"..",('S1 Numbers'!R21/'S1 Numbers'!$J21)*100))</f>
        <v>..</v>
      </c>
      <c r="L21" s="242" t="str">
        <f>IF(ISERR('S1 Numbers'!S21/'S1 Numbers'!$J21*100),"..",IF(('S1 Numbers'!S21/'S1 Numbers'!$J21*100)=0,"..",('S1 Numbers'!S21/'S1 Numbers'!$J21)*100))</f>
        <v>..</v>
      </c>
      <c r="M21" s="242" t="str">
        <f>IF(ISERR('S1 Numbers'!T21/'S1 Numbers'!$J21*100),"..",IF(('S1 Numbers'!T21/'S1 Numbers'!$J21*100)=0,"..",('S1 Numbers'!T21/'S1 Numbers'!$J21)*100))</f>
        <v>..</v>
      </c>
    </row>
    <row r="22" spans="1:13" ht="20.25" customHeight="1">
      <c r="A22" s="31"/>
      <c r="B22" s="35" t="s">
        <v>437</v>
      </c>
      <c r="C22" s="242">
        <f>IF(ISERR('S1 Numbers'!J22/'S1 Numbers'!$J22*100),"..",IF(('S1 Numbers'!J22/'S1 Numbers'!$J22*100)=0,"..",('S1 Numbers'!J22/'S1 Numbers'!$J22)*100))</f>
        <v>100</v>
      </c>
      <c r="D22" s="242">
        <f>IF(ISERR('S1 Numbers'!K22/'S1 Numbers'!$J22*100),"..",IF(('S1 Numbers'!K22/'S1 Numbers'!$J22*100)=0,"..",('S1 Numbers'!K22/'S1 Numbers'!$J22)*100))</f>
        <v>100</v>
      </c>
      <c r="E22" s="242">
        <f>IF(ISERR('S1 Numbers'!L22/'S1 Numbers'!$J22*100),"..",IF(('S1 Numbers'!L22/'S1 Numbers'!$J22*100)=0,"..",('S1 Numbers'!L22/'S1 Numbers'!$J22)*100))</f>
        <v>100.72463768115942</v>
      </c>
      <c r="F22" s="242">
        <f>IF(ISERR('S1 Numbers'!M22/'S1 Numbers'!$J22*100),"..",IF(('S1 Numbers'!M22/'S1 Numbers'!$J22*100)=0,"..",('S1 Numbers'!M22/'S1 Numbers'!$J22)*100))</f>
        <v>102.17391304347825</v>
      </c>
      <c r="G22" s="242" t="str">
        <f>IF(ISERR('S1 Numbers'!N22/'S1 Numbers'!$J22*100),"..",IF(('S1 Numbers'!N22/'S1 Numbers'!$J22*100)=0,"..",('S1 Numbers'!N22/'S1 Numbers'!$J22)*100))</f>
        <v>..</v>
      </c>
      <c r="H22" s="242" t="str">
        <f>IF(ISERR('S1 Numbers'!O22/'S1 Numbers'!$J22*100),"..",IF(('S1 Numbers'!O22/'S1 Numbers'!$J22*100)=0,"..",('S1 Numbers'!O22/'S1 Numbers'!$J22)*100))</f>
        <v>..</v>
      </c>
      <c r="I22" s="242" t="str">
        <f>IF(ISERR('S1 Numbers'!P22/'S1 Numbers'!$J22*100),"..",IF(('S1 Numbers'!P22/'S1 Numbers'!$J22*100)=0,"..",('S1 Numbers'!P22/'S1 Numbers'!$J22)*100))</f>
        <v>..</v>
      </c>
      <c r="J22" s="242" t="str">
        <f>IF(ISERR('S1 Numbers'!Q22/'S1 Numbers'!$J22*100),"..",IF(('S1 Numbers'!Q22/'S1 Numbers'!$J22*100)=0,"..",('S1 Numbers'!Q22/'S1 Numbers'!$J22)*100))</f>
        <v>..</v>
      </c>
      <c r="K22" s="242" t="str">
        <f>IF(ISERR('S1 Numbers'!R22/'S1 Numbers'!$J22*100),"..",IF(('S1 Numbers'!R22/'S1 Numbers'!$J22*100)=0,"..",('S1 Numbers'!R22/'S1 Numbers'!$J22)*100))</f>
        <v>..</v>
      </c>
      <c r="L22" s="242" t="str">
        <f>IF(ISERR('S1 Numbers'!S22/'S1 Numbers'!$J22*100),"..",IF(('S1 Numbers'!S22/'S1 Numbers'!$J22*100)=0,"..",('S1 Numbers'!S22/'S1 Numbers'!$J22)*100))</f>
        <v>..</v>
      </c>
      <c r="M22" s="242" t="str">
        <f>IF(ISERR('S1 Numbers'!T22/'S1 Numbers'!$J22*100),"..",IF(('S1 Numbers'!T22/'S1 Numbers'!$J22*100)=0,"..",('S1 Numbers'!T22/'S1 Numbers'!$J22)*100))</f>
        <v>..</v>
      </c>
    </row>
    <row r="23" spans="1:13" s="2" customFormat="1" ht="19.5" customHeight="1">
      <c r="A23" s="31"/>
      <c r="B23" s="35" t="s">
        <v>101</v>
      </c>
      <c r="C23" s="242">
        <f>IF(ISERR('S1 Numbers'!J23/'S1 Numbers'!$J23*100),"..",IF(('S1 Numbers'!J23/'S1 Numbers'!$J23*100)=0,"..",('S1 Numbers'!J23/'S1 Numbers'!$J23)*100))</f>
        <v>100</v>
      </c>
      <c r="D23" s="242">
        <f>IF(ISERR('S1 Numbers'!K23/'S1 Numbers'!$J23*100),"..",IF(('S1 Numbers'!K23/'S1 Numbers'!$J23*100)=0,"..",('S1 Numbers'!K23/'S1 Numbers'!$J23)*100))</f>
        <v>97.942975532754531</v>
      </c>
      <c r="E23" s="242">
        <f>IF(ISERR('S1 Numbers'!L23/'S1 Numbers'!$J23*100),"..",IF(('S1 Numbers'!L23/'S1 Numbers'!$J23*100)=0,"..",('S1 Numbers'!L23/'S1 Numbers'!$J23)*100))</f>
        <v>99.605367008681924</v>
      </c>
      <c r="F23" s="242">
        <f>IF(ISERR('S1 Numbers'!M23/'S1 Numbers'!$J23*100),"..",IF(('S1 Numbers'!M23/'S1 Numbers'!$J23*100)=0,"..",('S1 Numbers'!M23/'S1 Numbers'!$J23)*100))</f>
        <v>98.525059194948682</v>
      </c>
      <c r="G23" s="242" t="str">
        <f>IF(ISERR('S1 Numbers'!N23/'S1 Numbers'!$J23*100),"..",IF(('S1 Numbers'!N23/'S1 Numbers'!$J23*100)=0,"..",('S1 Numbers'!N23/'S1 Numbers'!$J23)*100))</f>
        <v>..</v>
      </c>
      <c r="H23" s="242" t="str">
        <f>IF(ISERR('S1 Numbers'!O23/'S1 Numbers'!$J23*100),"..",IF(('S1 Numbers'!O23/'S1 Numbers'!$J23*100)=0,"..",('S1 Numbers'!O23/'S1 Numbers'!$J23)*100))</f>
        <v>..</v>
      </c>
      <c r="I23" s="242" t="str">
        <f>IF(ISERR('S1 Numbers'!P23/'S1 Numbers'!$J23*100),"..",IF(('S1 Numbers'!P23/'S1 Numbers'!$J23*100)=0,"..",('S1 Numbers'!P23/'S1 Numbers'!$J23)*100))</f>
        <v>..</v>
      </c>
      <c r="J23" s="242" t="str">
        <f>IF(ISERR('S1 Numbers'!Q23/'S1 Numbers'!$J23*100),"..",IF(('S1 Numbers'!Q23/'S1 Numbers'!$J23*100)=0,"..",('S1 Numbers'!Q23/'S1 Numbers'!$J23)*100))</f>
        <v>..</v>
      </c>
      <c r="K23" s="242" t="str">
        <f>IF(ISERR('S1 Numbers'!R23/'S1 Numbers'!$J23*100),"..",IF(('S1 Numbers'!R23/'S1 Numbers'!$J23*100)=0,"..",('S1 Numbers'!R23/'S1 Numbers'!$J23)*100))</f>
        <v>..</v>
      </c>
      <c r="L23" s="242" t="str">
        <f>IF(ISERR('S1 Numbers'!S23/'S1 Numbers'!$J23*100),"..",IF(('S1 Numbers'!S23/'S1 Numbers'!$J23*100)=0,"..",('S1 Numbers'!S23/'S1 Numbers'!$J23)*100))</f>
        <v>..</v>
      </c>
      <c r="M23" s="242" t="str">
        <f>IF(ISERR('S1 Numbers'!T23/'S1 Numbers'!$J23*100),"..",IF(('S1 Numbers'!T23/'S1 Numbers'!$J23*100)=0,"..",('S1 Numbers'!T23/'S1 Numbers'!$J23)*100))</f>
        <v>..</v>
      </c>
    </row>
    <row r="24" spans="1:13" ht="9" customHeight="1">
      <c r="A24" s="31"/>
      <c r="B24" s="31"/>
      <c r="C24" s="328"/>
      <c r="D24" s="328"/>
      <c r="E24" s="328"/>
      <c r="F24" s="328"/>
      <c r="G24" s="328"/>
      <c r="H24" s="328"/>
      <c r="I24" s="242"/>
    </row>
    <row r="25" spans="1:13" ht="20.25" customHeight="1">
      <c r="A25" s="32" t="s">
        <v>347</v>
      </c>
      <c r="B25" s="31"/>
      <c r="C25" s="328"/>
      <c r="D25" s="328"/>
      <c r="E25" s="328"/>
      <c r="F25" s="328"/>
      <c r="G25" s="328"/>
      <c r="H25" s="328"/>
      <c r="I25" s="242"/>
    </row>
    <row r="26" spans="1:13" ht="20.25" customHeight="1">
      <c r="A26" s="31"/>
      <c r="B26" s="35" t="s">
        <v>523</v>
      </c>
      <c r="C26" s="242">
        <f>IF(ISERR('S1 Numbers'!J26/'S1 Numbers'!$J26*100),"..",IF(('S1 Numbers'!J26/'S1 Numbers'!$J26*100)=0,"..",('S1 Numbers'!J26/'S1 Numbers'!$J26)*100))</f>
        <v>100</v>
      </c>
      <c r="D26" s="242">
        <f>IF(ISERR('S1 Numbers'!K26/'S1 Numbers'!$J26*100),"..",IF(('S1 Numbers'!K26/'S1 Numbers'!$J26*100)=0,"..",('S1 Numbers'!K26/'S1 Numbers'!$J26)*100))</f>
        <v>99.943181818181813</v>
      </c>
      <c r="E26" s="242">
        <f>IF(ISERR('S1 Numbers'!L26/'S1 Numbers'!$J26*100),"..",IF(('S1 Numbers'!L26/'S1 Numbers'!$J26*100)=0,"..",('S1 Numbers'!L26/'S1 Numbers'!$J26)*100))</f>
        <v>100.46568181818184</v>
      </c>
      <c r="F26" s="242">
        <f>IF(ISERR('S1 Numbers'!M26/'S1 Numbers'!$J26*100),"..",IF(('S1 Numbers'!M26/'S1 Numbers'!$J26*100)=0,"..",('S1 Numbers'!M26/'S1 Numbers'!$J26)*100))</f>
        <v>101.31849431818183</v>
      </c>
      <c r="G26" s="242">
        <f>IF(ISERR('S1 Numbers'!N26/'S1 Numbers'!$J26*100),"..",IF(('S1 Numbers'!N26/'S1 Numbers'!$J26*100)=0,"..",('S1 Numbers'!N26/'S1 Numbers'!$J26)*100))</f>
        <v>101.27264204545455</v>
      </c>
      <c r="H26" s="242">
        <f>IF(ISERR('S1 Numbers'!O26/'S1 Numbers'!$J26*100),"..",IF(('S1 Numbers'!O26/'S1 Numbers'!$J26*100)=0,"..",('S1 Numbers'!O26/'S1 Numbers'!$J26)*100))</f>
        <v>103.3221590909091</v>
      </c>
      <c r="I26" s="242">
        <f>IF(ISERR('S1 Numbers'!P26/'S1 Numbers'!$J26*100),"..",IF(('S1 Numbers'!P26/'S1 Numbers'!$J26*100)=0,"..",('S1 Numbers'!P26/'S1 Numbers'!$J26)*100))</f>
        <v>103.36536931818183</v>
      </c>
      <c r="J26" s="242">
        <f>IF(ISERR('S1 Numbers'!Q26/'S1 Numbers'!$J26*100),"..",IF(('S1 Numbers'!Q26/'S1 Numbers'!$J26*100)=0,"..",('S1 Numbers'!Q26/'S1 Numbers'!$J26)*100))</f>
        <v>104.229375</v>
      </c>
      <c r="K26" s="242">
        <f>IF(ISERR('S1 Numbers'!R26/'S1 Numbers'!$J26*100),"..",IF(('S1 Numbers'!R26/'S1 Numbers'!$J26*100)=0,"..",('S1 Numbers'!R26/'S1 Numbers'!$J26)*100))</f>
        <v>104.56994318181818</v>
      </c>
      <c r="L26" s="242">
        <f>IF(ISERR('S1 Numbers'!S26/'S1 Numbers'!$J26*100),"..",IF(('S1 Numbers'!S26/'S1 Numbers'!$J26*100)=0,"..",('S1 Numbers'!S26/'S1 Numbers'!$J26)*100))</f>
        <v>106.10971590909092</v>
      </c>
      <c r="M26" s="242">
        <f>IF(ISERR('S1 Numbers'!T26/'S1 Numbers'!$J26*100),"..",IF(('S1 Numbers'!T26/'S1 Numbers'!$J26*100)=0,"..",('S1 Numbers'!T26/'S1 Numbers'!$J26)*100))</f>
        <v>106.22602272727273</v>
      </c>
    </row>
    <row r="27" spans="1:13" ht="20.25" customHeight="1">
      <c r="A27" s="31"/>
      <c r="B27" s="35" t="s">
        <v>14</v>
      </c>
      <c r="C27" s="242">
        <f>IF(ISERR('S1 Numbers'!J27/'S1 Numbers'!$J27*100),"..",IF(('S1 Numbers'!J27/'S1 Numbers'!$J27*100)=0,"..",('S1 Numbers'!J27/'S1 Numbers'!$J27)*100))</f>
        <v>100</v>
      </c>
      <c r="D27" s="242">
        <f>IF(ISERR('S1 Numbers'!K27/'S1 Numbers'!$J27*100),"..",IF(('S1 Numbers'!K27/'S1 Numbers'!$J27*100)=0,"..",('S1 Numbers'!K27/'S1 Numbers'!$J27)*100))</f>
        <v>99.905673089880068</v>
      </c>
      <c r="E27" s="242">
        <f>IF(ISERR('S1 Numbers'!L27/'S1 Numbers'!$J27*100),"..",IF(('S1 Numbers'!L27/'S1 Numbers'!$J27*100)=0,"..",('S1 Numbers'!L27/'S1 Numbers'!$J27)*100))</f>
        <v>100.61986255221669</v>
      </c>
      <c r="F27" s="242">
        <f>IF(ISERR('S1 Numbers'!M27/'S1 Numbers'!$J27*100),"..",IF(('S1 Numbers'!M27/'S1 Numbers'!$J27*100)=0,"..",('S1 Numbers'!M27/'S1 Numbers'!$J27)*100))</f>
        <v>100.69397655302519</v>
      </c>
      <c r="G27" s="242">
        <f>IF(ISERR('S1 Numbers'!N27/'S1 Numbers'!$J27*100),"..",IF(('S1 Numbers'!N27/'S1 Numbers'!$J27*100)=0,"..",('S1 Numbers'!N27/'S1 Numbers'!$J27)*100))</f>
        <v>100.69667160760005</v>
      </c>
      <c r="H27" s="242">
        <f>IF(ISERR('S1 Numbers'!O27/'S1 Numbers'!$J27*100),"..",IF(('S1 Numbers'!O27/'S1 Numbers'!$J27*100)=0,"..",('S1 Numbers'!O27/'S1 Numbers'!$J27)*100))</f>
        <v>99.799595741813761</v>
      </c>
      <c r="I27" s="242">
        <f>IF(ISERR('S1 Numbers'!P27/'S1 Numbers'!$J27*100),"..",IF(('S1 Numbers'!P27/'S1 Numbers'!$J27*100)=0,"..",('S1 Numbers'!P27/'S1 Numbers'!$J27)*100))</f>
        <v>99.905673089880068</v>
      </c>
      <c r="J27" s="242">
        <f>IF(ISERR('S1 Numbers'!Q27/'S1 Numbers'!$J27*100),"..",IF(('S1 Numbers'!Q27/'S1 Numbers'!$J27*100)=0,"..",('S1 Numbers'!Q27/'S1 Numbers'!$J27)*100))</f>
        <v>99.959574181377178</v>
      </c>
      <c r="K27" s="242">
        <f>IF(ISERR('S1 Numbers'!R27/'S1 Numbers'!$J27*100),"..",IF(('S1 Numbers'!R27/'S1 Numbers'!$J27*100)=0,"..",('S1 Numbers'!R27/'S1 Numbers'!$J27)*100))</f>
        <v>100.08085163724564</v>
      </c>
      <c r="L27" s="242">
        <f>IF(ISERR('S1 Numbers'!S27/'S1 Numbers'!$J27*100),"..",IF(('S1 Numbers'!S27/'S1 Numbers'!$J27*100)=0,"..",('S1 Numbers'!S27/'S1 Numbers'!$J27)*100))</f>
        <v>101.07059695458832</v>
      </c>
      <c r="M27" s="242">
        <f>IF(ISERR('S1 Numbers'!T27/'S1 Numbers'!$J27*100),"..",IF(('S1 Numbers'!T27/'S1 Numbers'!$J27*100)=0,"..",('S1 Numbers'!T27/'S1 Numbers'!$J27)*100))</f>
        <v>101.45868481336746</v>
      </c>
    </row>
    <row r="28" spans="1:13" ht="20.25" customHeight="1">
      <c r="A28" s="31"/>
      <c r="B28" s="35" t="s">
        <v>15</v>
      </c>
      <c r="C28" s="242">
        <f>IF(ISERR('S1 Numbers'!J28/'S1 Numbers'!$J28*100),"..",IF(('S1 Numbers'!J28/'S1 Numbers'!$J28*100)=0,"..",('S1 Numbers'!J28/'S1 Numbers'!$J28)*100))</f>
        <v>100</v>
      </c>
      <c r="D28" s="242">
        <f>IF(ISERR('S1 Numbers'!K28/'S1 Numbers'!$J28*100),"..",IF(('S1 Numbers'!K28/'S1 Numbers'!$J28*100)=0,"..",('S1 Numbers'!K28/'S1 Numbers'!$J28)*100))</f>
        <v>100.22930456243195</v>
      </c>
      <c r="E28" s="242">
        <f>IF(ISERR('S1 Numbers'!L28/'S1 Numbers'!$J28*100),"..",IF(('S1 Numbers'!L28/'S1 Numbers'!$J28*100)=0,"..",('S1 Numbers'!L28/'S1 Numbers'!$J28)*100))</f>
        <v>100.39789107080188</v>
      </c>
      <c r="F28" s="242">
        <f>IF(ISERR('S1 Numbers'!M28/'S1 Numbers'!$J28*100),"..",IF(('S1 Numbers'!M28/'S1 Numbers'!$J28*100)=0,"..",('S1 Numbers'!M28/'S1 Numbers'!$J28)*100))</f>
        <v>100.63182657623059</v>
      </c>
      <c r="G28" s="242">
        <f>IF(ISERR('S1 Numbers'!N28/'S1 Numbers'!$J28*100),"..",IF(('S1 Numbers'!N28/'S1 Numbers'!$J28*100)=0,"..",('S1 Numbers'!N28/'S1 Numbers'!$J28)*100))</f>
        <v>100.77716866612023</v>
      </c>
      <c r="H28" s="242">
        <f>IF(ISERR('S1 Numbers'!O28/'S1 Numbers'!$J28*100),"..",IF(('S1 Numbers'!O28/'S1 Numbers'!$J28*100)=0,"..",('S1 Numbers'!O28/'S1 Numbers'!$J28)*100))</f>
        <v>100.9414606196045</v>
      </c>
      <c r="I28" s="242">
        <f>IF(ISERR('S1 Numbers'!P28/'S1 Numbers'!$J28*100),"..",IF(('S1 Numbers'!P28/'S1 Numbers'!$J28*100)=0,"..",('S1 Numbers'!P28/'S1 Numbers'!$J28)*100))</f>
        <v>101.14069208489988</v>
      </c>
      <c r="J28" s="242">
        <f>IF(ISERR('S1 Numbers'!Q28/'S1 Numbers'!$J28*100),"..",IF(('S1 Numbers'!Q28/'S1 Numbers'!$J28*100)=0,"..",('S1 Numbers'!Q28/'S1 Numbers'!$J28)*100))</f>
        <v>101.28197509158167</v>
      </c>
      <c r="K28" s="242">
        <f>IF(ISERR('S1 Numbers'!R28/'S1 Numbers'!$J28*100),"..",IF(('S1 Numbers'!R28/'S1 Numbers'!$J28*100)=0,"..",('S1 Numbers'!R28/'S1 Numbers'!$J28)*100))</f>
        <v>101.49277830790054</v>
      </c>
      <c r="L28" s="242">
        <f>IF(ISERR('S1 Numbers'!S28/'S1 Numbers'!$J28*100),"..",IF(('S1 Numbers'!S28/'S1 Numbers'!$J28*100)=0,"..",('S1 Numbers'!S28/'S1 Numbers'!$J28)*100))</f>
        <v>101.7126662458078</v>
      </c>
      <c r="M28" s="242">
        <f>IF(ISERR('S1 Numbers'!T28/'S1 Numbers'!$J28*100),"..",IF(('S1 Numbers'!T28/'S1 Numbers'!$J28*100)=0,"..",('S1 Numbers'!T28/'S1 Numbers'!$J28)*100))</f>
        <v>101.9341038116137</v>
      </c>
    </row>
    <row r="29" spans="1:13" ht="20.25" customHeight="1">
      <c r="A29" s="31"/>
      <c r="B29" s="35" t="s">
        <v>522</v>
      </c>
      <c r="C29" s="242">
        <f>IF(ISERR('S1 Numbers'!J29/'S1 Numbers'!$J29*100),"..",IF(('S1 Numbers'!J29/'S1 Numbers'!$J29*100)=0,"..",('S1 Numbers'!J29/'S1 Numbers'!$J29)*100))</f>
        <v>100</v>
      </c>
      <c r="D29" s="242">
        <f>IF(ISERR('S1 Numbers'!K29/'S1 Numbers'!$J29*100),"..",IF(('S1 Numbers'!K29/'S1 Numbers'!$J29*100)=0,"..",('S1 Numbers'!K29/'S1 Numbers'!$J29)*100))</f>
        <v>100.16806444253044</v>
      </c>
      <c r="E29" s="242">
        <f>IF(ISERR('S1 Numbers'!L29/'S1 Numbers'!$J29*100),"..",IF(('S1 Numbers'!L29/'S1 Numbers'!$J29*100)=0,"..",('S1 Numbers'!L29/'S1 Numbers'!$J29)*100))</f>
        <v>100.4312753647564</v>
      </c>
      <c r="F29" s="242">
        <f>IF(ISERR('S1 Numbers'!M29/'S1 Numbers'!$J29*100),"..",IF(('S1 Numbers'!M29/'S1 Numbers'!$J29*100)=0,"..",('S1 Numbers'!M29/'S1 Numbers'!$J29)*100))</f>
        <v>100.6838024089417</v>
      </c>
      <c r="G29" s="242">
        <f>IF(ISERR('S1 Numbers'!N29/'S1 Numbers'!$J29*100),"..",IF(('S1 Numbers'!N29/'S1 Numbers'!$J29*100)=0,"..",('S1 Numbers'!N29/'S1 Numbers'!$J29)*100))</f>
        <v>100.79796305823623</v>
      </c>
      <c r="H29" s="242">
        <f>IF(ISERR('S1 Numbers'!O29/'S1 Numbers'!$J29*100),"..",IF(('S1 Numbers'!O29/'S1 Numbers'!$J29*100)=0,"..",('S1 Numbers'!O29/'S1 Numbers'!$J29)*100))</f>
        <v>100.93991835738032</v>
      </c>
      <c r="I29" s="242">
        <f>IF(ISERR('S1 Numbers'!P29/'S1 Numbers'!$J29*100),"..",IF(('S1 Numbers'!P29/'S1 Numbers'!$J29*100)=0,"..",('S1 Numbers'!P29/'S1 Numbers'!$J29)*100))</f>
        <v>101.11626627184521</v>
      </c>
      <c r="J29" s="242">
        <f>IF(ISERR('S1 Numbers'!Q29/'S1 Numbers'!$J29*100),"..",IF(('S1 Numbers'!Q29/'S1 Numbers'!$J29*100)=0,"..",('S1 Numbers'!Q29/'S1 Numbers'!$J29)*100))</f>
        <v>101.29206135459619</v>
      </c>
      <c r="K29" s="242">
        <f>IF(ISERR('S1 Numbers'!R29/'S1 Numbers'!$J29*100),"..",IF(('S1 Numbers'!R29/'S1 Numbers'!$J29*100)=0,"..",('S1 Numbers'!R29/'S1 Numbers'!$J29)*100))</f>
        <v>101.49774176348276</v>
      </c>
      <c r="L29" s="242">
        <f>IF(ISERR('S1 Numbers'!S29/'S1 Numbers'!$J29*100),"..",IF(('S1 Numbers'!S29/'S1 Numbers'!$J29*100)=0,"..",('S1 Numbers'!S29/'S1 Numbers'!$J29)*100))</f>
        <v>101.90572436531049</v>
      </c>
      <c r="M29" s="242">
        <f>IF(ISERR('S1 Numbers'!T29/'S1 Numbers'!$J29*100),"..",IF(('S1 Numbers'!T29/'S1 Numbers'!$J29*100)=0,"..",('S1 Numbers'!T29/'S1 Numbers'!$J29)*100))</f>
        <v>102.14276851999746</v>
      </c>
    </row>
    <row r="30" spans="1:13" ht="9" customHeight="1">
      <c r="A30" s="31"/>
      <c r="B30" s="31"/>
      <c r="C30" s="328"/>
      <c r="D30" s="328"/>
      <c r="E30" s="328"/>
      <c r="F30" s="328"/>
      <c r="G30" s="328"/>
      <c r="H30" s="328"/>
      <c r="I30" s="242"/>
    </row>
    <row r="31" spans="1:13" ht="20.25" customHeight="1">
      <c r="A31" s="33" t="s">
        <v>16</v>
      </c>
      <c r="B31" s="31"/>
      <c r="C31" s="328"/>
      <c r="D31" s="328"/>
      <c r="E31" s="328"/>
      <c r="F31" s="328"/>
      <c r="G31" s="328"/>
      <c r="H31" s="328"/>
      <c r="I31" s="242"/>
    </row>
    <row r="32" spans="1:13" ht="20.25" customHeight="1">
      <c r="A32" s="31"/>
      <c r="B32" s="31" t="s">
        <v>18</v>
      </c>
      <c r="C32" s="242">
        <f>IF(ISERR('S1 Numbers'!J32/'S1 Numbers'!$J32*100),"..",IF(('S1 Numbers'!J32/'S1 Numbers'!$J32*100)=0,"..",('S1 Numbers'!J32/'S1 Numbers'!$J32)*100))</f>
        <v>100</v>
      </c>
      <c r="D32" s="242">
        <f>IF(ISERR('S1 Numbers'!K32/'S1 Numbers'!$J32*100),"..",IF(('S1 Numbers'!K32/'S1 Numbers'!$J32*100)=0,"..",('S1 Numbers'!K32/'S1 Numbers'!$J32)*100))</f>
        <v>98.040102517714459</v>
      </c>
      <c r="E32" s="242">
        <f>IF(ISERR('S1 Numbers'!L32/'S1 Numbers'!$J32*100),"..",IF(('S1 Numbers'!L32/'S1 Numbers'!$J32*100)=0,"..",('S1 Numbers'!L32/'S1 Numbers'!$J32)*100))</f>
        <v>99.050203527815469</v>
      </c>
      <c r="F32" s="242">
        <f>IF(ISERR('S1 Numbers'!M32/'S1 Numbers'!$J32*100),"..",IF(('S1 Numbers'!M32/'S1 Numbers'!$J32*100)=0,"..",('S1 Numbers'!M32/'S1 Numbers'!$J32)*100))</f>
        <v>107.64360018091361</v>
      </c>
      <c r="G32" s="242">
        <f>IF(ISERR('S1 Numbers'!N32/'S1 Numbers'!$J32*100),"..",IF(('S1 Numbers'!N32/'S1 Numbers'!$J32*100)=0,"..",('S1 Numbers'!N32/'S1 Numbers'!$J32)*100))</f>
        <v>109.48288858736619</v>
      </c>
      <c r="H32" s="242">
        <f>IF(ISERR('S1 Numbers'!O32/'S1 Numbers'!$J32*100),"..",IF(('S1 Numbers'!O32/'S1 Numbers'!$J32*100)=0,"..",('S1 Numbers'!O32/'S1 Numbers'!$J32)*100))</f>
        <v>111.87999396954621</v>
      </c>
      <c r="I32" s="242">
        <f>IF(ISERR('S1 Numbers'!P32/'S1 Numbers'!$J32*100),"..",IF(('S1 Numbers'!P32/'S1 Numbers'!$J32*100)=0,"..",('S1 Numbers'!P32/'S1 Numbers'!$J32)*100))</f>
        <v>112.72425750037691</v>
      </c>
      <c r="J32" s="242">
        <f>IF(ISERR('S1 Numbers'!Q32/'S1 Numbers'!$J32*100),"..",IF(('S1 Numbers'!Q32/'S1 Numbers'!$J32*100)=0,"..",('S1 Numbers'!Q32/'S1 Numbers'!$J32)*100))</f>
        <v>118.03105683702699</v>
      </c>
      <c r="K32" s="242">
        <f>IF(ISERR('S1 Numbers'!R32/'S1 Numbers'!$J32*100),"..",IF(('S1 Numbers'!R32/'S1 Numbers'!$J32*100)=0,"..",('S1 Numbers'!R32/'S1 Numbers'!$J32)*100))</f>
        <v>121.42318709482889</v>
      </c>
      <c r="L32" s="242">
        <f>IF(ISERR('S1 Numbers'!S32/'S1 Numbers'!$J32*100),"..",IF(('S1 Numbers'!S32/'S1 Numbers'!$J32*100)=0,"..",('S1 Numbers'!S32/'S1 Numbers'!$J32)*100))</f>
        <v>128.41851349314035</v>
      </c>
      <c r="M32" s="242">
        <f>IF(ISERR('S1 Numbers'!T32/'S1 Numbers'!$J32*100),"..",IF(('S1 Numbers'!T32/'S1 Numbers'!$J32*100)=0,"..",('S1 Numbers'!T32/'S1 Numbers'!$J32)*100))</f>
        <v>130.46886778230063</v>
      </c>
    </row>
    <row r="33" spans="1:13" ht="20.25" customHeight="1">
      <c r="A33" s="31"/>
      <c r="B33" s="31" t="s">
        <v>19</v>
      </c>
      <c r="C33" s="242">
        <f>IF(ISERR('S1 Numbers'!J33/'S1 Numbers'!$J33*100),"..",IF(('S1 Numbers'!J33/'S1 Numbers'!$J33*100)=0,"..",('S1 Numbers'!J33/'S1 Numbers'!$J33)*100))</f>
        <v>100</v>
      </c>
      <c r="D33" s="242">
        <f>IF(ISERR('S1 Numbers'!K33/'S1 Numbers'!$J33*100),"..",IF(('S1 Numbers'!K33/'S1 Numbers'!$J33*100)=0,"..",('S1 Numbers'!K33/'S1 Numbers'!$J33)*100))</f>
        <v>98.499574506203246</v>
      </c>
      <c r="E33" s="242">
        <f>IF(ISERR('S1 Numbers'!L33/'S1 Numbers'!$J33*100),"..",IF(('S1 Numbers'!L33/'S1 Numbers'!$J33*100)=0,"..",('S1 Numbers'!L33/'S1 Numbers'!$J33)*100))</f>
        <v>98.517490034487381</v>
      </c>
      <c r="F33" s="242">
        <f>IF(ISERR('S1 Numbers'!M33/'S1 Numbers'!$J33*100),"..",IF(('S1 Numbers'!M33/'S1 Numbers'!$J33*100)=0,"..",('S1 Numbers'!M33/'S1 Numbers'!$J33)*100))</f>
        <v>97.24548752631344</v>
      </c>
      <c r="G33" s="242">
        <f>IF(ISERR('S1 Numbers'!N33/'S1 Numbers'!$J33*100),"..",IF(('S1 Numbers'!N33/'S1 Numbers'!$J33*100)=0,"..",('S1 Numbers'!N33/'S1 Numbers'!$J33)*100))</f>
        <v>97.576924799570037</v>
      </c>
      <c r="H33" s="242">
        <f>IF(ISERR('S1 Numbers'!O33/'S1 Numbers'!$J33*100),"..",IF(('S1 Numbers'!O33/'S1 Numbers'!$J33*100)=0,"..",('S1 Numbers'!O33/'S1 Numbers'!$J33)*100))</f>
        <v>98.647377614547409</v>
      </c>
      <c r="I33" s="242">
        <f>IF(ISERR('S1 Numbers'!P33/'S1 Numbers'!$J33*100),"..",IF(('S1 Numbers'!P33/'S1 Numbers'!$J33*100)=0,"..",('S1 Numbers'!P33/'S1 Numbers'!$J33)*100))</f>
        <v>100.30456398083038</v>
      </c>
      <c r="J33" s="242">
        <f>IF(ISERR('S1 Numbers'!Q33/'S1 Numbers'!$J33*100),"..",IF(('S1 Numbers'!Q33/'S1 Numbers'!$J33*100)=0,"..",('S1 Numbers'!Q33/'S1 Numbers'!$J33)*100))</f>
        <v>103.09938639315628</v>
      </c>
      <c r="K33" s="242">
        <f>IF(ISERR('S1 Numbers'!R33/'S1 Numbers'!$J33*100),"..",IF(('S1 Numbers'!R33/'S1 Numbers'!$J33*100)=0,"..",('S1 Numbers'!R33/'S1 Numbers'!$J33)*100))</f>
        <v>104.5863752407399</v>
      </c>
      <c r="L33" s="242">
        <f>IF(ISERR('S1 Numbers'!S33/'S1 Numbers'!$J33*100),"..",IF(('S1 Numbers'!S33/'S1 Numbers'!$J33*100)=0,"..",('S1 Numbers'!S33/'S1 Numbers'!$J33)*100))</f>
        <v>103.12178080351144</v>
      </c>
      <c r="M33" s="242">
        <f>IF(ISERR('S1 Numbers'!T33/'S1 Numbers'!$J33*100),"..",IF(('S1 Numbers'!T33/'S1 Numbers'!$J33*100)=0,"..",('S1 Numbers'!T33/'S1 Numbers'!$J33)*100))</f>
        <v>105.50902494737313</v>
      </c>
    </row>
    <row r="34" spans="1:13" ht="20.25" customHeight="1">
      <c r="A34" s="31"/>
      <c r="B34" s="31" t="s">
        <v>20</v>
      </c>
      <c r="C34" s="242">
        <f>IF(ISERR('S1 Numbers'!J34/'S1 Numbers'!$J34*100),"..",IF(('S1 Numbers'!J34/'S1 Numbers'!$J34*100)=0,"..",('S1 Numbers'!J34/'S1 Numbers'!$J34)*100))</f>
        <v>100</v>
      </c>
      <c r="D34" s="242">
        <f>IF(ISERR('S1 Numbers'!K34/'S1 Numbers'!$J34*100),"..",IF(('S1 Numbers'!K34/'S1 Numbers'!$J34*100)=0,"..",('S1 Numbers'!K34/'S1 Numbers'!$J34)*100))</f>
        <v>98.364956240530091</v>
      </c>
      <c r="E34" s="242">
        <f>IF(ISERR('S1 Numbers'!L34/'S1 Numbers'!$J34*100),"..",IF(('S1 Numbers'!L34/'S1 Numbers'!$J34*100)=0,"..",('S1 Numbers'!L34/'S1 Numbers'!$J34)*100))</f>
        <v>98.161423822338804</v>
      </c>
      <c r="F34" s="242">
        <f>IF(ISERR('S1 Numbers'!M34/'S1 Numbers'!$J34*100),"..",IF(('S1 Numbers'!M34/'S1 Numbers'!$J34*100)=0,"..",('S1 Numbers'!M34/'S1 Numbers'!$J34)*100))</f>
        <v>98.539089531649296</v>
      </c>
      <c r="G34" s="242">
        <f>IF(ISERR('S1 Numbers'!N34/'S1 Numbers'!$J34*100),"..",IF(('S1 Numbers'!N34/'S1 Numbers'!$J34*100)=0,"..",('S1 Numbers'!N34/'S1 Numbers'!$J34)*100))</f>
        <v>99.298943892896716</v>
      </c>
      <c r="H34" s="242">
        <f>IF(ISERR('S1 Numbers'!O34/'S1 Numbers'!$J34*100),"..",IF(('S1 Numbers'!O34/'S1 Numbers'!$J34*100)=0,"..",('S1 Numbers'!O34/'S1 Numbers'!$J34)*100))</f>
        <v>101.68253465704788</v>
      </c>
      <c r="I34" s="242">
        <f>IF(ISERR('S1 Numbers'!P34/'S1 Numbers'!$J34*100),"..",IF(('S1 Numbers'!P34/'S1 Numbers'!$J34*100)=0,"..",('S1 Numbers'!P34/'S1 Numbers'!$J34)*100))</f>
        <v>103.0213256744838</v>
      </c>
      <c r="J34" s="242">
        <f>IF(ISERR('S1 Numbers'!Q34/'S1 Numbers'!$J34*100),"..",IF(('S1 Numbers'!Q34/'S1 Numbers'!$J34*100)=0,"..",('S1 Numbers'!Q34/'S1 Numbers'!$J34)*100))</f>
        <v>105.60166444288654</v>
      </c>
      <c r="K34" s="242">
        <f>IF(ISERR('S1 Numbers'!R34/'S1 Numbers'!$J34*100),"..",IF(('S1 Numbers'!R34/'S1 Numbers'!$J34*100)=0,"..",('S1 Numbers'!R34/'S1 Numbers'!$J34)*100))</f>
        <v>108.63203600262329</v>
      </c>
      <c r="L34" s="242">
        <f>IF(ISERR('S1 Numbers'!S34/'S1 Numbers'!$J34*100),"..",IF(('S1 Numbers'!S34/'S1 Numbers'!$J34*100)=0,"..",('S1 Numbers'!S34/'S1 Numbers'!$J34)*100))</f>
        <v>108.94638051516317</v>
      </c>
      <c r="M34" s="242">
        <f>IF(ISERR('S1 Numbers'!T34/'S1 Numbers'!$J34*100),"..",IF(('S1 Numbers'!T34/'S1 Numbers'!$J34*100)=0,"..",('S1 Numbers'!T34/'S1 Numbers'!$J34)*100))</f>
        <v>110.16531355299759</v>
      </c>
    </row>
    <row r="35" spans="1:13" ht="9" customHeight="1">
      <c r="A35" s="31"/>
      <c r="B35" s="31"/>
      <c r="C35" s="328"/>
      <c r="D35" s="328"/>
      <c r="E35" s="328"/>
      <c r="F35" s="328"/>
      <c r="G35" s="328"/>
      <c r="H35" s="328"/>
      <c r="I35" s="242"/>
    </row>
    <row r="36" spans="1:13" ht="20.25" customHeight="1">
      <c r="A36" s="32" t="s">
        <v>553</v>
      </c>
      <c r="B36" s="31"/>
      <c r="C36" s="328"/>
      <c r="D36" s="328"/>
      <c r="E36" s="328"/>
      <c r="F36" s="328"/>
      <c r="G36" s="328"/>
      <c r="H36" s="328"/>
      <c r="I36" s="242"/>
    </row>
    <row r="37" spans="1:13" ht="20.25" customHeight="1">
      <c r="A37" s="31"/>
      <c r="B37" s="35" t="s">
        <v>21</v>
      </c>
      <c r="C37" s="242">
        <f>IF(ISERR('S1 Numbers'!J37/'S1 Numbers'!$J37*100),"..",IF(('S1 Numbers'!J37/'S1 Numbers'!$J37*100)=0,"..",('S1 Numbers'!J37/'S1 Numbers'!$J37)*100))</f>
        <v>100</v>
      </c>
      <c r="D37" s="242">
        <f>IF(ISERR('S1 Numbers'!K37/'S1 Numbers'!$J37*100),"..",IF(('S1 Numbers'!K37/'S1 Numbers'!$J37*100)=0,"..",('S1 Numbers'!K37/'S1 Numbers'!$J37)*100))</f>
        <v>96.296296296296291</v>
      </c>
      <c r="E37" s="242">
        <f>IF(ISERR('S1 Numbers'!L37/'S1 Numbers'!$J37*100),"..",IF(('S1 Numbers'!L37/'S1 Numbers'!$J37*100)=0,"..",('S1 Numbers'!L37/'S1 Numbers'!$J37)*100))</f>
        <v>85.648148148148152</v>
      </c>
      <c r="F37" s="242">
        <f>IF(ISERR('S1 Numbers'!M37/'S1 Numbers'!$J37*100),"..",IF(('S1 Numbers'!M37/'S1 Numbers'!$J37*100)=0,"..",('S1 Numbers'!M37/'S1 Numbers'!$J37)*100))</f>
        <v>81.481481481481481</v>
      </c>
      <c r="G37" s="242">
        <f>IF(ISERR('S1 Numbers'!N37/'S1 Numbers'!$J37*100),"..",IF(('S1 Numbers'!N37/'S1 Numbers'!$J37*100)=0,"..",('S1 Numbers'!N37/'S1 Numbers'!$J37)*100))</f>
        <v>79.629629629629633</v>
      </c>
      <c r="H37" s="242">
        <f>IF(ISERR('S1 Numbers'!O37/'S1 Numbers'!$J37*100),"..",IF(('S1 Numbers'!O37/'S1 Numbers'!$J37*100)=0,"..",('S1 Numbers'!O37/'S1 Numbers'!$J37)*100))</f>
        <v>93.981481481481481</v>
      </c>
      <c r="I37" s="242">
        <f>IF(ISERR('S1 Numbers'!P37/'S1 Numbers'!$J37*100),"..",IF(('S1 Numbers'!P37/'S1 Numbers'!$J37*100)=0,"..",('S1 Numbers'!P37/'S1 Numbers'!$J37)*100))</f>
        <v>77.777777777777786</v>
      </c>
      <c r="J37" s="242">
        <f>IF(ISERR('S1 Numbers'!Q37/'S1 Numbers'!$J37*100),"..",IF(('S1 Numbers'!Q37/'S1 Numbers'!$J37*100)=0,"..",('S1 Numbers'!Q37/'S1 Numbers'!$J37)*100))</f>
        <v>88.425925925925924</v>
      </c>
      <c r="K37" s="242">
        <f>IF(ISERR('S1 Numbers'!R37/'S1 Numbers'!$J37*100),"..",IF(('S1 Numbers'!R37/'S1 Numbers'!$J37*100)=0,"..",('S1 Numbers'!R37/'S1 Numbers'!$J37)*100))</f>
        <v>67.129629629629633</v>
      </c>
      <c r="L37" s="242">
        <f>IF(ISERR('S1 Numbers'!S37/'S1 Numbers'!$J37*100),"..",IF(('S1 Numbers'!S37/'S1 Numbers'!$J37*100)=0,"..",('S1 Numbers'!S37/'S1 Numbers'!$J37)*100))</f>
        <v>74.537037037037038</v>
      </c>
      <c r="M37" s="242">
        <f>IF(ISERR('S1 Numbers'!T37/'S1 Numbers'!$J37*100),"..",IF(('S1 Numbers'!T37/'S1 Numbers'!$J37*100)=0,"..",('S1 Numbers'!T37/'S1 Numbers'!$J37)*100))</f>
        <v>76.388888888888886</v>
      </c>
    </row>
    <row r="38" spans="1:13" ht="20.25" customHeight="1">
      <c r="A38" s="31"/>
      <c r="B38" s="35" t="s">
        <v>22</v>
      </c>
      <c r="C38" s="242">
        <f>IF(ISERR('S1 Numbers'!J38/'S1 Numbers'!$J38*100),"..",IF(('S1 Numbers'!J38/'S1 Numbers'!$J38*100)=0,"..",('S1 Numbers'!J38/'S1 Numbers'!$J38)*100))</f>
        <v>100</v>
      </c>
      <c r="D38" s="242">
        <f>IF(ISERR('S1 Numbers'!K38/'S1 Numbers'!$J38*100),"..",IF(('S1 Numbers'!K38/'S1 Numbers'!$J38*100)=0,"..",('S1 Numbers'!K38/'S1 Numbers'!$J38)*100))</f>
        <v>86.975629244906116</v>
      </c>
      <c r="E38" s="242">
        <f>IF(ISERR('S1 Numbers'!L38/'S1 Numbers'!$J38*100),"..",IF(('S1 Numbers'!L38/'S1 Numbers'!$J38*100)=0,"..",('S1 Numbers'!L38/'S1 Numbers'!$J38)*100))</f>
        <v>82.42109468637635</v>
      </c>
      <c r="F38" s="242">
        <f>IF(ISERR('S1 Numbers'!M38/'S1 Numbers'!$J38*100),"..",IF(('S1 Numbers'!M38/'S1 Numbers'!$J38*100)=0,"..",('S1 Numbers'!M38/'S1 Numbers'!$J38)*100))</f>
        <v>86.176588094286856</v>
      </c>
      <c r="G38" s="242">
        <f>IF(ISERR('S1 Numbers'!N38/'S1 Numbers'!$J38*100),"..",IF(('S1 Numbers'!N38/'S1 Numbers'!$J38*100)=0,"..",('S1 Numbers'!N38/'S1 Numbers'!$J38)*100))</f>
        <v>73.471833799440674</v>
      </c>
      <c r="H38" s="242">
        <f>IF(ISERR('S1 Numbers'!O38/'S1 Numbers'!$J38*100),"..",IF(('S1 Numbers'!O38/'S1 Numbers'!$J38*100)=0,"..",('S1 Numbers'!O38/'S1 Numbers'!$J38)*100))</f>
        <v>76.068717538953251</v>
      </c>
      <c r="I38" s="242">
        <f>IF(ISERR('S1 Numbers'!P38/'S1 Numbers'!$J38*100),"..",IF(('S1 Numbers'!P38/'S1 Numbers'!$J38*100)=0,"..",('S1 Numbers'!P38/'S1 Numbers'!$J38)*100))</f>
        <v>70.715141829804239</v>
      </c>
      <c r="J38" s="242">
        <f>IF(ISERR('S1 Numbers'!Q38/'S1 Numbers'!$J38*100),"..",IF(('S1 Numbers'!Q38/'S1 Numbers'!$J38*100)=0,"..",('S1 Numbers'!Q38/'S1 Numbers'!$J38)*100))</f>
        <v>75.469436675988817</v>
      </c>
      <c r="K38" s="242">
        <f>IF(ISERR('S1 Numbers'!R38/'S1 Numbers'!$J38*100),"..",IF(('S1 Numbers'!R38/'S1 Numbers'!$J38*100)=0,"..",('S1 Numbers'!R38/'S1 Numbers'!$J38)*100))</f>
        <v>69.476628046344388</v>
      </c>
      <c r="L38" s="241">
        <f>IF(ISERR('S1 Numbers'!S38/'S1 Numbers'!$J38*100),"..",IF(('S1 Numbers'!S38/'S1 Numbers'!$J38*100)=0,"..",('S1 Numbers'!S38/'S1 Numbers'!$J38)*100))</f>
        <v>69.716340391530167</v>
      </c>
      <c r="M38" s="242">
        <f>IF(ISERR('S1 Numbers'!T38/'S1 Numbers'!$J38*100),"..",IF(('S1 Numbers'!T38/'S1 Numbers'!$J38*100)=0,"..",('S1 Numbers'!T38/'S1 Numbers'!$J38)*100))</f>
        <v>87.13543747502996</v>
      </c>
    </row>
    <row r="39" spans="1:13" ht="20.25" customHeight="1">
      <c r="A39" s="31"/>
      <c r="B39" s="35" t="s">
        <v>23</v>
      </c>
      <c r="C39" s="242">
        <f>IF(ISERR('S1 Numbers'!J39/'S1 Numbers'!$J39*100),"..",IF(('S1 Numbers'!J39/'S1 Numbers'!$J39*100)=0,"..",('S1 Numbers'!J39/'S1 Numbers'!$J39)*100))</f>
        <v>100</v>
      </c>
      <c r="D39" s="242">
        <f>IF(ISERR('S1 Numbers'!K39/'S1 Numbers'!$J39*100),"..",IF(('S1 Numbers'!K39/'S1 Numbers'!$J39*100)=0,"..",('S1 Numbers'!K39/'S1 Numbers'!$J39)*100))</f>
        <v>88.66582463604334</v>
      </c>
      <c r="E39" s="242">
        <f>IF(ISERR('S1 Numbers'!L39/'S1 Numbers'!$J39*100),"..",IF(('S1 Numbers'!L39/'S1 Numbers'!$J39*100)=0,"..",('S1 Numbers'!L39/'S1 Numbers'!$J39)*100))</f>
        <v>84.989696204214582</v>
      </c>
      <c r="F39" s="242">
        <f>IF(ISERR('S1 Numbers'!M39/'S1 Numbers'!$J39*100),"..",IF(('S1 Numbers'!M39/'S1 Numbers'!$J39*100)=0,"..",('S1 Numbers'!M39/'S1 Numbers'!$J39)*100))</f>
        <v>84.504420660772453</v>
      </c>
      <c r="G39" s="242">
        <f>IF(ISERR('S1 Numbers'!N39/'S1 Numbers'!$J39*100),"..",IF(('S1 Numbers'!N39/'S1 Numbers'!$J39*100)=0,"..",('S1 Numbers'!N39/'S1 Numbers'!$J39)*100))</f>
        <v>76.394336236123124</v>
      </c>
      <c r="H39" s="242">
        <f>IF(ISERR('S1 Numbers'!O39/'S1 Numbers'!$J39*100),"..",IF(('S1 Numbers'!O39/'S1 Numbers'!$J39*100)=0,"..",('S1 Numbers'!O39/'S1 Numbers'!$J39)*100))</f>
        <v>75.131290301136744</v>
      </c>
      <c r="I39" s="242">
        <f>IF(ISERR('S1 Numbers'!P39/'S1 Numbers'!$J39*100),"..",IF(('S1 Numbers'!P39/'S1 Numbers'!$J39*100)=0,"..",('S1 Numbers'!P39/'S1 Numbers'!$J39)*100))</f>
        <v>72.970816991291628</v>
      </c>
      <c r="J39" s="242">
        <f>IF(ISERR('S1 Numbers'!Q39/'S1 Numbers'!$J39*100),"..",IF(('S1 Numbers'!Q39/'S1 Numbers'!$J39*100)=0,"..",('S1 Numbers'!Q39/'S1 Numbers'!$J39)*100))</f>
        <v>72.445655786744666</v>
      </c>
      <c r="K39" s="242">
        <f>IF(ISERR('S1 Numbers'!R39/'S1 Numbers'!$J39*100),"..",IF(('S1 Numbers'!R39/'S1 Numbers'!$J39*100)=0,"..",('S1 Numbers'!R39/'S1 Numbers'!$J39)*100))</f>
        <v>62.706906866981313</v>
      </c>
      <c r="L39" s="242">
        <f>IF(ISERR('S1 Numbers'!S39/'S1 Numbers'!$J39*100),"..",IF(('S1 Numbers'!S39/'S1 Numbers'!$J39*100)=0,"..",('S1 Numbers'!S39/'S1 Numbers'!$J39)*100))</f>
        <v>55.999468191185265</v>
      </c>
      <c r="M39" s="242">
        <f>IF(ISERR('S1 Numbers'!T39/'S1 Numbers'!$J39*100),"..",IF(('S1 Numbers'!T39/'S1 Numbers'!$J39*100)=0,"..",('S1 Numbers'!T39/'S1 Numbers'!$J39)*100))</f>
        <v>50.774446586452171</v>
      </c>
    </row>
    <row r="40" spans="1:13" ht="8.25" customHeight="1">
      <c r="A40" s="31"/>
      <c r="B40" s="31"/>
      <c r="C40" s="242"/>
      <c r="D40" s="242"/>
      <c r="E40" s="242"/>
      <c r="F40" s="242"/>
      <c r="G40" s="242"/>
      <c r="H40" s="242"/>
      <c r="I40" s="242"/>
      <c r="J40" s="242"/>
    </row>
    <row r="41" spans="1:13" ht="20.25" customHeight="1">
      <c r="A41" s="32" t="s">
        <v>440</v>
      </c>
      <c r="B41" s="31"/>
      <c r="C41" s="31"/>
      <c r="D41" s="31"/>
      <c r="E41" s="31"/>
      <c r="F41" s="31"/>
      <c r="G41" s="31"/>
      <c r="H41" s="31"/>
      <c r="I41" s="242"/>
    </row>
    <row r="42" spans="1:13" ht="20.25" customHeight="1">
      <c r="A42" s="32" t="s">
        <v>441</v>
      </c>
      <c r="B42" s="27"/>
      <c r="C42" s="242">
        <f>IF(ISERR('S1 Numbers'!J42/'S1 Numbers'!$J42*100),"..",IF(('S1 Numbers'!J42/'S1 Numbers'!$J42*100)=0,"..",('S1 Numbers'!J42/'S1 Numbers'!$J42)*100))</f>
        <v>100</v>
      </c>
      <c r="D42" s="242">
        <f>IF(ISERR('S1 Numbers'!K42/'S1 Numbers'!$J42*100),"..",IF(('S1 Numbers'!K42/'S1 Numbers'!$J42*100)=0,"..",('S1 Numbers'!K42/'S1 Numbers'!$J42)*100))</f>
        <v>101.76916377438938</v>
      </c>
      <c r="E42" s="242">
        <f>IF(ISERR('S1 Numbers'!L42/'S1 Numbers'!$J42*100),"..",IF(('S1 Numbers'!L42/'S1 Numbers'!$J42*100)=0,"..",('S1 Numbers'!L42/'S1 Numbers'!$J42)*100))</f>
        <v>105.42188251504633</v>
      </c>
      <c r="F42" s="242">
        <f>IF(ISERR('S1 Numbers'!M42/'S1 Numbers'!$J42*100),"..",IF(('S1 Numbers'!M42/'S1 Numbers'!$J42*100)=0,"..",('S1 Numbers'!M42/'S1 Numbers'!$J42)*100))</f>
        <v>108.21666731661661</v>
      </c>
      <c r="G42" s="242">
        <f>IF(ISERR('S1 Numbers'!N42/'S1 Numbers'!$J42*100),"..",IF(('S1 Numbers'!N42/'S1 Numbers'!$J42*100)=0,"..",('S1 Numbers'!N42/'S1 Numbers'!$J42)*100))</f>
        <v>112.23335803143158</v>
      </c>
      <c r="H42" s="242">
        <f>IF(ISERR('S1 Numbers'!O42/'S1 Numbers'!$J42*100),"..",IF(('S1 Numbers'!O42/'S1 Numbers'!$J42*100)=0,"..",('S1 Numbers'!O42/'S1 Numbers'!$J42)*100))</f>
        <v>120.47472344629465</v>
      </c>
      <c r="I42" s="242">
        <f>IF(ISERR('S1 Numbers'!P42/'S1 Numbers'!$J42*100),"..",IF(('S1 Numbers'!P42/'S1 Numbers'!$J42*100)=0,"..",('S1 Numbers'!P42/'S1 Numbers'!$J42)*100))</f>
        <v>121.97359066207795</v>
      </c>
      <c r="J42" s="242">
        <f>IF(ISERR('S1 Numbers'!Q42/'S1 Numbers'!$J42*100),"..",IF(('S1 Numbers'!Q42/'S1 Numbers'!$J42*100)=0,"..",('S1 Numbers'!Q42/'S1 Numbers'!$J42)*100))</f>
        <v>122.50256730231771</v>
      </c>
      <c r="K42" s="242">
        <f>IF(ISERR('S1 Numbers'!R42/'S1 Numbers'!$J42*100),"..",IF(('S1 Numbers'!R42/'S1 Numbers'!$J42*100)=0,"..",('S1 Numbers'!R42/'S1 Numbers'!$J42)*100))</f>
        <v>127.10421297560089</v>
      </c>
      <c r="L42" s="242">
        <f>IF(ISERR('S1 Numbers'!S42/'S1 Numbers'!$J42*100),"..",IF(('S1 Numbers'!S42/'S1 Numbers'!$J42*100)=0,"..",('S1 Numbers'!S42/'S1 Numbers'!$J42)*100))</f>
        <v>127.10133467223011</v>
      </c>
      <c r="M42" s="242">
        <f>IF(ISERR('S1 Numbers'!T42/'S1 Numbers'!$J42*100),"..",IF(('S1 Numbers'!T42/'S1 Numbers'!$J42*100)=0,"..",('S1 Numbers'!T42/'S1 Numbers'!$J42)*100))</f>
        <v>125.34239124387395</v>
      </c>
    </row>
    <row r="43" spans="1:13" ht="20.25" customHeight="1">
      <c r="A43" s="32"/>
      <c r="B43" s="27"/>
      <c r="C43" s="242"/>
      <c r="D43" s="242"/>
      <c r="E43" s="242"/>
      <c r="F43" s="242"/>
      <c r="G43" s="242"/>
      <c r="H43" s="242"/>
      <c r="I43" s="242"/>
    </row>
    <row r="44" spans="1:13" ht="9.75" customHeight="1">
      <c r="A44" s="32"/>
      <c r="B44" s="35"/>
      <c r="C44" s="328"/>
      <c r="D44" s="328"/>
      <c r="E44" s="328"/>
      <c r="F44" s="328"/>
      <c r="G44" s="328"/>
      <c r="H44" s="328"/>
      <c r="I44" s="242"/>
    </row>
    <row r="45" spans="1:13" ht="20.25" customHeight="1">
      <c r="A45" s="35" t="s">
        <v>445</v>
      </c>
      <c r="B45" s="27"/>
      <c r="C45" s="242">
        <f>IF(ISERR('S1 Numbers'!J45/'S1 Numbers'!$J45*100),"..",IF(('S1 Numbers'!J45/'S1 Numbers'!$J45*100)=0,"..",('S1 Numbers'!J45/'S1 Numbers'!$J45)*100))</f>
        <v>100</v>
      </c>
      <c r="D45" s="242">
        <f>IF(ISERR('S1 Numbers'!K45/'S1 Numbers'!$J45*100),"..",IF(('S1 Numbers'!K45/'S1 Numbers'!$J45*100)=0,"..",('S1 Numbers'!K45/'S1 Numbers'!$J45)*100))</f>
        <v>103.95704947427369</v>
      </c>
      <c r="E45" s="242">
        <f>IF(ISERR('S1 Numbers'!L45/'S1 Numbers'!$J45*100),"..",IF(('S1 Numbers'!L45/'S1 Numbers'!$J45*100)=0,"..",('S1 Numbers'!L45/'S1 Numbers'!$J45)*100))</f>
        <v>108.94018814265813</v>
      </c>
      <c r="F45" s="242">
        <f>IF(ISERR('S1 Numbers'!M45/'S1 Numbers'!$J45*100),"..",IF(('S1 Numbers'!M45/'S1 Numbers'!$J45*100)=0,"..",('S1 Numbers'!M45/'S1 Numbers'!$J45)*100))</f>
        <v>112.13252998590266</v>
      </c>
      <c r="G45" s="242">
        <f>IF(ISERR('S1 Numbers'!N45/'S1 Numbers'!$J45*100),"..",IF(('S1 Numbers'!N45/'S1 Numbers'!$J45*100)=0,"..",('S1 Numbers'!N45/'S1 Numbers'!$J45)*100))</f>
        <v>113.37202753986828</v>
      </c>
      <c r="H45" s="242">
        <f>IF(ISERR('S1 Numbers'!O45/'S1 Numbers'!$J45*100),"..",IF(('S1 Numbers'!O45/'S1 Numbers'!$J45*100)=0,"..",('S1 Numbers'!O45/'S1 Numbers'!$J45)*100))</f>
        <v>119.91020675208676</v>
      </c>
      <c r="I45" s="242">
        <f>IF(ISERR('S1 Numbers'!P45/'S1 Numbers'!$J45*100),"..",IF(('S1 Numbers'!P45/'S1 Numbers'!$J45*100)=0,"..",('S1 Numbers'!P45/'S1 Numbers'!$J45)*100))</f>
        <v>122.13318768424104</v>
      </c>
      <c r="J45" s="242">
        <f>IF(ISERR('S1 Numbers'!Q45/'S1 Numbers'!$J45*100),"..",IF(('S1 Numbers'!Q45/'S1 Numbers'!$J45*100)=0,"..",('S1 Numbers'!Q45/'S1 Numbers'!$J45)*100))</f>
        <v>123.179296358196</v>
      </c>
      <c r="K45" s="242">
        <f>IF(ISERR('S1 Numbers'!R45/'S1 Numbers'!$J45*100),"..",IF(('S1 Numbers'!R45/'S1 Numbers'!$J45*100)=0,"..",('S1 Numbers'!R45/'S1 Numbers'!$J45)*100))</f>
        <v>127.0260576351499</v>
      </c>
      <c r="L45" s="242">
        <f>IF(ISERR('S1 Numbers'!S45/'S1 Numbers'!$J45*100),"..",IF(('S1 Numbers'!S45/'S1 Numbers'!$J45*100)=0,"..",('S1 Numbers'!S45/'S1 Numbers'!$J45)*100))</f>
        <v>126.84067671703833</v>
      </c>
      <c r="M45" s="242" t="str">
        <f>IF(ISERR('S1 Numbers'!T45/'S1 Numbers'!$J45*100),"..",IF(('S1 Numbers'!T45/'S1 Numbers'!$J45*100)=0,"..",('S1 Numbers'!T45/'S1 Numbers'!$J45)*100))</f>
        <v>..</v>
      </c>
    </row>
    <row r="46" spans="1:13" ht="20.25" customHeight="1">
      <c r="A46" s="35" t="s">
        <v>549</v>
      </c>
      <c r="B46" s="27"/>
      <c r="C46" s="242">
        <f>IF(ISERR('S1 Numbers'!J46/'S1 Numbers'!$J46*100),"..",IF(('S1 Numbers'!J46/'S1 Numbers'!$J46*100)=0,"..",('S1 Numbers'!J46/'S1 Numbers'!$J46)*100))</f>
        <v>100</v>
      </c>
      <c r="D46" s="242">
        <f>IF(ISERR('S1 Numbers'!K46/'S1 Numbers'!$J46*100),"..",IF(('S1 Numbers'!K46/'S1 Numbers'!$J46*100)=0,"..",('S1 Numbers'!K46/'S1 Numbers'!$J46)*100))</f>
        <v>103.63177264290849</v>
      </c>
      <c r="E46" s="242">
        <f>IF(ISERR('S1 Numbers'!L46/'S1 Numbers'!$J46*100),"..",IF(('S1 Numbers'!L46/'S1 Numbers'!$J46*100)=0,"..",('S1 Numbers'!L46/'S1 Numbers'!$J46)*100))</f>
        <v>106.21593315917082</v>
      </c>
      <c r="F46" s="242">
        <f>IF(ISERR('S1 Numbers'!M46/'S1 Numbers'!$J46*100),"..",IF(('S1 Numbers'!M46/'S1 Numbers'!$J46*100)=0,"..",('S1 Numbers'!M46/'S1 Numbers'!$J46)*100))</f>
        <v>110.36305893234524</v>
      </c>
      <c r="G46" s="242">
        <f>IF(ISERR('S1 Numbers'!N46/'S1 Numbers'!$J46*100),"..",IF(('S1 Numbers'!N46/'S1 Numbers'!$J46*100)=0,"..",('S1 Numbers'!N46/'S1 Numbers'!$J46)*100))</f>
        <v>113.6349098965441</v>
      </c>
      <c r="H46" s="242">
        <f>IF(ISERR('S1 Numbers'!O46/'S1 Numbers'!$J46*100),"..",IF(('S1 Numbers'!O46/'S1 Numbers'!$J46*100)=0,"..",('S1 Numbers'!O46/'S1 Numbers'!$J46)*100))</f>
        <v>119.46866859520331</v>
      </c>
      <c r="I46" s="242">
        <f>IF(ISERR('S1 Numbers'!P46/'S1 Numbers'!$J46*100),"..",IF(('S1 Numbers'!P46/'S1 Numbers'!$J46*100)=0,"..",('S1 Numbers'!P46/'S1 Numbers'!$J46)*100))</f>
        <v>123.87354896344614</v>
      </c>
      <c r="J46" s="242">
        <f>IF(ISERR('S1 Numbers'!Q46/'S1 Numbers'!$J46*100),"..",IF(('S1 Numbers'!Q46/'S1 Numbers'!$J46*100)=0,"..",('S1 Numbers'!Q46/'S1 Numbers'!$J46)*100))</f>
        <v>125.23737757221207</v>
      </c>
      <c r="K46" s="242">
        <f>IF(ISERR('S1 Numbers'!R46/'S1 Numbers'!$J46*100),"..",IF(('S1 Numbers'!R46/'S1 Numbers'!$J46*100)=0,"..",('S1 Numbers'!R46/'S1 Numbers'!$J46)*100))</f>
        <v>142.31112656857348</v>
      </c>
      <c r="L46" s="242">
        <f>IF(ISERR('S1 Numbers'!S46/'S1 Numbers'!$J46*100),"..",IF(('S1 Numbers'!S46/'S1 Numbers'!$J46*100)=0,"..",('S1 Numbers'!S46/'S1 Numbers'!$J46)*100))</f>
        <v>140.64326566489521</v>
      </c>
      <c r="M46" s="242" t="str">
        <f>IF(ISERR('S1 Numbers'!T46/'S1 Numbers'!$J46*100),"..",IF(('S1 Numbers'!T46/'S1 Numbers'!$J46*100)=0,"..",('S1 Numbers'!T46/'S1 Numbers'!$J46)*100))</f>
        <v>..</v>
      </c>
    </row>
    <row r="47" spans="1:13" ht="8.25" customHeight="1">
      <c r="A47" s="31"/>
      <c r="B47" s="31"/>
      <c r="C47" s="328"/>
      <c r="D47" s="328"/>
      <c r="E47" s="328"/>
      <c r="F47" s="328"/>
      <c r="G47" s="328"/>
      <c r="H47" s="328"/>
      <c r="I47" s="242"/>
    </row>
    <row r="48" spans="1:13" ht="20.25" customHeight="1">
      <c r="A48" s="32" t="s">
        <v>25</v>
      </c>
      <c r="B48" s="31"/>
      <c r="C48" s="328"/>
      <c r="D48" s="328"/>
      <c r="E48" s="328"/>
      <c r="F48" s="328"/>
      <c r="G48" s="328"/>
      <c r="H48" s="328"/>
      <c r="I48" s="242"/>
    </row>
    <row r="49" spans="1:13" ht="20.25" customHeight="1">
      <c r="A49" s="31"/>
      <c r="B49" s="35" t="s">
        <v>26</v>
      </c>
      <c r="C49" s="242">
        <f>IF(ISERR('S1 Numbers'!J49/'S1 Numbers'!$J49*100),"..",IF(('S1 Numbers'!J49/'S1 Numbers'!$J49*100)=0,"..",('S1 Numbers'!J49/'S1 Numbers'!$J49)*100))</f>
        <v>100</v>
      </c>
      <c r="D49" s="242">
        <f>IF(ISERR('S1 Numbers'!K49/'S1 Numbers'!$J49*100),"..",IF(('S1 Numbers'!K49/'S1 Numbers'!$J49*100)=0,"..",('S1 Numbers'!K49/'S1 Numbers'!$J49)*100))</f>
        <v>92.936522048364154</v>
      </c>
      <c r="E49" s="242">
        <f>IF(ISERR('S1 Numbers'!L49/'S1 Numbers'!$J49*100),"..",IF(('S1 Numbers'!L49/'S1 Numbers'!$J49*100)=0,"..",('S1 Numbers'!L49/'S1 Numbers'!$J49)*100))</f>
        <v>98.084103840682786</v>
      </c>
      <c r="F49" s="242">
        <f>IF(ISERR('S1 Numbers'!M49/'S1 Numbers'!$J49*100),"..",IF(('S1 Numbers'!M49/'S1 Numbers'!$J49*100)=0,"..",('S1 Numbers'!M49/'S1 Numbers'!$J49)*100))</f>
        <v>98.715327169274531</v>
      </c>
      <c r="G49" s="242">
        <f>IF(ISERR('S1 Numbers'!N49/'S1 Numbers'!$J49*100),"..",IF(('S1 Numbers'!N49/'S1 Numbers'!$J49*100)=0,"..",('S1 Numbers'!N49/'S1 Numbers'!$J49)*100))</f>
        <v>103.35170697012803</v>
      </c>
      <c r="H49" s="242">
        <f>IF(ISERR('S1 Numbers'!O49/'S1 Numbers'!$J49*100),"..",IF(('S1 Numbers'!O49/'S1 Numbers'!$J49*100)=0,"..",('S1 Numbers'!O49/'S1 Numbers'!$J49)*100))</f>
        <v>107.02347083926031</v>
      </c>
      <c r="I49" s="242">
        <f>IF(ISERR('S1 Numbers'!P49/'S1 Numbers'!$J49*100),"..",IF(('S1 Numbers'!P49/'S1 Numbers'!$J49*100)=0,"..",('S1 Numbers'!P49/'S1 Numbers'!$J49)*100))</f>
        <v>113.38460170697013</v>
      </c>
      <c r="J49" s="242">
        <f>IF(ISERR('S1 Numbers'!Q49/'S1 Numbers'!$J49*100),"..",IF(('S1 Numbers'!Q49/'S1 Numbers'!$J49*100)=0,"..",('S1 Numbers'!Q49/'S1 Numbers'!$J49)*100))</f>
        <v>119.68349928876245</v>
      </c>
      <c r="K49" s="242">
        <f>IF(ISERR('S1 Numbers'!R49/'S1 Numbers'!$J49*100),"..",IF(('S1 Numbers'!R49/'S1 Numbers'!$J49*100)=0,"..",('S1 Numbers'!R49/'S1 Numbers'!$J49)*100))</f>
        <v>128.16945234708393</v>
      </c>
      <c r="L49" s="242">
        <f>IF(ISERR('S1 Numbers'!S49/'S1 Numbers'!$J49*100),"..",IF(('S1 Numbers'!S49/'S1 Numbers'!$J49*100)=0,"..",('S1 Numbers'!S49/'S1 Numbers'!$J49)*100))</f>
        <v>130.88104551920341</v>
      </c>
      <c r="M49" s="242">
        <f>IF(ISERR('S1 Numbers'!T49/'S1 Numbers'!$J49*100),"..",IF(('S1 Numbers'!T49/'S1 Numbers'!$J49*100)=0,"..",('S1 Numbers'!T49/'S1 Numbers'!$J49)*100))</f>
        <v>128.36059743954479</v>
      </c>
    </row>
    <row r="50" spans="1:13" ht="20.25" customHeight="1">
      <c r="A50" s="31"/>
      <c r="B50" s="35" t="s">
        <v>27</v>
      </c>
      <c r="C50" s="242">
        <f>IF(ISERR('S1 Numbers'!J50/'S1 Numbers'!$J50*100),"..",IF(('S1 Numbers'!J50/'S1 Numbers'!$J50*100)=0,"..",('S1 Numbers'!J50/'S1 Numbers'!$J50)*100))</f>
        <v>100</v>
      </c>
      <c r="D50" s="242">
        <f>IF(ISERR('S1 Numbers'!K50/'S1 Numbers'!$J50*100),"..",IF(('S1 Numbers'!K50/'S1 Numbers'!$J50*100)=0,"..",('S1 Numbers'!K50/'S1 Numbers'!$J50)*100))</f>
        <v>92.613922909486192</v>
      </c>
      <c r="E50" s="242">
        <f>IF(ISERR('S1 Numbers'!L50/'S1 Numbers'!$J50*100),"..",IF(('S1 Numbers'!L50/'S1 Numbers'!$J50*100)=0,"..",('S1 Numbers'!L50/'S1 Numbers'!$J50)*100))</f>
        <v>95.719545431978119</v>
      </c>
      <c r="F50" s="242">
        <f>IF(ISERR('S1 Numbers'!M50/'S1 Numbers'!$J50*100),"..",IF(('S1 Numbers'!M50/'S1 Numbers'!$J50*100)=0,"..",('S1 Numbers'!M50/'S1 Numbers'!$J50)*100))</f>
        <v>97.221532664564023</v>
      </c>
      <c r="G50" s="242">
        <f>IF(ISERR('S1 Numbers'!N50/'S1 Numbers'!$J50*100),"..",IF(('S1 Numbers'!N50/'S1 Numbers'!$J50*100)=0,"..",('S1 Numbers'!N50/'S1 Numbers'!$J50)*100))</f>
        <v>98.350897455662889</v>
      </c>
      <c r="H50" s="242">
        <f>IF(ISERR('S1 Numbers'!O50/'S1 Numbers'!$J50*100),"..",IF(('S1 Numbers'!O50/'S1 Numbers'!$J50*100)=0,"..",('S1 Numbers'!O50/'S1 Numbers'!$J50)*100))</f>
        <v>98.299158855793024</v>
      </c>
      <c r="I50" s="242">
        <f>IF(ISERR('S1 Numbers'!P50/'S1 Numbers'!$J50*100),"..",IF(('S1 Numbers'!P50/'S1 Numbers'!$J50*100)=0,"..",('S1 Numbers'!P50/'S1 Numbers'!$J50)*100))</f>
        <v>98.350897455662889</v>
      </c>
      <c r="J50" s="242">
        <f>IF(ISERR('S1 Numbers'!Q50/'S1 Numbers'!$J50*100),"..",IF(('S1 Numbers'!Q50/'S1 Numbers'!$J50*100)=0,"..",('S1 Numbers'!Q50/'S1 Numbers'!$J50)*100))</f>
        <v>98.238535849884883</v>
      </c>
      <c r="K50" s="242">
        <f>IF(ISERR('S1 Numbers'!R50/'S1 Numbers'!$J50*100),"..",IF(('S1 Numbers'!R50/'S1 Numbers'!$J50*100)=0,"..",('S1 Numbers'!R50/'S1 Numbers'!$J50)*100))</f>
        <v>100.3038989477205</v>
      </c>
      <c r="L50" s="242">
        <f>IF(ISERR('S1 Numbers'!S50/'S1 Numbers'!$J50*100),"..",IF(('S1 Numbers'!S50/'S1 Numbers'!$J50*100)=0,"..",('S1 Numbers'!S50/'S1 Numbers'!$J50)*100))</f>
        <v>98.398455158573583</v>
      </c>
      <c r="M50" s="242">
        <f>IF(ISERR('S1 Numbers'!T50/'S1 Numbers'!$J50*100),"..",IF(('S1 Numbers'!T50/'S1 Numbers'!$J50*100)=0,"..",('S1 Numbers'!T50/'S1 Numbers'!$J50)*100))</f>
        <v>96.026318746358044</v>
      </c>
    </row>
    <row r="51" spans="1:13" ht="7.5" customHeight="1">
      <c r="A51" s="31"/>
      <c r="B51" s="27"/>
      <c r="C51" s="242"/>
      <c r="D51" s="242"/>
      <c r="E51" s="242"/>
      <c r="F51" s="242"/>
      <c r="G51" s="242"/>
      <c r="H51" s="242"/>
      <c r="I51" s="242"/>
      <c r="J51" s="242"/>
      <c r="K51" s="242"/>
      <c r="L51" s="242"/>
    </row>
    <row r="52" spans="1:13" ht="20.25" customHeight="1">
      <c r="A52" s="27"/>
      <c r="B52" s="35" t="s">
        <v>29</v>
      </c>
      <c r="C52" s="242">
        <f>IF(ISERR('S1 Numbers'!J52/'S1 Numbers'!$J52*100),"..",IF(('S1 Numbers'!J52/'S1 Numbers'!$J52*100)=0,"..",('S1 Numbers'!J52/'S1 Numbers'!$J52)*100))</f>
        <v>100</v>
      </c>
      <c r="D52" s="242">
        <f>IF(ISERR('S1 Numbers'!K52/'S1 Numbers'!$J52*100),"..",IF(('S1 Numbers'!K52/'S1 Numbers'!$J52*100)=0,"..",('S1 Numbers'!K52/'S1 Numbers'!$J52)*100))</f>
        <v>93.408311640565557</v>
      </c>
      <c r="E52" s="242">
        <f>IF(ISERR('S1 Numbers'!L52/'S1 Numbers'!$J52*100),"..",IF(('S1 Numbers'!L52/'S1 Numbers'!$J52*100)=0,"..",('S1 Numbers'!L52/'S1 Numbers'!$J52)*100))</f>
        <v>88.7512553303701</v>
      </c>
      <c r="F52" s="242">
        <f>IF(ISERR('S1 Numbers'!M52/'S1 Numbers'!$J52*100),"..",IF(('S1 Numbers'!M52/'S1 Numbers'!$J52*100)=0,"..",('S1 Numbers'!M52/'S1 Numbers'!$J52)*100))</f>
        <v>102.58305392285938</v>
      </c>
      <c r="G52" s="242">
        <f>IF(ISERR('S1 Numbers'!N52/'S1 Numbers'!$J52*100),"..",IF(('S1 Numbers'!N52/'S1 Numbers'!$J52*100)=0,"..",('S1 Numbers'!N52/'S1 Numbers'!$J52)*100))</f>
        <v>106.56146197519487</v>
      </c>
      <c r="H52" s="242">
        <f>IF(ISERR('S1 Numbers'!O52/'S1 Numbers'!$J52*100),"..",IF(('S1 Numbers'!O52/'S1 Numbers'!$J52*100)=0,"..",('S1 Numbers'!O52/'S1 Numbers'!$J52)*100))</f>
        <v>117.67085595849562</v>
      </c>
      <c r="I52" s="242">
        <f>IF(ISERR('S1 Numbers'!P52/'S1 Numbers'!$J52*100),"..",IF(('S1 Numbers'!P52/'S1 Numbers'!$J52*100)=0,"..",('S1 Numbers'!P52/'S1 Numbers'!$J52)*100))</f>
        <v>110.91605989049209</v>
      </c>
      <c r="J52" s="242">
        <f>IF(ISERR('S1 Numbers'!Q52/'S1 Numbers'!$J52*100),"..",IF(('S1 Numbers'!Q52/'S1 Numbers'!$J52*100)=0,"..",('S1 Numbers'!Q52/'S1 Numbers'!$J52)*100))</f>
        <v>109.81460581098455</v>
      </c>
      <c r="K52" s="242">
        <f>IF(ISERR('S1 Numbers'!R52/'S1 Numbers'!$J52*100),"..",IF(('S1 Numbers'!R52/'S1 Numbers'!$J52*100)=0,"..",('S1 Numbers'!R52/'S1 Numbers'!$J52)*100))</f>
        <v>118.42659024120326</v>
      </c>
      <c r="L52" s="242">
        <f>IF(ISERR('S1 Numbers'!S52/'S1 Numbers'!$J52*100),"..",IF(('S1 Numbers'!S52/'S1 Numbers'!$J52*100)=0,"..",('S1 Numbers'!S52/'S1 Numbers'!$J52)*100))</f>
        <v>122.44586807528444</v>
      </c>
      <c r="M52" s="242">
        <f>IF(ISERR('S1 Numbers'!T52/'S1 Numbers'!$J52*100),"..",IF(('S1 Numbers'!T52/'S1 Numbers'!$J52*100)=0,"..",('S1 Numbers'!T52/'S1 Numbers'!$J52)*100))</f>
        <v>115.77713889006856</v>
      </c>
    </row>
    <row r="53" spans="1:13" ht="8.25" customHeight="1">
      <c r="A53" s="32"/>
      <c r="B53" s="31"/>
      <c r="C53" s="328"/>
      <c r="D53" s="328"/>
      <c r="E53" s="328"/>
      <c r="F53" s="328"/>
      <c r="G53" s="328"/>
      <c r="H53" s="328"/>
      <c r="I53" s="242"/>
    </row>
    <row r="54" spans="1:13" s="2" customFormat="1" ht="19.5" customHeight="1">
      <c r="A54" s="252" t="s">
        <v>443</v>
      </c>
      <c r="B54" s="194"/>
      <c r="C54" s="253"/>
      <c r="D54" s="253"/>
      <c r="E54" s="253"/>
      <c r="F54" s="253"/>
      <c r="G54" s="253"/>
      <c r="H54" s="253"/>
      <c r="I54" s="242"/>
    </row>
    <row r="55" spans="1:13" s="2" customFormat="1" ht="19.5" customHeight="1">
      <c r="A55" s="194"/>
      <c r="B55" s="254" t="s">
        <v>30</v>
      </c>
      <c r="C55" s="242">
        <f>IF(ISERR('S1 Numbers'!J55/'S1 Numbers'!$J55*100),"..",IF(('S1 Numbers'!J55/'S1 Numbers'!$J55*100)=0,"..",('S1 Numbers'!J55/'S1 Numbers'!$J55)*100))</f>
        <v>100</v>
      </c>
      <c r="D55" s="242">
        <f>IF(ISERR('S1 Numbers'!K55/'S1 Numbers'!$J55*100),"..",IF(('S1 Numbers'!K55/'S1 Numbers'!$J55*100)=0,"..",('S1 Numbers'!K55/'S1 Numbers'!$J55)*100))</f>
        <v>97.766788280952284</v>
      </c>
      <c r="E55" s="242">
        <f>IF(ISERR('S1 Numbers'!L55/'S1 Numbers'!$J55*100),"..",IF(('S1 Numbers'!L55/'S1 Numbers'!$J55*100)=0,"..",('S1 Numbers'!L55/'S1 Numbers'!$J55)*100))</f>
        <v>94.253230809639561</v>
      </c>
      <c r="F55" s="242">
        <f>IF(ISERR('S1 Numbers'!M55/'S1 Numbers'!$J55*100),"..",IF(('S1 Numbers'!M55/'S1 Numbers'!$J55*100)=0,"..",('S1 Numbers'!M55/'S1 Numbers'!$J55)*100))</f>
        <v>94.907564074535927</v>
      </c>
      <c r="G55" s="242">
        <f>IF(ISERR('S1 Numbers'!N55/'S1 Numbers'!$J55*100),"..",IF(('S1 Numbers'!N55/'S1 Numbers'!$J55*100)=0,"..",('S1 Numbers'!N55/'S1 Numbers'!$J55)*100))</f>
        <v>94.554885255835259</v>
      </c>
      <c r="H55" s="242">
        <f>IF(ISERR('S1 Numbers'!O55/'S1 Numbers'!$J55*100),"..",IF(('S1 Numbers'!O55/'S1 Numbers'!$J55*100)=0,"..",('S1 Numbers'!O55/'S1 Numbers'!$J55)*100))</f>
        <v>94.720425778522923</v>
      </c>
      <c r="I55" s="242">
        <f>IF(ISERR('S1 Numbers'!P55/'S1 Numbers'!$J55*100),"..",IF(('S1 Numbers'!P55/'S1 Numbers'!$J55*100)=0,"..",('S1 Numbers'!P55/'S1 Numbers'!$J55)*100))</f>
        <v>93.497661040415736</v>
      </c>
      <c r="J55" s="242">
        <f>IF(ISERR('S1 Numbers'!Q55/'S1 Numbers'!$J55*100),"..",IF(('S1 Numbers'!Q55/'S1 Numbers'!$J55*100)=0,"..",('S1 Numbers'!Q55/'S1 Numbers'!$J55)*100))</f>
        <v>98.578588591874095</v>
      </c>
      <c r="K55" s="242">
        <f>IF(ISERR('S1 Numbers'!R55/'S1 Numbers'!$J55*100),"..",IF(('S1 Numbers'!R55/'S1 Numbers'!$J55*100)=0,"..",('S1 Numbers'!R55/'S1 Numbers'!$J55)*100))</f>
        <v>100.35406843528978</v>
      </c>
      <c r="L55" s="242">
        <f>IF(ISERR('S1 Numbers'!S55/'S1 Numbers'!$J55*100),"..",IF(('S1 Numbers'!S55/'S1 Numbers'!$J55*100)=0,"..",('S1 Numbers'!S55/'S1 Numbers'!$J55)*100))</f>
        <v>100.59241703842173</v>
      </c>
      <c r="M55" s="242">
        <f>IF(ISERR('S1 Numbers'!T55/'S1 Numbers'!$J55*100),"..",IF(('S1 Numbers'!T55/'S1 Numbers'!$J55*100)=0,"..",('S1 Numbers'!T55/'S1 Numbers'!$J55)*100))</f>
        <v>102.04206114978444</v>
      </c>
    </row>
    <row r="56" spans="1:13" s="2" customFormat="1" ht="19.5" customHeight="1">
      <c r="A56" s="194"/>
      <c r="B56" s="254" t="s">
        <v>31</v>
      </c>
      <c r="C56" s="242">
        <f>IF(ISERR('S1 Numbers'!J56/'S1 Numbers'!$J56*100),"..",IF(('S1 Numbers'!J56/'S1 Numbers'!$J56*100)=0,"..",('S1 Numbers'!J56/'S1 Numbers'!$J56)*100))</f>
        <v>100</v>
      </c>
      <c r="D56" s="242">
        <f>IF(ISERR('S1 Numbers'!K56/'S1 Numbers'!$J56*100),"..",IF(('S1 Numbers'!K56/'S1 Numbers'!$J56*100)=0,"..",('S1 Numbers'!K56/'S1 Numbers'!$J56)*100))</f>
        <v>97.978975372380887</v>
      </c>
      <c r="E56" s="242">
        <f>IF(ISERR('S1 Numbers'!L56/'S1 Numbers'!$J56*100),"..",IF(('S1 Numbers'!L56/'S1 Numbers'!$J56*100)=0,"..",('S1 Numbers'!L56/'S1 Numbers'!$J56)*100))</f>
        <v>97.976263957804022</v>
      </c>
      <c r="F56" s="242">
        <f>IF(ISERR('S1 Numbers'!M56/'S1 Numbers'!$J56*100),"..",IF(('S1 Numbers'!M56/'S1 Numbers'!$J56*100)=0,"..",('S1 Numbers'!M56/'S1 Numbers'!$J56)*100))</f>
        <v>98.127146204258835</v>
      </c>
      <c r="G56" s="242">
        <f>IF(ISERR('S1 Numbers'!N56/'S1 Numbers'!$J56*100),"..",IF(('S1 Numbers'!N56/'S1 Numbers'!$J56*100)=0,"..",('S1 Numbers'!N56/'S1 Numbers'!$J56)*100))</f>
        <v>94.810480095824573</v>
      </c>
      <c r="H56" s="242">
        <f>IF(ISERR('S1 Numbers'!O56/'S1 Numbers'!$J56*100),"..",IF(('S1 Numbers'!O56/'S1 Numbers'!$J56*100)=0,"..",('S1 Numbers'!O56/'S1 Numbers'!$J56)*100))</f>
        <v>98.049727343340052</v>
      </c>
      <c r="I56" s="242">
        <f>IF(ISERR('S1 Numbers'!P56/'S1 Numbers'!$J56*100),"..",IF(('S1 Numbers'!P56/'S1 Numbers'!$J56*100)=0,"..",('S1 Numbers'!P56/'S1 Numbers'!$J56)*100))</f>
        <v>100.34811373267685</v>
      </c>
      <c r="J56" s="242">
        <f>IF(ISERR('S1 Numbers'!Q56/'S1 Numbers'!$J56*100),"..",IF(('S1 Numbers'!Q56/'S1 Numbers'!$J56*100)=0,"..",('S1 Numbers'!Q56/'S1 Numbers'!$J56)*100))</f>
        <v>107.56127398206321</v>
      </c>
      <c r="K56" s="242">
        <f>IF(ISERR('S1 Numbers'!R56/'S1 Numbers'!$J56*100),"..",IF(('S1 Numbers'!R56/'S1 Numbers'!$J56*100)=0,"..",('S1 Numbers'!R56/'S1 Numbers'!$J56)*100))</f>
        <v>111.83117775874472</v>
      </c>
      <c r="L56" s="242">
        <f>IF(ISERR('S1 Numbers'!S56/'S1 Numbers'!$J56*100),"..",IF(('S1 Numbers'!S56/'S1 Numbers'!$J56*100)=0,"..",('S1 Numbers'!S56/'S1 Numbers'!$J56)*100))</f>
        <v>110.25775982927657</v>
      </c>
      <c r="M56" s="242">
        <f>IF(ISERR('S1 Numbers'!T56/'S1 Numbers'!$J56*100),"..",IF(('S1 Numbers'!T56/'S1 Numbers'!$J56*100)=0,"..",('S1 Numbers'!T56/'S1 Numbers'!$J56)*100))</f>
        <v>112.74664701688573</v>
      </c>
    </row>
    <row r="57" spans="1:13" s="2" customFormat="1" ht="19.5" customHeight="1">
      <c r="A57" s="252" t="s">
        <v>397</v>
      </c>
      <c r="B57" s="194"/>
      <c r="C57" s="242"/>
      <c r="D57" s="242"/>
      <c r="E57" s="242"/>
      <c r="F57" s="242"/>
      <c r="G57" s="242"/>
      <c r="H57" s="242"/>
      <c r="I57" s="242"/>
    </row>
    <row r="58" spans="1:13" s="2" customFormat="1" ht="19.5" customHeight="1">
      <c r="A58" s="194"/>
      <c r="B58" s="254" t="s">
        <v>30</v>
      </c>
      <c r="C58" s="242">
        <f>IF(ISERR('S1 Numbers'!J58/'S1 Numbers'!$J58*100),"..",IF(('S1 Numbers'!J58/'S1 Numbers'!$J58*100)=0,"..",('S1 Numbers'!J58/'S1 Numbers'!$J58)*100))</f>
        <v>100</v>
      </c>
      <c r="D58" s="242">
        <f>IF(ISERR('S1 Numbers'!K58/'S1 Numbers'!$J58*100),"..",IF(('S1 Numbers'!K58/'S1 Numbers'!$J58*100)=0,"..",('S1 Numbers'!K58/'S1 Numbers'!$J58)*100))</f>
        <v>96.914519794488314</v>
      </c>
      <c r="E58" s="242">
        <f>IF(ISERR('S1 Numbers'!L58/'S1 Numbers'!$J58*100),"..",IF(('S1 Numbers'!L58/'S1 Numbers'!$J58*100)=0,"..",('S1 Numbers'!L58/'S1 Numbers'!$J58)*100))</f>
        <v>93.97278365152475</v>
      </c>
      <c r="F58" s="242">
        <f>IF(ISERR('S1 Numbers'!M58/'S1 Numbers'!$J58*100),"..",IF(('S1 Numbers'!M58/'S1 Numbers'!$J58*100)=0,"..",('S1 Numbers'!M58/'S1 Numbers'!$J58)*100))</f>
        <v>95.363691821434372</v>
      </c>
      <c r="G58" s="242">
        <f>IF(ISERR('S1 Numbers'!N58/'S1 Numbers'!$J58*100),"..",IF(('S1 Numbers'!N58/'S1 Numbers'!$J58*100)=0,"..",('S1 Numbers'!N58/'S1 Numbers'!$J58)*100))</f>
        <v>94.667288711339921</v>
      </c>
      <c r="H58" s="242">
        <f>IF(ISERR('S1 Numbers'!O58/'S1 Numbers'!$J58*100),"..",IF(('S1 Numbers'!O58/'S1 Numbers'!$J58*100)=0,"..",('S1 Numbers'!O58/'S1 Numbers'!$J58)*100))</f>
        <v>95.317328618753763</v>
      </c>
      <c r="I58" s="242">
        <f>IF(ISERR('S1 Numbers'!P58/'S1 Numbers'!$J58*100),"..",IF(('S1 Numbers'!P58/'S1 Numbers'!$J58*100)=0,"..",('S1 Numbers'!P58/'S1 Numbers'!$J58)*100))</f>
        <v>94.592781170760944</v>
      </c>
      <c r="J58" s="242">
        <f>IF(ISERR('S1 Numbers'!Q58/'S1 Numbers'!$J58*100),"..",IF(('S1 Numbers'!Q58/'S1 Numbers'!$J58*100)=0,"..",('S1 Numbers'!Q58/'S1 Numbers'!$J58)*100))</f>
        <v>100.58401919037637</v>
      </c>
      <c r="K58" s="242">
        <f>IF(ISERR('S1 Numbers'!R58/'S1 Numbers'!$J58*100),"..",IF(('S1 Numbers'!R58/'S1 Numbers'!$J58*100)=0,"..",('S1 Numbers'!R58/'S1 Numbers'!$J58)*100))</f>
        <v>102.77707725886722</v>
      </c>
      <c r="L58" s="242">
        <f>IF(ISERR('S1 Numbers'!S58/'S1 Numbers'!$J58*100),"..",IF(('S1 Numbers'!S58/'S1 Numbers'!$J58*100)=0,"..",('S1 Numbers'!S58/'S1 Numbers'!$J58)*100))</f>
        <v>103.11294753184555</v>
      </c>
      <c r="M58" s="242">
        <f>IF(ISERR('S1 Numbers'!T58/'S1 Numbers'!$J58*100),"..",IF(('S1 Numbers'!T58/'S1 Numbers'!$J58*100)=0,"..",('S1 Numbers'!T58/'S1 Numbers'!$J58)*100))</f>
        <v>104.6504770634527</v>
      </c>
    </row>
    <row r="59" spans="1:13" s="2" customFormat="1" ht="19.5" customHeight="1">
      <c r="A59" s="194"/>
      <c r="B59" s="254" t="s">
        <v>31</v>
      </c>
      <c r="C59" s="242">
        <f>IF(ISERR('S1 Numbers'!J59/'S1 Numbers'!$J59*100),"..",IF(('S1 Numbers'!J59/'S1 Numbers'!$J59*100)=0,"..",('S1 Numbers'!J59/'S1 Numbers'!$J59)*100))</f>
        <v>100</v>
      </c>
      <c r="D59" s="242">
        <f>IF(ISERR('S1 Numbers'!K59/'S1 Numbers'!$J59*100),"..",IF(('S1 Numbers'!K59/'S1 Numbers'!$J59*100)=0,"..",('S1 Numbers'!K59/'S1 Numbers'!$J59)*100))</f>
        <v>96.46674047139085</v>
      </c>
      <c r="E59" s="242">
        <f>IF(ISERR('S1 Numbers'!L59/'S1 Numbers'!$J59*100),"..",IF(('S1 Numbers'!L59/'S1 Numbers'!$J59*100)=0,"..",('S1 Numbers'!L59/'S1 Numbers'!$J59)*100))</f>
        <v>96.367629111997729</v>
      </c>
      <c r="F59" s="242">
        <f>IF(ISERR('S1 Numbers'!M59/'S1 Numbers'!$J59*100),"..",IF(('S1 Numbers'!M59/'S1 Numbers'!$J59*100)=0,"..",('S1 Numbers'!M59/'S1 Numbers'!$J59)*100))</f>
        <v>99.2649744459641</v>
      </c>
      <c r="G59" s="242">
        <f>IF(ISERR('S1 Numbers'!N59/'S1 Numbers'!$J59*100),"..",IF(('S1 Numbers'!N59/'S1 Numbers'!$J59*100)=0,"..",('S1 Numbers'!N59/'S1 Numbers'!$J59)*100))</f>
        <v>97.343634266997071</v>
      </c>
      <c r="H59" s="242">
        <f>IF(ISERR('S1 Numbers'!O59/'S1 Numbers'!$J59*100),"..",IF(('S1 Numbers'!O59/'S1 Numbers'!$J59*100)=0,"..",('S1 Numbers'!O59/'S1 Numbers'!$J59)*100))</f>
        <v>99.186486105712987</v>
      </c>
      <c r="I59" s="242">
        <f>IF(ISERR('S1 Numbers'!P59/'S1 Numbers'!$J59*100),"..",IF(('S1 Numbers'!P59/'S1 Numbers'!$J59*100)=0,"..",('S1 Numbers'!P59/'S1 Numbers'!$J59)*100))</f>
        <v>102.2181832328811</v>
      </c>
      <c r="J59" s="242">
        <f>IF(ISERR('S1 Numbers'!Q59/'S1 Numbers'!$J59*100),"..",IF(('S1 Numbers'!Q59/'S1 Numbers'!$J59*100)=0,"..",('S1 Numbers'!Q59/'S1 Numbers'!$J59)*100))</f>
        <v>110.67615174462813</v>
      </c>
      <c r="K59" s="242">
        <f>IF(ISERR('S1 Numbers'!R59/'S1 Numbers'!$J59*100),"..",IF(('S1 Numbers'!R59/'S1 Numbers'!$J59*100)=0,"..",('S1 Numbers'!R59/'S1 Numbers'!$J59)*100))</f>
        <v>115.58114421495983</v>
      </c>
      <c r="L59" s="242">
        <f>IF(ISERR('S1 Numbers'!S59/'S1 Numbers'!$J59*100),"..",IF(('S1 Numbers'!S59/'S1 Numbers'!$J59*100)=0,"..",('S1 Numbers'!S59/'S1 Numbers'!$J59)*100))</f>
        <v>114.95316195075628</v>
      </c>
      <c r="M59" s="242">
        <f>IF(ISERR('S1 Numbers'!T59/'S1 Numbers'!$J59*100),"..",IF(('S1 Numbers'!T59/'S1 Numbers'!$J59*100)=0,"..",('S1 Numbers'!T59/'S1 Numbers'!$J59)*100))</f>
        <v>117.84348186061936</v>
      </c>
    </row>
    <row r="60" spans="1:13" s="2" customFormat="1" ht="9" customHeight="1">
      <c r="A60" s="256"/>
      <c r="B60" s="256"/>
      <c r="C60" s="256"/>
      <c r="D60" s="256"/>
      <c r="E60" s="256"/>
      <c r="F60" s="256"/>
      <c r="G60" s="256"/>
      <c r="H60" s="256"/>
      <c r="I60" s="270"/>
      <c r="J60" s="38"/>
      <c r="K60" s="38"/>
      <c r="L60" s="38"/>
      <c r="M60" s="38"/>
    </row>
    <row r="61" spans="1:13">
      <c r="A61" s="19">
        <v>1</v>
      </c>
      <c r="B61" s="362" t="s">
        <v>32</v>
      </c>
      <c r="C61" s="362"/>
      <c r="D61" s="362"/>
      <c r="E61" s="362"/>
      <c r="F61" s="362"/>
      <c r="G61" s="362"/>
      <c r="H61" s="362"/>
    </row>
    <row r="62" spans="1:13">
      <c r="A62" s="19">
        <v>2</v>
      </c>
      <c r="B62" s="19" t="s">
        <v>33</v>
      </c>
      <c r="C62" s="362"/>
      <c r="D62" s="362"/>
      <c r="E62" s="362"/>
      <c r="F62" s="362"/>
      <c r="G62" s="362"/>
      <c r="H62" s="362"/>
    </row>
    <row r="63" spans="1:13">
      <c r="A63" s="19">
        <v>3</v>
      </c>
      <c r="B63" s="19" t="s">
        <v>34</v>
      </c>
      <c r="C63" s="362"/>
      <c r="D63" s="362"/>
      <c r="E63" s="362"/>
      <c r="F63" s="362"/>
      <c r="G63" s="362"/>
      <c r="H63" s="362"/>
    </row>
    <row r="64" spans="1:13">
      <c r="A64" s="19"/>
      <c r="B64" s="19" t="s">
        <v>363</v>
      </c>
      <c r="C64" s="362"/>
      <c r="D64" s="362"/>
      <c r="E64" s="362"/>
      <c r="F64" s="362"/>
      <c r="G64" s="362"/>
      <c r="H64" s="362"/>
    </row>
    <row r="65" spans="1:11">
      <c r="A65" s="19">
        <v>4</v>
      </c>
      <c r="B65" s="19" t="s">
        <v>35</v>
      </c>
      <c r="C65" s="362"/>
      <c r="D65" s="362"/>
      <c r="E65" s="362"/>
      <c r="F65" s="362"/>
      <c r="G65" s="362"/>
      <c r="H65" s="362"/>
    </row>
    <row r="66" spans="1:11">
      <c r="A66" s="19"/>
      <c r="B66" s="19" t="s">
        <v>36</v>
      </c>
      <c r="C66" s="362"/>
      <c r="D66" s="362"/>
      <c r="E66" s="362"/>
      <c r="F66" s="362"/>
      <c r="G66" s="362"/>
      <c r="H66" s="362"/>
    </row>
    <row r="67" spans="1:11">
      <c r="A67" s="19">
        <v>5</v>
      </c>
      <c r="B67" s="372" t="s">
        <v>368</v>
      </c>
      <c r="C67" s="372"/>
      <c r="D67" s="372"/>
      <c r="E67" s="372"/>
      <c r="F67" s="372"/>
      <c r="G67" s="362"/>
      <c r="H67" s="362"/>
    </row>
    <row r="68" spans="1:11" s="2" customFormat="1">
      <c r="A68" s="19">
        <v>6</v>
      </c>
      <c r="B68" s="362" t="s">
        <v>37</v>
      </c>
      <c r="C68" s="362"/>
      <c r="D68" s="362"/>
      <c r="E68" s="362"/>
      <c r="F68" s="362"/>
      <c r="G68" s="362"/>
      <c r="H68" s="362"/>
    </row>
    <row r="69" spans="1:11" s="2" customFormat="1">
      <c r="A69" s="19"/>
      <c r="B69" s="362" t="s">
        <v>38</v>
      </c>
      <c r="C69" s="362"/>
      <c r="D69" s="362"/>
      <c r="E69" s="362"/>
      <c r="F69" s="362"/>
      <c r="G69" s="362"/>
      <c r="H69" s="362"/>
    </row>
    <row r="70" spans="1:11" s="2" customFormat="1">
      <c r="A70" s="19"/>
      <c r="B70" s="362" t="s">
        <v>364</v>
      </c>
    </row>
    <row r="71" spans="1:11" s="2" customFormat="1">
      <c r="A71" s="19">
        <v>7</v>
      </c>
      <c r="B71" s="362" t="s">
        <v>525</v>
      </c>
    </row>
    <row r="72" spans="1:11" s="2" customFormat="1">
      <c r="A72" s="19"/>
      <c r="B72" s="362" t="s">
        <v>39</v>
      </c>
    </row>
    <row r="73" spans="1:11" s="2" customFormat="1">
      <c r="A73" s="182">
        <v>8</v>
      </c>
      <c r="B73" s="374" t="s">
        <v>393</v>
      </c>
      <c r="C73" s="183"/>
      <c r="D73" s="183"/>
      <c r="E73" s="183"/>
      <c r="F73" s="183"/>
      <c r="G73" s="183"/>
      <c r="H73" s="183"/>
      <c r="I73" s="183"/>
      <c r="J73" s="183"/>
      <c r="K73" s="183"/>
    </row>
    <row r="74" spans="1:11" s="2" customFormat="1">
      <c r="A74" s="182"/>
      <c r="B74" s="374" t="s">
        <v>394</v>
      </c>
      <c r="C74" s="183"/>
      <c r="D74" s="183"/>
      <c r="E74" s="183"/>
      <c r="F74" s="183"/>
      <c r="G74" s="183"/>
      <c r="H74" s="183"/>
      <c r="I74" s="183"/>
      <c r="J74" s="183"/>
      <c r="K74" s="183"/>
    </row>
    <row r="75" spans="1:11">
      <c r="A75" s="375" t="s">
        <v>524</v>
      </c>
      <c r="B75" s="183"/>
      <c r="C75" s="376"/>
      <c r="D75" s="376"/>
      <c r="E75" s="376"/>
      <c r="F75" s="376"/>
      <c r="G75" s="376"/>
      <c r="H75" s="376"/>
      <c r="I75" s="184"/>
      <c r="J75" s="184"/>
      <c r="K75" s="184"/>
    </row>
    <row r="76" spans="1:11">
      <c r="A76" s="182" t="s">
        <v>369</v>
      </c>
      <c r="B76" s="409"/>
    </row>
    <row r="77" spans="1:11">
      <c r="A77" s="19"/>
      <c r="B77" s="410" t="s">
        <v>516</v>
      </c>
    </row>
    <row r="78" spans="1:11">
      <c r="A78" s="182" t="s">
        <v>554</v>
      </c>
    </row>
  </sheetData>
  <pageMargins left="0.74803149606299213" right="0.39370078740157483" top="0.6692913385826772" bottom="0.15748031496062992" header="0.31496062992125984" footer="0.15748031496062992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B126"/>
  <sheetViews>
    <sheetView zoomScale="70" zoomScaleNormal="70" workbookViewId="0">
      <pane ySplit="4" topLeftCell="A5" activePane="bottomLeft" state="frozenSplit"/>
      <selection activeCell="X30" sqref="X30"/>
      <selection pane="bottomLeft" activeCell="AA26" sqref="AA26"/>
    </sheetView>
  </sheetViews>
  <sheetFormatPr defaultColWidth="11.42578125" defaultRowHeight="15"/>
  <cols>
    <col min="1" max="1" width="1.85546875" style="20" customWidth="1"/>
    <col min="2" max="3" width="3.28515625" style="20" customWidth="1"/>
    <col min="4" max="4" width="60.42578125" style="20" customWidth="1"/>
    <col min="5" max="8" width="10.7109375" style="20" hidden="1" customWidth="1"/>
    <col min="9" max="9" width="12.5703125" style="20" hidden="1" customWidth="1"/>
    <col min="10" max="10" width="11.5703125" style="20" hidden="1" customWidth="1"/>
    <col min="11" max="12" width="11.7109375" style="20" hidden="1" customWidth="1"/>
    <col min="13" max="13" width="12" style="20" hidden="1" customWidth="1"/>
    <col min="14" max="14" width="11.85546875" style="20" hidden="1" customWidth="1"/>
    <col min="15" max="15" width="12.7109375" style="20" customWidth="1"/>
    <col min="16" max="16" width="11.140625" style="20" customWidth="1"/>
    <col min="17" max="17" width="11.5703125" style="20" customWidth="1"/>
    <col min="18" max="18" width="11" style="20" customWidth="1"/>
    <col min="19" max="19" width="11" style="203" customWidth="1"/>
    <col min="20" max="20" width="13" style="20" bestFit="1" customWidth="1"/>
    <col min="21" max="21" width="12.85546875" style="20" bestFit="1" customWidth="1"/>
    <col min="22" max="23" width="12.7109375" style="20" bestFit="1" customWidth="1"/>
    <col min="24" max="24" width="12.5703125" style="20" bestFit="1" customWidth="1"/>
    <col min="25" max="25" width="12.42578125" style="20" bestFit="1" customWidth="1"/>
    <col min="26" max="16384" width="11.42578125" style="20"/>
  </cols>
  <sheetData>
    <row r="1" spans="1:28" ht="6" customHeight="1"/>
    <row r="2" spans="1:28" s="22" customFormat="1" ht="21.75">
      <c r="B2" s="23" t="s">
        <v>582</v>
      </c>
      <c r="Q2" s="271" t="s">
        <v>419</v>
      </c>
      <c r="S2" s="306"/>
    </row>
    <row r="3" spans="1:28" ht="6" customHeight="1">
      <c r="B3" s="21"/>
      <c r="C3" s="21"/>
      <c r="D3" s="21"/>
      <c r="E3" s="21"/>
      <c r="F3" s="21"/>
      <c r="G3" s="21"/>
    </row>
    <row r="4" spans="1:28" ht="18">
      <c r="B4" s="272"/>
      <c r="C4" s="272"/>
      <c r="D4" s="272"/>
      <c r="E4" s="272">
        <v>1999</v>
      </c>
      <c r="F4" s="272">
        <v>2000</v>
      </c>
      <c r="G4" s="272">
        <v>2001</v>
      </c>
      <c r="H4" s="272">
        <v>2002</v>
      </c>
      <c r="I4" s="272">
        <v>2003</v>
      </c>
      <c r="J4" s="272">
        <v>2004</v>
      </c>
      <c r="K4" s="272">
        <v>2005</v>
      </c>
      <c r="L4" s="272">
        <v>2006</v>
      </c>
      <c r="M4" s="272">
        <v>2007</v>
      </c>
      <c r="N4" s="272">
        <v>2008</v>
      </c>
      <c r="O4" s="272">
        <v>2009</v>
      </c>
      <c r="P4" s="272">
        <v>2010</v>
      </c>
      <c r="Q4" s="272">
        <v>2011</v>
      </c>
      <c r="R4" s="273">
        <v>2012</v>
      </c>
      <c r="S4" s="274">
        <v>2013</v>
      </c>
      <c r="T4" s="273">
        <v>2014</v>
      </c>
      <c r="U4" s="274">
        <v>2015</v>
      </c>
      <c r="V4" s="273">
        <v>2016</v>
      </c>
      <c r="W4" s="274">
        <v>2017</v>
      </c>
      <c r="X4" s="273">
        <v>2018</v>
      </c>
      <c r="Y4" s="274">
        <v>2019</v>
      </c>
    </row>
    <row r="5" spans="1:28" ht="15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75"/>
      <c r="X5" s="275" t="s">
        <v>370</v>
      </c>
    </row>
    <row r="6" spans="1:28" ht="21.75">
      <c r="A6" s="209"/>
      <c r="B6" s="276" t="s">
        <v>446</v>
      </c>
      <c r="C6" s="277"/>
      <c r="D6" s="277"/>
      <c r="E6" s="277"/>
      <c r="F6" s="277"/>
      <c r="G6" s="277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9"/>
      <c r="S6" s="280"/>
    </row>
    <row r="7" spans="1:28" ht="18.75">
      <c r="A7" s="209"/>
      <c r="B7" s="281"/>
      <c r="C7" s="282"/>
      <c r="D7" s="553" t="s">
        <v>45</v>
      </c>
      <c r="E7" s="554">
        <v>19.5</v>
      </c>
      <c r="F7" s="554">
        <v>18.100000000000001</v>
      </c>
      <c r="G7" s="554">
        <v>18.2</v>
      </c>
      <c r="H7" s="554">
        <v>17</v>
      </c>
      <c r="I7" s="554">
        <v>15.6</v>
      </c>
      <c r="J7" s="554">
        <v>15.3</v>
      </c>
      <c r="K7" s="554">
        <v>13.5</v>
      </c>
      <c r="L7" s="555">
        <v>13.6</v>
      </c>
      <c r="M7" s="554">
        <v>22</v>
      </c>
      <c r="N7" s="554">
        <v>22.2</v>
      </c>
      <c r="O7" s="554">
        <v>21.8</v>
      </c>
      <c r="P7" s="554">
        <v>22</v>
      </c>
      <c r="Q7" s="556">
        <v>22.1</v>
      </c>
      <c r="R7" s="557">
        <v>26</v>
      </c>
      <c r="S7" s="558">
        <v>23.3</v>
      </c>
      <c r="T7" s="558">
        <v>25</v>
      </c>
      <c r="U7" s="558">
        <v>21.6</v>
      </c>
      <c r="V7" s="558">
        <v>23.5</v>
      </c>
      <c r="W7" s="558">
        <v>21.3</v>
      </c>
      <c r="X7" s="558">
        <v>19.8</v>
      </c>
      <c r="Y7" s="558">
        <v>22.1</v>
      </c>
      <c r="AA7" s="452"/>
      <c r="AB7" s="453"/>
    </row>
    <row r="8" spans="1:28" ht="18.75">
      <c r="A8" s="209"/>
      <c r="B8" s="281"/>
      <c r="C8" s="282"/>
      <c r="D8" s="553" t="s">
        <v>401</v>
      </c>
      <c r="E8" s="554">
        <v>49.4</v>
      </c>
      <c r="F8" s="554">
        <v>50.7</v>
      </c>
      <c r="G8" s="554">
        <v>50.8</v>
      </c>
      <c r="H8" s="554">
        <v>51.8</v>
      </c>
      <c r="I8" s="554">
        <v>53.7</v>
      </c>
      <c r="J8" s="554">
        <v>52.7</v>
      </c>
      <c r="K8" s="554">
        <v>54.6</v>
      </c>
      <c r="L8" s="555">
        <v>54.5</v>
      </c>
      <c r="M8" s="554">
        <v>50.2</v>
      </c>
      <c r="N8" s="554">
        <v>49.8</v>
      </c>
      <c r="O8" s="554">
        <v>51</v>
      </c>
      <c r="P8" s="554">
        <v>51.1</v>
      </c>
      <c r="Q8" s="556">
        <v>49.9</v>
      </c>
      <c r="R8" s="557">
        <v>48.3</v>
      </c>
      <c r="S8" s="558">
        <v>50</v>
      </c>
      <c r="T8" s="558">
        <v>48.1</v>
      </c>
      <c r="U8" s="558">
        <v>49.7</v>
      </c>
      <c r="V8" s="558">
        <v>50.6</v>
      </c>
      <c r="W8" s="558">
        <v>52.1</v>
      </c>
      <c r="X8" s="558">
        <v>52.9</v>
      </c>
      <c r="Y8" s="558">
        <v>52.9</v>
      </c>
      <c r="AA8" s="452"/>
      <c r="AB8" s="453"/>
    </row>
    <row r="9" spans="1:28" ht="18.75">
      <c r="A9" s="209"/>
      <c r="B9" s="281"/>
      <c r="C9" s="282"/>
      <c r="D9" s="553" t="s">
        <v>402</v>
      </c>
      <c r="E9" s="554">
        <v>16</v>
      </c>
      <c r="F9" s="554">
        <v>16.600000000000001</v>
      </c>
      <c r="G9" s="554">
        <v>16.100000000000001</v>
      </c>
      <c r="H9" s="554">
        <v>15.5</v>
      </c>
      <c r="I9" s="554">
        <v>16.2</v>
      </c>
      <c r="J9" s="554">
        <v>15.8</v>
      </c>
      <c r="K9" s="554">
        <v>15.4</v>
      </c>
      <c r="L9" s="555">
        <v>15.4</v>
      </c>
      <c r="M9" s="554">
        <v>13.4</v>
      </c>
      <c r="N9" s="554">
        <v>13.8</v>
      </c>
      <c r="O9" s="554">
        <v>13.3</v>
      </c>
      <c r="P9" s="554">
        <v>14.3</v>
      </c>
      <c r="Q9" s="556">
        <v>13.1</v>
      </c>
      <c r="R9" s="557">
        <v>12.7</v>
      </c>
      <c r="S9" s="558">
        <v>13.6</v>
      </c>
      <c r="T9" s="558">
        <v>13</v>
      </c>
      <c r="U9" s="558">
        <v>13.3</v>
      </c>
      <c r="V9" s="558">
        <v>13.1</v>
      </c>
      <c r="W9" s="558">
        <v>12.5</v>
      </c>
      <c r="X9" s="558">
        <v>12.8</v>
      </c>
      <c r="Y9" s="558">
        <v>12.3</v>
      </c>
      <c r="AA9" s="452"/>
      <c r="AB9" s="453"/>
    </row>
    <row r="10" spans="1:28" ht="18.75">
      <c r="A10" s="209"/>
      <c r="B10" s="281"/>
      <c r="C10" s="282"/>
      <c r="D10" s="553" t="s">
        <v>49</v>
      </c>
      <c r="E10" s="554">
        <v>1.1000000000000001</v>
      </c>
      <c r="F10" s="554">
        <v>0.9</v>
      </c>
      <c r="G10" s="554">
        <v>0.7</v>
      </c>
      <c r="H10" s="554">
        <v>0.8</v>
      </c>
      <c r="I10" s="554">
        <v>0.8</v>
      </c>
      <c r="J10" s="554">
        <v>0.8</v>
      </c>
      <c r="K10" s="554">
        <v>0.9</v>
      </c>
      <c r="L10" s="555">
        <v>0.9</v>
      </c>
      <c r="M10" s="554">
        <v>0.7</v>
      </c>
      <c r="N10" s="554">
        <v>1</v>
      </c>
      <c r="O10" s="554">
        <v>0.9</v>
      </c>
      <c r="P10" s="554">
        <v>0.8</v>
      </c>
      <c r="Q10" s="556">
        <v>1.3</v>
      </c>
      <c r="R10" s="557">
        <v>1.2</v>
      </c>
      <c r="S10" s="558">
        <v>1</v>
      </c>
      <c r="T10" s="558">
        <v>1.4</v>
      </c>
      <c r="U10" s="558">
        <v>1.2</v>
      </c>
      <c r="V10" s="558">
        <v>1.2</v>
      </c>
      <c r="W10" s="558">
        <v>1.5</v>
      </c>
      <c r="X10" s="558">
        <v>1.4</v>
      </c>
      <c r="Y10" s="558">
        <v>1.2</v>
      </c>
      <c r="AA10" s="452"/>
      <c r="AB10" s="453"/>
    </row>
    <row r="11" spans="1:28" ht="18.75">
      <c r="A11" s="209"/>
      <c r="B11" s="281"/>
      <c r="C11" s="282"/>
      <c r="D11" s="553" t="s">
        <v>50</v>
      </c>
      <c r="E11" s="554">
        <v>9.4</v>
      </c>
      <c r="F11" s="554">
        <v>9.8000000000000007</v>
      </c>
      <c r="G11" s="554">
        <v>9.9</v>
      </c>
      <c r="H11" s="554">
        <v>10.6</v>
      </c>
      <c r="I11" s="554">
        <v>9.6999999999999993</v>
      </c>
      <c r="J11" s="554">
        <v>10.3</v>
      </c>
      <c r="K11" s="554">
        <v>10.4</v>
      </c>
      <c r="L11" s="555">
        <v>11.2</v>
      </c>
      <c r="M11" s="554">
        <v>9.3000000000000007</v>
      </c>
      <c r="N11" s="554">
        <v>9.1</v>
      </c>
      <c r="O11" s="554">
        <v>8.6</v>
      </c>
      <c r="P11" s="554">
        <v>8.6999999999999993</v>
      </c>
      <c r="Q11" s="556">
        <v>9.1</v>
      </c>
      <c r="R11" s="557">
        <v>8.1</v>
      </c>
      <c r="S11" s="558">
        <v>8.5</v>
      </c>
      <c r="T11" s="558">
        <v>8.6</v>
      </c>
      <c r="U11" s="558">
        <v>9.5</v>
      </c>
      <c r="V11" s="558">
        <v>7.7</v>
      </c>
      <c r="W11" s="558">
        <v>8.1999999999999993</v>
      </c>
      <c r="X11" s="558">
        <v>8</v>
      </c>
      <c r="Y11" s="558">
        <v>7</v>
      </c>
      <c r="AA11" s="452"/>
      <c r="AB11" s="453"/>
    </row>
    <row r="12" spans="1:28" ht="18.75">
      <c r="A12" s="211"/>
      <c r="B12" s="283"/>
      <c r="C12" s="284"/>
      <c r="D12" s="553" t="s">
        <v>403</v>
      </c>
      <c r="E12" s="554">
        <v>1.9</v>
      </c>
      <c r="F12" s="554">
        <v>1.6</v>
      </c>
      <c r="G12" s="554">
        <v>1.9</v>
      </c>
      <c r="H12" s="554">
        <v>1.8</v>
      </c>
      <c r="I12" s="554">
        <v>1.6</v>
      </c>
      <c r="J12" s="554">
        <v>1.9</v>
      </c>
      <c r="K12" s="554">
        <v>2.2000000000000002</v>
      </c>
      <c r="L12" s="555">
        <v>1.6</v>
      </c>
      <c r="M12" s="554">
        <v>1.5</v>
      </c>
      <c r="N12" s="554">
        <v>1.5</v>
      </c>
      <c r="O12" s="554">
        <v>1.4</v>
      </c>
      <c r="P12" s="554">
        <v>0.8</v>
      </c>
      <c r="Q12" s="556">
        <v>1.3</v>
      </c>
      <c r="R12" s="557">
        <v>1.3</v>
      </c>
      <c r="S12" s="558">
        <v>1.6</v>
      </c>
      <c r="T12" s="558">
        <v>1.2</v>
      </c>
      <c r="U12" s="558">
        <v>1.3</v>
      </c>
      <c r="V12" s="558">
        <v>0.9</v>
      </c>
      <c r="W12" s="558">
        <v>1.3</v>
      </c>
      <c r="X12" s="558">
        <v>1.4</v>
      </c>
      <c r="Y12" s="558">
        <v>1.2</v>
      </c>
      <c r="AA12" s="452"/>
      <c r="AB12" s="453"/>
    </row>
    <row r="13" spans="1:28" ht="15" customHeight="1">
      <c r="A13" s="211"/>
      <c r="B13" s="285"/>
      <c r="C13" s="285"/>
      <c r="D13" s="553" t="s">
        <v>91</v>
      </c>
      <c r="E13" s="554">
        <v>1.4</v>
      </c>
      <c r="F13" s="554">
        <v>1.2</v>
      </c>
      <c r="G13" s="554">
        <v>1.4</v>
      </c>
      <c r="H13" s="554">
        <v>1.1000000000000001</v>
      </c>
      <c r="I13" s="554">
        <v>1.3</v>
      </c>
      <c r="J13" s="554">
        <v>1.7</v>
      </c>
      <c r="K13" s="554">
        <v>1.9</v>
      </c>
      <c r="L13" s="555">
        <v>1.8</v>
      </c>
      <c r="M13" s="554">
        <v>1.7</v>
      </c>
      <c r="N13" s="554">
        <v>1.6</v>
      </c>
      <c r="O13" s="554">
        <v>1.9</v>
      </c>
      <c r="P13" s="554">
        <v>1.4</v>
      </c>
      <c r="Q13" s="556">
        <v>2</v>
      </c>
      <c r="R13" s="557">
        <v>1.8</v>
      </c>
      <c r="S13" s="558">
        <v>1.7</v>
      </c>
      <c r="T13" s="558">
        <v>2.1</v>
      </c>
      <c r="U13" s="558">
        <v>1.7</v>
      </c>
      <c r="V13" s="558">
        <v>2.2000000000000002</v>
      </c>
      <c r="W13" s="558">
        <v>2.6</v>
      </c>
      <c r="X13" s="558">
        <v>2.6</v>
      </c>
      <c r="Y13" s="558">
        <v>2.2999999999999998</v>
      </c>
      <c r="AA13" s="452"/>
      <c r="AB13" s="453"/>
    </row>
    <row r="14" spans="1:28" ht="15.75" customHeight="1">
      <c r="A14" s="211"/>
      <c r="B14" s="285"/>
      <c r="C14" s="285"/>
      <c r="D14" s="553" t="s">
        <v>52</v>
      </c>
      <c r="E14" s="554">
        <v>1.3</v>
      </c>
      <c r="F14" s="554">
        <v>1.1000000000000001</v>
      </c>
      <c r="G14" s="554">
        <v>1.1000000000000001</v>
      </c>
      <c r="H14" s="554">
        <v>1.3</v>
      </c>
      <c r="I14" s="554">
        <v>1.1000000000000001</v>
      </c>
      <c r="J14" s="554">
        <v>1.4</v>
      </c>
      <c r="K14" s="554">
        <v>1.2</v>
      </c>
      <c r="L14" s="555">
        <v>0.9</v>
      </c>
      <c r="M14" s="554">
        <v>1.1000000000000001</v>
      </c>
      <c r="N14" s="554">
        <v>1</v>
      </c>
      <c r="O14" s="554">
        <v>1</v>
      </c>
      <c r="P14" s="554">
        <v>1</v>
      </c>
      <c r="Q14" s="556">
        <v>1.2</v>
      </c>
      <c r="R14" s="557">
        <v>0.7</v>
      </c>
      <c r="S14" s="558">
        <v>0.3</v>
      </c>
      <c r="T14" s="558">
        <v>0.6</v>
      </c>
      <c r="U14" s="558">
        <v>0.6</v>
      </c>
      <c r="V14" s="558">
        <v>0.7</v>
      </c>
      <c r="W14" s="558">
        <v>0.5</v>
      </c>
      <c r="X14" s="558">
        <v>1</v>
      </c>
      <c r="Y14" s="558">
        <v>1</v>
      </c>
      <c r="AA14" s="452"/>
      <c r="AB14" s="453"/>
    </row>
    <row r="15" spans="1:28" ht="4.5" customHeight="1">
      <c r="A15" s="211"/>
      <c r="B15" s="285"/>
      <c r="C15" s="285"/>
      <c r="D15" s="553"/>
      <c r="E15" s="277"/>
      <c r="F15" s="277"/>
      <c r="G15" s="277"/>
      <c r="H15" s="559"/>
      <c r="I15" s="554"/>
      <c r="J15" s="554"/>
      <c r="K15" s="554"/>
      <c r="L15" s="555"/>
      <c r="M15" s="554"/>
      <c r="N15" s="554"/>
      <c r="O15" s="554"/>
      <c r="P15" s="554"/>
      <c r="Q15" s="556"/>
      <c r="R15" s="557"/>
      <c r="S15" s="558"/>
      <c r="T15" s="558"/>
      <c r="U15" s="558"/>
      <c r="V15" s="558"/>
      <c r="W15" s="558"/>
      <c r="X15" s="558"/>
      <c r="Y15" s="558"/>
      <c r="AA15" s="560"/>
      <c r="AB15" s="561"/>
    </row>
    <row r="16" spans="1:28" ht="18.75">
      <c r="A16" s="211"/>
      <c r="B16" s="285"/>
      <c r="C16" s="285"/>
      <c r="D16" s="562" t="s">
        <v>44</v>
      </c>
      <c r="E16" s="559">
        <v>28389</v>
      </c>
      <c r="F16" s="559">
        <v>28557</v>
      </c>
      <c r="G16" s="559">
        <v>28524</v>
      </c>
      <c r="H16" s="559">
        <v>26944</v>
      </c>
      <c r="I16" s="559">
        <v>26790</v>
      </c>
      <c r="J16" s="559">
        <v>27122</v>
      </c>
      <c r="K16" s="559">
        <v>24660</v>
      </c>
      <c r="L16" s="563">
        <v>25220</v>
      </c>
      <c r="M16" s="559">
        <v>20520</v>
      </c>
      <c r="N16" s="559">
        <v>20450</v>
      </c>
      <c r="O16" s="559">
        <v>18680</v>
      </c>
      <c r="P16" s="559">
        <v>16300</v>
      </c>
      <c r="Q16" s="564">
        <v>17590</v>
      </c>
      <c r="R16" s="565">
        <v>19740</v>
      </c>
      <c r="S16" s="566">
        <v>20180</v>
      </c>
      <c r="T16" s="566">
        <v>19930</v>
      </c>
      <c r="U16" s="566">
        <v>18710</v>
      </c>
      <c r="V16" s="566">
        <v>19050</v>
      </c>
      <c r="W16" s="566">
        <v>18320</v>
      </c>
      <c r="X16" s="566">
        <v>17790</v>
      </c>
      <c r="Y16" s="566">
        <v>18450</v>
      </c>
    </row>
    <row r="17" spans="1:25" ht="4.5" customHeight="1">
      <c r="A17" s="209"/>
      <c r="B17" s="286"/>
      <c r="C17" s="286"/>
      <c r="D17" s="281"/>
      <c r="E17" s="281"/>
      <c r="F17" s="281"/>
      <c r="G17" s="281"/>
      <c r="H17" s="277"/>
      <c r="I17" s="287"/>
      <c r="J17" s="287"/>
      <c r="K17" s="277"/>
      <c r="L17" s="287"/>
      <c r="M17" s="277"/>
      <c r="N17" s="287"/>
      <c r="O17" s="287"/>
      <c r="P17" s="287"/>
      <c r="Q17" s="277"/>
      <c r="R17" s="277"/>
      <c r="S17" s="277"/>
      <c r="T17" s="277"/>
      <c r="U17" s="277"/>
      <c r="V17" s="277"/>
      <c r="W17" s="277"/>
      <c r="X17" s="277"/>
      <c r="Y17" s="277"/>
    </row>
    <row r="18" spans="1:25" ht="18.75">
      <c r="A18" s="209"/>
      <c r="B18" s="276" t="s">
        <v>41</v>
      </c>
      <c r="C18" s="286"/>
      <c r="D18" s="281"/>
      <c r="E18" s="281"/>
      <c r="F18" s="281"/>
      <c r="G18" s="281"/>
      <c r="H18" s="277"/>
      <c r="I18" s="287"/>
      <c r="J18" s="287"/>
      <c r="K18" s="277"/>
      <c r="L18" s="287"/>
      <c r="M18" s="277"/>
      <c r="N18" s="287"/>
      <c r="O18" s="287"/>
      <c r="P18" s="287"/>
      <c r="Q18" s="287"/>
      <c r="R18" s="277"/>
      <c r="S18" s="277"/>
      <c r="T18" s="277"/>
      <c r="U18" s="277"/>
      <c r="V18" s="277"/>
      <c r="W18" s="277"/>
      <c r="X18" s="277"/>
      <c r="Y18" s="277"/>
    </row>
    <row r="19" spans="1:25" ht="18">
      <c r="A19" s="209"/>
      <c r="B19" s="286"/>
      <c r="C19" s="281" t="s">
        <v>42</v>
      </c>
      <c r="D19" s="281"/>
      <c r="E19" s="281">
        <v>7.3</v>
      </c>
      <c r="F19" s="281">
        <v>7.9</v>
      </c>
      <c r="G19" s="281">
        <v>8.6999999999999993</v>
      </c>
      <c r="H19" s="288">
        <v>9.3000000000000007</v>
      </c>
      <c r="I19" s="289">
        <v>9.1</v>
      </c>
      <c r="J19" s="289">
        <v>9</v>
      </c>
      <c r="K19" s="288">
        <v>11.1</v>
      </c>
      <c r="L19" s="289">
        <v>10.7</v>
      </c>
      <c r="M19" s="288">
        <v>11.2</v>
      </c>
      <c r="N19" s="289">
        <v>10</v>
      </c>
      <c r="O19" s="289">
        <v>11.4</v>
      </c>
      <c r="P19" s="289">
        <v>10.1</v>
      </c>
      <c r="Q19" s="289">
        <v>10.6</v>
      </c>
      <c r="R19" s="290">
        <v>13.2</v>
      </c>
      <c r="S19" s="281">
        <v>13.3</v>
      </c>
      <c r="T19" s="281">
        <v>13.1</v>
      </c>
      <c r="U19" s="281">
        <v>14.1</v>
      </c>
      <c r="V19" s="281">
        <v>14.5</v>
      </c>
      <c r="W19" s="281">
        <v>14.2</v>
      </c>
      <c r="X19" s="281">
        <v>16</v>
      </c>
      <c r="Y19" s="281">
        <v>16.100000000000001</v>
      </c>
    </row>
    <row r="20" spans="1:25" ht="18">
      <c r="A20" s="209"/>
      <c r="B20" s="286"/>
      <c r="C20" s="281" t="s">
        <v>43</v>
      </c>
      <c r="D20" s="281"/>
      <c r="E20" s="281">
        <v>92.7</v>
      </c>
      <c r="F20" s="281">
        <v>92.1</v>
      </c>
      <c r="G20" s="281">
        <v>91.3</v>
      </c>
      <c r="H20" s="288">
        <v>90.7</v>
      </c>
      <c r="I20" s="289">
        <v>90.9</v>
      </c>
      <c r="J20" s="289">
        <v>91</v>
      </c>
      <c r="K20" s="288">
        <v>88.9</v>
      </c>
      <c r="L20" s="289">
        <v>89.3</v>
      </c>
      <c r="M20" s="288">
        <v>88.8</v>
      </c>
      <c r="N20" s="289">
        <v>90</v>
      </c>
      <c r="O20" s="289">
        <v>88.6</v>
      </c>
      <c r="P20" s="289">
        <v>89.9</v>
      </c>
      <c r="Q20" s="289">
        <v>89.4</v>
      </c>
      <c r="R20" s="290">
        <v>86.8</v>
      </c>
      <c r="S20" s="281">
        <v>86.7</v>
      </c>
      <c r="T20" s="281">
        <v>86.9</v>
      </c>
      <c r="U20" s="281">
        <v>85.9</v>
      </c>
      <c r="V20" s="281">
        <v>85.5</v>
      </c>
      <c r="W20" s="281">
        <v>85.8</v>
      </c>
      <c r="X20" s="281">
        <v>84</v>
      </c>
      <c r="Y20" s="281">
        <v>83.9</v>
      </c>
    </row>
    <row r="21" spans="1:25" ht="5.25" customHeight="1">
      <c r="A21" s="209"/>
      <c r="B21" s="281"/>
      <c r="C21" s="281"/>
      <c r="D21" s="277"/>
      <c r="E21" s="277"/>
      <c r="F21" s="277"/>
      <c r="G21" s="277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0"/>
      <c r="S21" s="281"/>
      <c r="T21" s="281"/>
      <c r="U21" s="281"/>
      <c r="V21" s="281"/>
      <c r="W21" s="281"/>
      <c r="X21" s="281"/>
      <c r="Y21" s="281"/>
    </row>
    <row r="22" spans="1:25" ht="18.75">
      <c r="A22" s="209"/>
      <c r="B22" s="281"/>
      <c r="C22" s="282" t="s">
        <v>44</v>
      </c>
      <c r="D22" s="277"/>
      <c r="E22" s="292">
        <v>6534</v>
      </c>
      <c r="F22" s="292">
        <v>6818</v>
      </c>
      <c r="G22" s="292">
        <v>6922</v>
      </c>
      <c r="H22" s="278">
        <v>6597</v>
      </c>
      <c r="I22" s="278">
        <v>6681</v>
      </c>
      <c r="J22" s="278">
        <v>7058</v>
      </c>
      <c r="K22" s="278">
        <v>6840</v>
      </c>
      <c r="L22" s="278">
        <v>6850</v>
      </c>
      <c r="M22" s="278">
        <v>5890</v>
      </c>
      <c r="N22" s="278">
        <v>6090</v>
      </c>
      <c r="O22" s="278">
        <v>6100</v>
      </c>
      <c r="P22" s="278">
        <v>5860</v>
      </c>
      <c r="Q22" s="278">
        <v>6190</v>
      </c>
      <c r="R22" s="279">
        <v>4730</v>
      </c>
      <c r="S22" s="280">
        <v>4850</v>
      </c>
      <c r="T22" s="280">
        <v>4810</v>
      </c>
      <c r="U22" s="280">
        <v>4670</v>
      </c>
      <c r="V22" s="280">
        <v>4720</v>
      </c>
      <c r="W22" s="280">
        <v>4820</v>
      </c>
      <c r="X22" s="280">
        <v>4720</v>
      </c>
      <c r="Y22" s="280">
        <v>4890</v>
      </c>
    </row>
    <row r="23" spans="1:25" ht="5.25" customHeight="1">
      <c r="A23" s="209"/>
      <c r="B23" s="281"/>
      <c r="C23" s="281"/>
      <c r="D23" s="281"/>
      <c r="E23" s="281"/>
      <c r="F23" s="281"/>
      <c r="G23" s="28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0"/>
      <c r="S23" s="281"/>
      <c r="T23" s="281"/>
      <c r="U23" s="281"/>
      <c r="V23" s="281"/>
      <c r="W23" s="281"/>
      <c r="X23" s="281"/>
      <c r="Y23" s="281"/>
    </row>
    <row r="24" spans="1:25" ht="21">
      <c r="A24" s="209"/>
      <c r="B24" s="276" t="s">
        <v>583</v>
      </c>
      <c r="C24" s="276"/>
      <c r="D24" s="281"/>
      <c r="E24" s="281"/>
      <c r="F24" s="281"/>
      <c r="G24" s="28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0"/>
      <c r="S24" s="281"/>
      <c r="T24" s="281"/>
      <c r="U24" s="281"/>
      <c r="V24" s="281"/>
      <c r="W24" s="281"/>
      <c r="X24" s="281"/>
      <c r="Y24" s="281"/>
    </row>
    <row r="25" spans="1:25" ht="18">
      <c r="A25" s="209"/>
      <c r="B25" s="281"/>
      <c r="C25" s="281" t="s">
        <v>45</v>
      </c>
      <c r="D25" s="277"/>
      <c r="E25" s="558">
        <v>13.673999999999999</v>
      </c>
      <c r="F25" s="558">
        <v>13.657999999999999</v>
      </c>
      <c r="G25" s="558">
        <v>13.103</v>
      </c>
      <c r="H25" s="558">
        <v>13.15</v>
      </c>
      <c r="I25" s="293">
        <v>12.646000000000001</v>
      </c>
      <c r="J25" s="293">
        <v>12.651</v>
      </c>
      <c r="K25" s="293">
        <v>12.734999999999999</v>
      </c>
      <c r="L25" s="293">
        <v>13.83</v>
      </c>
      <c r="M25" s="293">
        <v>11.856999999999999</v>
      </c>
      <c r="N25" s="293">
        <v>12.504</v>
      </c>
      <c r="O25" s="293">
        <v>12.321999999999999</v>
      </c>
      <c r="P25" s="293">
        <v>13.4</v>
      </c>
      <c r="Q25" s="293">
        <v>12.907</v>
      </c>
      <c r="R25" s="558">
        <v>13.603</v>
      </c>
      <c r="S25" s="294">
        <v>12.875</v>
      </c>
      <c r="T25" s="294">
        <v>12.94</v>
      </c>
      <c r="U25" s="294">
        <v>13.61</v>
      </c>
      <c r="V25" s="294">
        <v>12.3</v>
      </c>
      <c r="W25" s="294">
        <v>12</v>
      </c>
      <c r="X25" s="294">
        <v>11.8</v>
      </c>
      <c r="Y25" s="294">
        <v>12</v>
      </c>
    </row>
    <row r="26" spans="1:25" ht="18">
      <c r="A26" s="209"/>
      <c r="B26" s="281"/>
      <c r="C26" s="281" t="s">
        <v>46</v>
      </c>
      <c r="D26" s="277"/>
      <c r="E26" s="295">
        <f>E27+E28</f>
        <v>66.417000000000002</v>
      </c>
      <c r="F26" s="295">
        <f>F27+F28</f>
        <v>67.016999999999996</v>
      </c>
      <c r="G26" s="295">
        <f>G27+G28</f>
        <v>68.375</v>
      </c>
      <c r="H26" s="295">
        <f>H27+H28</f>
        <v>67.650999999999996</v>
      </c>
      <c r="I26" s="293">
        <v>68.5</v>
      </c>
      <c r="J26" s="293">
        <v>67</v>
      </c>
      <c r="K26" s="293">
        <v>67.400000000000006</v>
      </c>
      <c r="L26" s="293">
        <v>66.8</v>
      </c>
      <c r="M26" s="293">
        <v>68</v>
      </c>
      <c r="N26" s="293">
        <v>66</v>
      </c>
      <c r="O26" s="293">
        <v>67</v>
      </c>
      <c r="P26" s="293">
        <v>67.3</v>
      </c>
      <c r="Q26" s="293">
        <v>66.600999999999999</v>
      </c>
      <c r="R26" s="290">
        <v>67.343000000000004</v>
      </c>
      <c r="S26" s="296">
        <v>66.182000000000002</v>
      </c>
      <c r="T26" s="296">
        <v>67.66</v>
      </c>
      <c r="U26" s="296">
        <v>65.936999999999998</v>
      </c>
      <c r="V26" s="296">
        <v>67</v>
      </c>
      <c r="W26" s="296">
        <v>67.7</v>
      </c>
      <c r="X26" s="296">
        <v>67.7</v>
      </c>
      <c r="Y26" s="296">
        <v>68.2</v>
      </c>
    </row>
    <row r="27" spans="1:25" ht="18">
      <c r="A27" s="209"/>
      <c r="B27" s="281"/>
      <c r="C27" s="277"/>
      <c r="D27" s="281" t="s">
        <v>47</v>
      </c>
      <c r="E27" s="558">
        <v>54.597999999999999</v>
      </c>
      <c r="F27" s="558">
        <v>56.518999999999998</v>
      </c>
      <c r="G27" s="558">
        <v>57.93</v>
      </c>
      <c r="H27" s="558">
        <v>56.622</v>
      </c>
      <c r="I27" s="293">
        <v>59.819000000000003</v>
      </c>
      <c r="J27" s="293">
        <v>58.893999999999998</v>
      </c>
      <c r="K27" s="293">
        <v>59.844000000000001</v>
      </c>
      <c r="L27" s="293">
        <v>59.783000000000001</v>
      </c>
      <c r="M27" s="293">
        <v>61.323999999999998</v>
      </c>
      <c r="N27" s="293">
        <v>59.890999999999998</v>
      </c>
      <c r="O27" s="293">
        <v>60.655000000000001</v>
      </c>
      <c r="P27" s="293">
        <v>61</v>
      </c>
      <c r="Q27" s="293">
        <v>59.095999999999997</v>
      </c>
      <c r="R27" s="558">
        <v>61.362000000000002</v>
      </c>
      <c r="S27" s="294">
        <v>60.603999999999999</v>
      </c>
      <c r="T27" s="294">
        <v>61.63</v>
      </c>
      <c r="U27" s="294">
        <v>60.343000000000004</v>
      </c>
      <c r="V27" s="294">
        <v>61.7</v>
      </c>
      <c r="W27" s="294">
        <v>62.3</v>
      </c>
      <c r="X27" s="294">
        <v>62.9</v>
      </c>
      <c r="Y27" s="294">
        <v>63.1</v>
      </c>
    </row>
    <row r="28" spans="1:25" ht="18">
      <c r="A28" s="209"/>
      <c r="B28" s="281"/>
      <c r="C28" s="297"/>
      <c r="D28" s="277" t="s">
        <v>48</v>
      </c>
      <c r="E28" s="558">
        <v>11.819000000000001</v>
      </c>
      <c r="F28" s="558">
        <v>10.497999999999999</v>
      </c>
      <c r="G28" s="558">
        <v>10.445</v>
      </c>
      <c r="H28" s="558">
        <v>11.029</v>
      </c>
      <c r="I28" s="293">
        <v>8.6859999999999999</v>
      </c>
      <c r="J28" s="293">
        <v>8.0760000000000005</v>
      </c>
      <c r="K28" s="293">
        <v>7.5380000000000003</v>
      </c>
      <c r="L28" s="293">
        <v>7.0110000000000001</v>
      </c>
      <c r="M28" s="293">
        <v>6.6509999999999998</v>
      </c>
      <c r="N28" s="293">
        <v>6.1420000000000003</v>
      </c>
      <c r="O28" s="293">
        <v>6.3849999999999998</v>
      </c>
      <c r="P28" s="293">
        <v>6.3</v>
      </c>
      <c r="Q28" s="293">
        <v>7.5049999999999999</v>
      </c>
      <c r="R28" s="558">
        <v>5.9809999999999999</v>
      </c>
      <c r="S28" s="294">
        <v>5.5780000000000003</v>
      </c>
      <c r="T28" s="294">
        <v>6.03</v>
      </c>
      <c r="U28" s="294">
        <v>5.5940000000000003</v>
      </c>
      <c r="V28" s="294">
        <v>5.3</v>
      </c>
      <c r="W28" s="294">
        <v>5.4</v>
      </c>
      <c r="X28" s="294">
        <v>4.8</v>
      </c>
      <c r="Y28" s="294">
        <v>5.0999999999999996</v>
      </c>
    </row>
    <row r="29" spans="1:25" ht="18">
      <c r="A29" s="209"/>
      <c r="B29" s="281"/>
      <c r="C29" s="297" t="s">
        <v>49</v>
      </c>
      <c r="D29" s="277"/>
      <c r="E29" s="558">
        <v>1.7370000000000001</v>
      </c>
      <c r="F29" s="558">
        <v>1.718</v>
      </c>
      <c r="G29" s="558">
        <v>1.716</v>
      </c>
      <c r="H29" s="558">
        <v>1.5669999999999999</v>
      </c>
      <c r="I29" s="293">
        <v>1.7749999999999999</v>
      </c>
      <c r="J29" s="293">
        <v>1.8660000000000001</v>
      </c>
      <c r="K29" s="293">
        <v>1.6479999999999999</v>
      </c>
      <c r="L29" s="293">
        <v>2.0310000000000001</v>
      </c>
      <c r="M29" s="293">
        <v>1.6579999999999999</v>
      </c>
      <c r="N29" s="293">
        <v>2.3319999999999999</v>
      </c>
      <c r="O29" s="293">
        <v>2.383</v>
      </c>
      <c r="P29" s="293">
        <v>2.2999999999999998</v>
      </c>
      <c r="Q29" s="293">
        <v>1.9530000000000001</v>
      </c>
      <c r="R29" s="558">
        <v>2.0430000000000001</v>
      </c>
      <c r="S29" s="294">
        <v>2.5230000000000001</v>
      </c>
      <c r="T29" s="294">
        <v>2.59</v>
      </c>
      <c r="U29" s="294">
        <v>2.2080000000000002</v>
      </c>
      <c r="V29" s="294">
        <v>2.6</v>
      </c>
      <c r="W29" s="294">
        <v>3</v>
      </c>
      <c r="X29" s="294">
        <v>2.8</v>
      </c>
      <c r="Y29" s="294">
        <v>2.7</v>
      </c>
    </row>
    <row r="30" spans="1:25" ht="18">
      <c r="A30" s="209"/>
      <c r="B30" s="281"/>
      <c r="C30" s="297" t="s">
        <v>50</v>
      </c>
      <c r="D30" s="277"/>
      <c r="E30" s="558">
        <v>12.1</v>
      </c>
      <c r="F30" s="558">
        <v>12.486000000000001</v>
      </c>
      <c r="G30" s="558">
        <v>12.153</v>
      </c>
      <c r="H30" s="558">
        <v>12.233000000000001</v>
      </c>
      <c r="I30" s="293">
        <v>11.597</v>
      </c>
      <c r="J30" s="293">
        <v>12.675000000000001</v>
      </c>
      <c r="K30" s="293">
        <v>12.101000000000001</v>
      </c>
      <c r="L30" s="293">
        <v>11.762</v>
      </c>
      <c r="M30" s="293">
        <v>12.666</v>
      </c>
      <c r="N30" s="293">
        <v>12.138</v>
      </c>
      <c r="O30" s="293">
        <v>12.129</v>
      </c>
      <c r="P30" s="293">
        <v>10.8</v>
      </c>
      <c r="Q30" s="293">
        <v>11.978999999999999</v>
      </c>
      <c r="R30" s="558">
        <v>10.08</v>
      </c>
      <c r="S30" s="294">
        <v>11.28</v>
      </c>
      <c r="T30" s="294">
        <v>10.15</v>
      </c>
      <c r="U30" s="294">
        <v>11.183999999999999</v>
      </c>
      <c r="V30" s="294">
        <v>10.4</v>
      </c>
      <c r="W30" s="294">
        <v>9.8000000000000007</v>
      </c>
      <c r="X30" s="294">
        <v>10.1</v>
      </c>
      <c r="Y30" s="294">
        <v>9.6</v>
      </c>
    </row>
    <row r="31" spans="1:25" ht="18">
      <c r="A31" s="209"/>
      <c r="B31" s="281"/>
      <c r="C31" s="297" t="s">
        <v>51</v>
      </c>
      <c r="D31" s="277"/>
      <c r="E31" s="558">
        <v>3.0409999999999999</v>
      </c>
      <c r="F31" s="558">
        <v>2.2930000000000001</v>
      </c>
      <c r="G31" s="558">
        <v>2.2650000000000001</v>
      </c>
      <c r="H31" s="558">
        <v>3.0640000000000001</v>
      </c>
      <c r="I31" s="293">
        <v>2.8809999999999998</v>
      </c>
      <c r="J31" s="293">
        <v>3.5209999999999999</v>
      </c>
      <c r="K31" s="293">
        <v>3.8690000000000002</v>
      </c>
      <c r="L31" s="293">
        <v>3.5760000000000001</v>
      </c>
      <c r="M31" s="293">
        <v>3.52</v>
      </c>
      <c r="N31" s="293">
        <v>4.2649999999999997</v>
      </c>
      <c r="O31" s="293">
        <v>3.875</v>
      </c>
      <c r="P31" s="293">
        <v>3.6</v>
      </c>
      <c r="Q31" s="293">
        <v>3.9489999999999998</v>
      </c>
      <c r="R31" s="558">
        <v>4.3479999999999999</v>
      </c>
      <c r="S31" s="294">
        <v>4.0019999999999998</v>
      </c>
      <c r="T31" s="294">
        <v>4.16</v>
      </c>
      <c r="U31" s="294">
        <v>4.3769999999999998</v>
      </c>
      <c r="V31" s="294">
        <v>5.2</v>
      </c>
      <c r="W31" s="294">
        <v>5.0999999999999996</v>
      </c>
      <c r="X31" s="294">
        <v>5.5</v>
      </c>
      <c r="Y31" s="294">
        <v>5.4</v>
      </c>
    </row>
    <row r="32" spans="1:25" ht="18">
      <c r="A32" s="209"/>
      <c r="B32" s="281"/>
      <c r="C32" s="297" t="s">
        <v>52</v>
      </c>
      <c r="D32" s="277"/>
      <c r="E32" s="558">
        <v>3.03</v>
      </c>
      <c r="F32" s="558">
        <v>2.8279999999999998</v>
      </c>
      <c r="G32" s="558">
        <v>2.3889999999999998</v>
      </c>
      <c r="H32" s="558">
        <v>2.3359999999999999</v>
      </c>
      <c r="I32" s="293">
        <v>2.5960000000000001</v>
      </c>
      <c r="J32" s="293">
        <v>2.3170000000000002</v>
      </c>
      <c r="K32" s="293">
        <v>2.2669999999999999</v>
      </c>
      <c r="L32" s="293">
        <v>2.0049999999999999</v>
      </c>
      <c r="M32" s="293">
        <v>2.3239999999999998</v>
      </c>
      <c r="N32" s="293">
        <v>2.7290000000000001</v>
      </c>
      <c r="O32" s="293">
        <v>2.2519999999999998</v>
      </c>
      <c r="P32" s="293">
        <v>2.7</v>
      </c>
      <c r="Q32" s="293">
        <v>2.61</v>
      </c>
      <c r="R32" s="558">
        <v>2.5830000000000002</v>
      </c>
      <c r="S32" s="294">
        <v>3.137</v>
      </c>
      <c r="T32" s="294">
        <v>2.5</v>
      </c>
      <c r="U32" s="294">
        <v>2.6850000000000001</v>
      </c>
      <c r="V32" s="294">
        <v>2.4</v>
      </c>
      <c r="W32" s="294">
        <v>2.4</v>
      </c>
      <c r="X32" s="294">
        <v>2.2000000000000002</v>
      </c>
      <c r="Y32" s="294">
        <v>2.1</v>
      </c>
    </row>
    <row r="33" spans="1:25" ht="5.25" customHeight="1">
      <c r="A33" s="209"/>
      <c r="B33" s="281"/>
      <c r="C33" s="281"/>
      <c r="D33" s="277"/>
      <c r="E33" s="277"/>
      <c r="F33" s="277"/>
      <c r="G33" s="277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0"/>
      <c r="S33" s="281"/>
      <c r="T33" s="281"/>
      <c r="U33" s="281"/>
      <c r="V33" s="281"/>
      <c r="W33" s="281"/>
      <c r="X33" s="281"/>
      <c r="Y33" s="281"/>
    </row>
    <row r="34" spans="1:25" ht="18.75">
      <c r="A34" s="209"/>
      <c r="B34" s="281"/>
      <c r="C34" s="282" t="s">
        <v>44</v>
      </c>
      <c r="D34" s="277"/>
      <c r="E34" s="567">
        <v>6020</v>
      </c>
      <c r="F34" s="567">
        <v>6253</v>
      </c>
      <c r="G34" s="567">
        <v>6276</v>
      </c>
      <c r="H34" s="280">
        <v>5973</v>
      </c>
      <c r="I34" s="278">
        <v>6033</v>
      </c>
      <c r="J34" s="278">
        <v>6359</v>
      </c>
      <c r="K34" s="278">
        <v>6040</v>
      </c>
      <c r="L34" s="278">
        <v>6070</v>
      </c>
      <c r="M34" s="278">
        <v>5180</v>
      </c>
      <c r="N34" s="278">
        <v>5440</v>
      </c>
      <c r="O34" s="278">
        <v>5370</v>
      </c>
      <c r="P34" s="278">
        <v>5220</v>
      </c>
      <c r="Q34" s="278">
        <v>5510</v>
      </c>
      <c r="R34" s="279">
        <v>4100</v>
      </c>
      <c r="S34" s="280">
        <v>4160</v>
      </c>
      <c r="T34" s="280">
        <v>4130</v>
      </c>
      <c r="U34" s="280">
        <v>3950</v>
      </c>
      <c r="V34" s="280">
        <v>3970</v>
      </c>
      <c r="W34" s="280">
        <v>4070</v>
      </c>
      <c r="X34" s="280">
        <v>3910</v>
      </c>
      <c r="Y34" s="280">
        <v>4050</v>
      </c>
    </row>
    <row r="35" spans="1:25" ht="5.25" customHeight="1">
      <c r="A35" s="209"/>
      <c r="B35" s="281"/>
      <c r="C35" s="281"/>
      <c r="D35" s="281"/>
      <c r="E35" s="281"/>
      <c r="F35" s="281"/>
      <c r="G35" s="28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0"/>
      <c r="S35" s="281"/>
      <c r="T35" s="281"/>
      <c r="U35" s="281"/>
      <c r="V35" s="281"/>
      <c r="W35" s="281"/>
      <c r="X35" s="281"/>
      <c r="Y35" s="281"/>
    </row>
    <row r="36" spans="1:25" ht="18.75">
      <c r="A36" s="209"/>
      <c r="B36" s="281"/>
      <c r="C36" s="210" t="s">
        <v>584</v>
      </c>
      <c r="D36" s="281"/>
      <c r="E36" s="298">
        <f>E25+E30+E31+E32</f>
        <v>31.845000000000002</v>
      </c>
      <c r="F36" s="298">
        <f>F25+F30+F31+F32</f>
        <v>31.264999999999997</v>
      </c>
      <c r="G36" s="298">
        <f>G25+G30+G31+G32</f>
        <v>29.91</v>
      </c>
      <c r="H36" s="298">
        <f>H25+H30+H31+H32</f>
        <v>30.783000000000001</v>
      </c>
      <c r="I36" s="298">
        <f t="shared" ref="I36:J36" si="0">I25+I29+I30+I31</f>
        <v>28.899000000000001</v>
      </c>
      <c r="J36" s="298">
        <f t="shared" si="0"/>
        <v>30.713000000000001</v>
      </c>
      <c r="K36" s="298">
        <v>30.353000000000002</v>
      </c>
      <c r="L36" s="298">
        <v>31.199000000000002</v>
      </c>
      <c r="M36" s="298">
        <v>29.700999999999997</v>
      </c>
      <c r="N36" s="298">
        <v>31.238999999999997</v>
      </c>
      <c r="O36" s="298">
        <v>30.708999999999996</v>
      </c>
      <c r="P36" s="298">
        <v>30.1</v>
      </c>
      <c r="Q36" s="298">
        <v>30.787999999999997</v>
      </c>
      <c r="R36" s="298">
        <v>30.073999999999998</v>
      </c>
      <c r="S36" s="298">
        <v>30.7</v>
      </c>
      <c r="T36" s="298">
        <v>29.84</v>
      </c>
      <c r="U36" s="298">
        <v>31.378999999999998</v>
      </c>
      <c r="V36" s="298">
        <v>30.6</v>
      </c>
      <c r="W36" s="298">
        <v>30.1</v>
      </c>
      <c r="X36" s="298">
        <v>30.3</v>
      </c>
      <c r="Y36" s="298">
        <v>29.8</v>
      </c>
    </row>
    <row r="37" spans="1:25" ht="12.75" customHeight="1">
      <c r="A37" s="209"/>
      <c r="B37" s="281"/>
      <c r="C37" s="276"/>
      <c r="D37" s="281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76"/>
      <c r="T37" s="276"/>
      <c r="U37" s="276"/>
      <c r="V37" s="276"/>
      <c r="W37" s="276"/>
      <c r="X37" s="276"/>
      <c r="Y37" s="276"/>
    </row>
    <row r="38" spans="1:25" ht="18">
      <c r="A38" s="209"/>
      <c r="B38" s="429" t="s">
        <v>543</v>
      </c>
      <c r="C38" s="276"/>
      <c r="D38" s="281"/>
      <c r="E38" s="298"/>
      <c r="F38" s="298"/>
      <c r="G38" s="298"/>
      <c r="H38" s="298"/>
      <c r="I38" s="298"/>
      <c r="J38" s="298"/>
      <c r="K38" s="298"/>
      <c r="L38" s="298"/>
      <c r="M38" s="298"/>
      <c r="N38" s="430" t="s">
        <v>6</v>
      </c>
      <c r="O38" s="430" t="s">
        <v>6</v>
      </c>
      <c r="P38" s="430" t="s">
        <v>6</v>
      </c>
      <c r="Q38" s="430" t="s">
        <v>6</v>
      </c>
      <c r="R38" s="290">
        <v>48.5</v>
      </c>
      <c r="S38" s="281">
        <v>47.3</v>
      </c>
      <c r="T38" s="281">
        <v>51.3</v>
      </c>
      <c r="U38" s="281">
        <v>45.1</v>
      </c>
      <c r="V38" s="281">
        <v>47.8</v>
      </c>
      <c r="W38" s="281">
        <v>45.3</v>
      </c>
      <c r="X38" s="281">
        <v>43</v>
      </c>
      <c r="Y38" s="281">
        <v>47.6</v>
      </c>
    </row>
    <row r="39" spans="1:25" ht="11.25" customHeight="1">
      <c r="A39" s="209"/>
      <c r="B39" s="208"/>
      <c r="C39" s="276"/>
      <c r="D39" s="281"/>
      <c r="E39" s="298"/>
      <c r="F39" s="298"/>
      <c r="G39" s="298"/>
      <c r="H39" s="298"/>
      <c r="I39" s="298"/>
      <c r="J39" s="298"/>
      <c r="K39" s="298"/>
      <c r="L39" s="298"/>
      <c r="M39" s="298"/>
      <c r="N39" s="430"/>
      <c r="O39" s="430"/>
      <c r="P39" s="430"/>
      <c r="Q39" s="430"/>
      <c r="R39" s="290"/>
      <c r="S39" s="281"/>
      <c r="T39" s="281"/>
      <c r="U39" s="281"/>
      <c r="V39" s="281"/>
      <c r="W39" s="281"/>
      <c r="X39" s="281"/>
      <c r="Y39" s="281"/>
    </row>
    <row r="40" spans="1:25" ht="18">
      <c r="A40" s="209"/>
      <c r="B40" s="429" t="s">
        <v>544</v>
      </c>
      <c r="C40" s="276"/>
      <c r="D40" s="281"/>
      <c r="E40" s="298"/>
      <c r="F40" s="298"/>
      <c r="G40" s="298"/>
      <c r="H40" s="298"/>
      <c r="I40" s="298"/>
      <c r="J40" s="298"/>
      <c r="K40" s="298"/>
      <c r="L40" s="298"/>
      <c r="M40" s="298"/>
      <c r="N40" s="430" t="s">
        <v>6</v>
      </c>
      <c r="O40" s="430" t="s">
        <v>6</v>
      </c>
      <c r="P40" s="430" t="s">
        <v>6</v>
      </c>
      <c r="Q40" s="430" t="s">
        <v>6</v>
      </c>
      <c r="R40" s="290">
        <v>1.5</v>
      </c>
      <c r="S40" s="281">
        <v>1.2</v>
      </c>
      <c r="T40" s="281">
        <v>1.8</v>
      </c>
      <c r="U40" s="281">
        <v>1.5</v>
      </c>
      <c r="V40" s="281">
        <v>1.6</v>
      </c>
      <c r="W40" s="281">
        <v>1.8</v>
      </c>
      <c r="X40" s="281">
        <v>1.8</v>
      </c>
      <c r="Y40" s="281">
        <v>1.7</v>
      </c>
    </row>
    <row r="41" spans="1:25" ht="5.25" customHeight="1">
      <c r="A41" s="209"/>
      <c r="B41" s="281"/>
      <c r="C41" s="281"/>
      <c r="D41" s="281"/>
      <c r="E41" s="281"/>
      <c r="F41" s="281"/>
      <c r="G41" s="28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0"/>
      <c r="S41" s="281"/>
      <c r="T41" s="281"/>
      <c r="U41" s="281"/>
      <c r="V41" s="281"/>
      <c r="W41" s="281"/>
      <c r="X41" s="281"/>
      <c r="Y41" s="281"/>
    </row>
    <row r="42" spans="1:25" ht="21">
      <c r="A42" s="209"/>
      <c r="B42" s="276" t="s">
        <v>585</v>
      </c>
      <c r="C42" s="276"/>
      <c r="D42" s="281"/>
      <c r="E42" s="281"/>
      <c r="F42" s="281"/>
      <c r="G42" s="281"/>
      <c r="H42" s="291"/>
      <c r="I42" s="291"/>
      <c r="J42" s="291"/>
    </row>
    <row r="43" spans="1:25" ht="18">
      <c r="A43" s="209"/>
      <c r="B43" s="281"/>
      <c r="C43" s="281" t="s">
        <v>45</v>
      </c>
      <c r="D43" s="281"/>
      <c r="E43" s="558">
        <v>53.9</v>
      </c>
      <c r="F43" s="558">
        <v>53.8</v>
      </c>
      <c r="G43" s="558">
        <v>51.9</v>
      </c>
      <c r="H43" s="293">
        <v>55.54</v>
      </c>
      <c r="I43" s="293">
        <v>52.4</v>
      </c>
      <c r="J43" s="293">
        <v>51.15</v>
      </c>
      <c r="K43" s="291">
        <v>52.52</v>
      </c>
      <c r="L43" s="291">
        <v>51.13</v>
      </c>
      <c r="M43" s="291">
        <v>52.81</v>
      </c>
      <c r="N43" s="291">
        <v>48.82</v>
      </c>
      <c r="O43" s="291">
        <v>49.97</v>
      </c>
      <c r="P43" s="291">
        <v>49.7</v>
      </c>
      <c r="Q43" s="291">
        <v>50.6</v>
      </c>
      <c r="R43" s="290">
        <v>51.4</v>
      </c>
      <c r="S43" s="281">
        <v>51.7</v>
      </c>
      <c r="T43" s="281">
        <v>51.2</v>
      </c>
      <c r="U43" s="281">
        <v>48.8</v>
      </c>
      <c r="V43" s="281">
        <v>51.8</v>
      </c>
      <c r="W43" s="281">
        <v>51.5</v>
      </c>
      <c r="X43" s="281">
        <v>52.3</v>
      </c>
      <c r="Y43" s="281">
        <v>51.8</v>
      </c>
    </row>
    <row r="44" spans="1:25" ht="18">
      <c r="A44" s="209"/>
      <c r="B44" s="281"/>
      <c r="C44" s="281" t="s">
        <v>46</v>
      </c>
      <c r="D44" s="281"/>
      <c r="E44" s="558">
        <v>18.3</v>
      </c>
      <c r="F44" s="558">
        <v>19.7</v>
      </c>
      <c r="G44" s="558">
        <v>20.8</v>
      </c>
      <c r="H44" s="293">
        <v>18.95</v>
      </c>
      <c r="I44" s="293">
        <v>21.7</v>
      </c>
      <c r="J44" s="293">
        <v>21.62</v>
      </c>
      <c r="K44" s="293">
        <v>20.96</v>
      </c>
      <c r="L44" s="293">
        <v>21.72</v>
      </c>
      <c r="M44" s="293">
        <v>21.89</v>
      </c>
      <c r="N44" s="293">
        <v>23.61</v>
      </c>
      <c r="O44" s="293">
        <v>24.44</v>
      </c>
      <c r="P44" s="293">
        <v>23</v>
      </c>
      <c r="Q44" s="293">
        <v>23.4</v>
      </c>
      <c r="R44" s="558">
        <v>24.1</v>
      </c>
      <c r="S44" s="281">
        <v>24.4</v>
      </c>
      <c r="T44" s="281">
        <v>24.5</v>
      </c>
      <c r="U44" s="281">
        <v>25.8</v>
      </c>
      <c r="V44" s="281">
        <v>25.6</v>
      </c>
      <c r="W44" s="281">
        <v>25.5</v>
      </c>
      <c r="X44" s="281">
        <v>24.2</v>
      </c>
      <c r="Y44" s="281">
        <v>25.1</v>
      </c>
    </row>
    <row r="45" spans="1:25" ht="18">
      <c r="A45" s="209"/>
      <c r="B45" s="281"/>
      <c r="C45" s="297" t="s">
        <v>49</v>
      </c>
      <c r="D45" s="281"/>
      <c r="E45" s="558">
        <v>0.7</v>
      </c>
      <c r="F45" s="558">
        <v>0.6</v>
      </c>
      <c r="G45" s="558">
        <v>0.6</v>
      </c>
      <c r="H45" s="293">
        <v>0.67</v>
      </c>
      <c r="I45" s="293">
        <v>1.1499999999999999</v>
      </c>
      <c r="J45" s="293">
        <v>0.98</v>
      </c>
      <c r="K45" s="293">
        <v>0.59</v>
      </c>
      <c r="L45" s="293">
        <v>0.87</v>
      </c>
      <c r="M45" s="293">
        <v>0.76</v>
      </c>
      <c r="N45" s="293">
        <v>1.47</v>
      </c>
      <c r="O45" s="293">
        <v>1.02</v>
      </c>
      <c r="P45" s="293">
        <v>1.4</v>
      </c>
      <c r="Q45" s="293">
        <v>1.4</v>
      </c>
      <c r="R45" s="558">
        <v>0.8</v>
      </c>
      <c r="S45" s="281">
        <v>1.2</v>
      </c>
      <c r="T45" s="281">
        <v>1.7</v>
      </c>
      <c r="U45" s="281">
        <v>1.2</v>
      </c>
      <c r="V45" s="281">
        <v>1.4</v>
      </c>
      <c r="W45" s="281">
        <v>0.9</v>
      </c>
      <c r="X45" s="281">
        <v>1.9</v>
      </c>
      <c r="Y45" s="281">
        <v>1.9</v>
      </c>
    </row>
    <row r="46" spans="1:25" ht="18">
      <c r="A46" s="209"/>
      <c r="B46" s="281"/>
      <c r="C46" s="297" t="s">
        <v>53</v>
      </c>
      <c r="D46" s="297"/>
      <c r="E46" s="295">
        <v>24.799999999999997</v>
      </c>
      <c r="F46" s="295">
        <v>23.5</v>
      </c>
      <c r="G46" s="295">
        <v>24.5</v>
      </c>
      <c r="H46" s="293">
        <v>22.36</v>
      </c>
      <c r="I46" s="293">
        <v>22.41</v>
      </c>
      <c r="J46" s="293">
        <v>23.56</v>
      </c>
      <c r="K46" s="293">
        <v>23.57</v>
      </c>
      <c r="L46" s="293">
        <v>23.73</v>
      </c>
      <c r="M46" s="293">
        <v>21.94</v>
      </c>
      <c r="N46" s="293">
        <v>23.86</v>
      </c>
      <c r="O46" s="293">
        <v>21.99</v>
      </c>
      <c r="P46" s="293">
        <v>23.9</v>
      </c>
      <c r="Q46" s="293">
        <v>21.7</v>
      </c>
      <c r="R46" s="558">
        <v>21.1</v>
      </c>
      <c r="S46" s="281">
        <v>19.899999999999999</v>
      </c>
      <c r="T46" s="281">
        <v>20.3</v>
      </c>
      <c r="U46" s="293">
        <v>21</v>
      </c>
      <c r="V46" s="293">
        <v>19.3</v>
      </c>
      <c r="W46" s="293">
        <v>19.8</v>
      </c>
      <c r="X46" s="293">
        <v>19</v>
      </c>
      <c r="Y46" s="293">
        <v>19.3</v>
      </c>
    </row>
    <row r="47" spans="1:25" ht="18">
      <c r="A47" s="209"/>
      <c r="B47" s="281"/>
      <c r="C47" s="297"/>
      <c r="D47" s="297" t="s">
        <v>54</v>
      </c>
      <c r="E47" s="558">
        <v>17.399999999999999</v>
      </c>
      <c r="F47" s="558">
        <v>16.899999999999999</v>
      </c>
      <c r="G47" s="558">
        <v>17.7</v>
      </c>
      <c r="H47" s="293">
        <v>15.05</v>
      </c>
      <c r="I47" s="293">
        <v>16.899999999999999</v>
      </c>
      <c r="J47" s="293">
        <v>16.850000000000001</v>
      </c>
      <c r="K47" s="293">
        <v>16.5</v>
      </c>
      <c r="L47" s="293">
        <v>17.04</v>
      </c>
      <c r="M47" s="293">
        <v>14.84</v>
      </c>
      <c r="N47" s="293">
        <v>16.53</v>
      </c>
      <c r="O47" s="293">
        <v>16</v>
      </c>
      <c r="P47" s="293">
        <v>16.100000000000001</v>
      </c>
      <c r="Q47" s="293">
        <v>15.1</v>
      </c>
      <c r="R47" s="290">
        <v>14.9</v>
      </c>
      <c r="S47" s="281">
        <v>14.5</v>
      </c>
      <c r="T47" s="281">
        <v>14.5</v>
      </c>
      <c r="U47" s="281">
        <v>15.3</v>
      </c>
      <c r="V47" s="281">
        <v>12.9</v>
      </c>
      <c r="W47" s="281">
        <v>14.2</v>
      </c>
      <c r="X47" s="281">
        <v>13.9</v>
      </c>
      <c r="Y47" s="281">
        <v>14.3</v>
      </c>
    </row>
    <row r="48" spans="1:25" ht="18">
      <c r="A48" s="209"/>
      <c r="B48" s="281"/>
      <c r="C48" s="297"/>
      <c r="D48" s="297" t="s">
        <v>55</v>
      </c>
      <c r="E48" s="558">
        <v>7.4</v>
      </c>
      <c r="F48" s="558">
        <v>6.6</v>
      </c>
      <c r="G48" s="558">
        <v>6.8</v>
      </c>
      <c r="H48" s="293">
        <v>7.31</v>
      </c>
      <c r="I48" s="293">
        <v>5.51</v>
      </c>
      <c r="J48" s="293">
        <v>6.71</v>
      </c>
      <c r="K48" s="293">
        <v>7.06</v>
      </c>
      <c r="L48" s="293">
        <v>6.69</v>
      </c>
      <c r="M48" s="293">
        <v>7.1</v>
      </c>
      <c r="N48" s="293">
        <v>7.33</v>
      </c>
      <c r="O48" s="293">
        <v>5.94</v>
      </c>
      <c r="P48" s="293">
        <v>7.8</v>
      </c>
      <c r="Q48" s="293">
        <v>6.6</v>
      </c>
      <c r="R48" s="558">
        <v>6.2</v>
      </c>
      <c r="S48" s="281">
        <v>5.4</v>
      </c>
      <c r="T48" s="281">
        <v>5.8</v>
      </c>
      <c r="U48" s="281">
        <v>5.7</v>
      </c>
      <c r="V48" s="281">
        <v>6.4</v>
      </c>
      <c r="W48" s="281">
        <v>5.6</v>
      </c>
      <c r="X48" s="281">
        <v>5.0999999999999996</v>
      </c>
      <c r="Y48" s="281">
        <v>5</v>
      </c>
    </row>
    <row r="49" spans="1:25" ht="18">
      <c r="A49" s="209"/>
      <c r="B49" s="281"/>
      <c r="C49" s="297" t="s">
        <v>51</v>
      </c>
      <c r="D49" s="297"/>
      <c r="E49" s="558">
        <v>0.7</v>
      </c>
      <c r="F49" s="558">
        <v>0.6</v>
      </c>
      <c r="G49" s="558">
        <v>0.5</v>
      </c>
      <c r="H49" s="293">
        <v>0.35</v>
      </c>
      <c r="I49" s="293">
        <v>0.53</v>
      </c>
      <c r="J49" s="293">
        <v>0.86</v>
      </c>
      <c r="K49" s="293">
        <v>0.73</v>
      </c>
      <c r="L49" s="293">
        <v>1.23</v>
      </c>
      <c r="M49" s="293">
        <v>0.9</v>
      </c>
      <c r="N49" s="293">
        <v>0.73</v>
      </c>
      <c r="O49" s="293">
        <v>0.74</v>
      </c>
      <c r="P49" s="293">
        <v>0.3</v>
      </c>
      <c r="Q49" s="293">
        <v>0.7</v>
      </c>
      <c r="R49" s="558">
        <v>0.4</v>
      </c>
      <c r="S49" s="281">
        <v>0.6</v>
      </c>
      <c r="T49" s="281">
        <v>0.7</v>
      </c>
      <c r="U49" s="281">
        <v>1.1000000000000001</v>
      </c>
      <c r="V49" s="281">
        <v>0.5</v>
      </c>
      <c r="W49" s="281">
        <v>0.5</v>
      </c>
      <c r="X49" s="281">
        <v>0.7</v>
      </c>
      <c r="Y49" s="281">
        <v>0.3</v>
      </c>
    </row>
    <row r="50" spans="1:25" ht="18">
      <c r="A50" s="209"/>
      <c r="B50" s="281"/>
      <c r="C50" s="297" t="s">
        <v>52</v>
      </c>
      <c r="D50" s="297"/>
      <c r="E50" s="558">
        <v>1.7</v>
      </c>
      <c r="F50" s="558">
        <v>1.7</v>
      </c>
      <c r="G50" s="558">
        <v>1.7</v>
      </c>
      <c r="H50" s="293">
        <v>2.13</v>
      </c>
      <c r="I50" s="293">
        <v>1.81</v>
      </c>
      <c r="J50" s="293">
        <v>1.83</v>
      </c>
      <c r="K50" s="293">
        <v>1.62</v>
      </c>
      <c r="L50" s="293">
        <v>1.33</v>
      </c>
      <c r="M50" s="293">
        <v>1.7</v>
      </c>
      <c r="N50" s="293">
        <v>1.52</v>
      </c>
      <c r="O50" s="293">
        <v>1.84</v>
      </c>
      <c r="P50" s="293">
        <v>1.7</v>
      </c>
      <c r="Q50" s="293">
        <v>2.2000000000000002</v>
      </c>
      <c r="R50" s="558">
        <v>2.2000000000000002</v>
      </c>
      <c r="S50" s="281">
        <v>2.2000000000000002</v>
      </c>
      <c r="T50" s="281">
        <v>1.7</v>
      </c>
      <c r="U50" s="281">
        <v>2.1</v>
      </c>
      <c r="V50" s="281">
        <v>1.5</v>
      </c>
      <c r="W50" s="281">
        <v>1.7</v>
      </c>
      <c r="X50" s="281">
        <v>2</v>
      </c>
      <c r="Y50" s="281">
        <v>1.7</v>
      </c>
    </row>
    <row r="51" spans="1:25" ht="5.25" customHeight="1">
      <c r="A51" s="209"/>
      <c r="B51" s="281"/>
      <c r="C51" s="281"/>
      <c r="D51" s="277"/>
      <c r="E51" s="277"/>
      <c r="F51" s="277"/>
      <c r="G51" s="277"/>
      <c r="H51" s="291"/>
      <c r="I51" s="291"/>
      <c r="J51" s="291"/>
    </row>
    <row r="52" spans="1:25" ht="18.75">
      <c r="A52" s="209"/>
      <c r="B52" s="281"/>
      <c r="C52" s="282" t="s">
        <v>44</v>
      </c>
      <c r="D52" s="277"/>
      <c r="E52" s="567">
        <v>2636</v>
      </c>
      <c r="F52" s="567">
        <v>3475</v>
      </c>
      <c r="G52" s="567">
        <v>3463</v>
      </c>
      <c r="H52" s="278">
        <v>3295</v>
      </c>
      <c r="I52" s="278">
        <v>3250</v>
      </c>
      <c r="J52" s="278">
        <v>3347</v>
      </c>
      <c r="K52" s="278">
        <v>3270</v>
      </c>
      <c r="L52" s="278">
        <v>3240</v>
      </c>
      <c r="M52" s="278">
        <v>2520</v>
      </c>
      <c r="N52" s="278">
        <v>2750</v>
      </c>
      <c r="O52" s="278">
        <v>2880</v>
      </c>
      <c r="P52" s="278">
        <v>2680</v>
      </c>
      <c r="Q52" s="278">
        <v>2720</v>
      </c>
      <c r="R52" s="279">
        <v>1920</v>
      </c>
      <c r="S52" s="280">
        <v>1980</v>
      </c>
      <c r="T52" s="280">
        <v>1980</v>
      </c>
      <c r="U52" s="280">
        <v>1880</v>
      </c>
      <c r="V52" s="280">
        <v>1890</v>
      </c>
      <c r="W52" s="280">
        <v>1830</v>
      </c>
      <c r="X52" s="280">
        <v>1720</v>
      </c>
      <c r="Y52" s="280">
        <v>1920</v>
      </c>
    </row>
    <row r="53" spans="1:25" ht="5.25" customHeight="1">
      <c r="A53" s="209"/>
      <c r="B53" s="281"/>
      <c r="C53" s="281"/>
      <c r="D53" s="281"/>
      <c r="E53" s="281"/>
      <c r="F53" s="281"/>
      <c r="G53" s="281"/>
      <c r="H53" s="291"/>
      <c r="I53" s="291"/>
      <c r="J53" s="291"/>
      <c r="K53" s="278"/>
      <c r="L53" s="278"/>
      <c r="M53" s="278"/>
      <c r="N53" s="278"/>
      <c r="O53" s="278"/>
      <c r="P53" s="278"/>
      <c r="Q53" s="278"/>
      <c r="R53" s="279"/>
      <c r="S53" s="280"/>
      <c r="T53" s="280"/>
      <c r="U53" s="280"/>
      <c r="V53" s="280"/>
      <c r="W53" s="280"/>
      <c r="X53" s="280"/>
      <c r="Y53" s="280"/>
    </row>
    <row r="54" spans="1:25" ht="21">
      <c r="A54" s="209"/>
      <c r="B54" s="299" t="s">
        <v>587</v>
      </c>
      <c r="C54" s="299"/>
      <c r="D54" s="276"/>
      <c r="E54" s="276"/>
      <c r="F54" s="276"/>
      <c r="G54" s="276"/>
      <c r="H54" s="300"/>
      <c r="I54" s="277"/>
      <c r="J54" s="277"/>
      <c r="K54" s="291"/>
      <c r="L54" s="291"/>
      <c r="M54" s="291"/>
      <c r="N54" s="291"/>
      <c r="O54" s="291"/>
      <c r="P54" s="291"/>
      <c r="Q54" s="291"/>
      <c r="R54" s="290"/>
      <c r="S54" s="281"/>
      <c r="T54" s="281"/>
      <c r="U54" s="281"/>
      <c r="V54" s="281"/>
      <c r="W54" s="281"/>
      <c r="X54" s="281"/>
      <c r="Y54" s="281"/>
    </row>
    <row r="55" spans="1:25" ht="18">
      <c r="A55" s="209"/>
      <c r="B55" s="281"/>
      <c r="C55" s="297" t="s">
        <v>56</v>
      </c>
      <c r="D55" s="277"/>
      <c r="E55" s="558">
        <v>37.159999999999997</v>
      </c>
      <c r="F55" s="558">
        <v>35.82</v>
      </c>
      <c r="G55" s="558">
        <v>35.26</v>
      </c>
      <c r="H55" s="558">
        <v>34.799999999999997</v>
      </c>
      <c r="I55" s="558">
        <v>32.69</v>
      </c>
      <c r="J55" s="558">
        <v>33.75</v>
      </c>
      <c r="K55" s="277">
        <v>31.71</v>
      </c>
      <c r="L55" s="288">
        <v>31.97</v>
      </c>
      <c r="M55" s="288">
        <v>30.32</v>
      </c>
      <c r="N55" s="288">
        <v>30.24</v>
      </c>
      <c r="O55" s="288">
        <v>30.66</v>
      </c>
      <c r="P55" s="288">
        <v>30.28</v>
      </c>
      <c r="Q55" s="288">
        <v>30.08</v>
      </c>
      <c r="R55" s="558">
        <v>31</v>
      </c>
      <c r="S55" s="568">
        <v>30.17</v>
      </c>
      <c r="T55" s="293">
        <v>30.82</v>
      </c>
      <c r="U55" s="293">
        <v>30</v>
      </c>
      <c r="V55" s="293">
        <v>29.3</v>
      </c>
      <c r="W55" s="293">
        <v>28.1</v>
      </c>
      <c r="X55" s="293">
        <v>28.6</v>
      </c>
      <c r="Y55" s="293">
        <v>27.6</v>
      </c>
    </row>
    <row r="56" spans="1:25" ht="18">
      <c r="A56" s="209"/>
      <c r="B56" s="281"/>
      <c r="C56" s="297" t="s">
        <v>57</v>
      </c>
      <c r="D56" s="277"/>
      <c r="E56" s="558">
        <v>45.1</v>
      </c>
      <c r="F56" s="558">
        <v>45.54</v>
      </c>
      <c r="G56" s="558">
        <v>45.62</v>
      </c>
      <c r="H56" s="558">
        <v>44.45</v>
      </c>
      <c r="I56" s="558">
        <v>44.51</v>
      </c>
      <c r="J56" s="558">
        <v>42.98</v>
      </c>
      <c r="K56" s="558">
        <v>44.46</v>
      </c>
      <c r="L56" s="558">
        <v>43.65</v>
      </c>
      <c r="M56" s="558">
        <v>44.34</v>
      </c>
      <c r="N56" s="558">
        <v>43.94</v>
      </c>
      <c r="O56" s="558">
        <v>43.71</v>
      </c>
      <c r="P56" s="558">
        <v>44.02</v>
      </c>
      <c r="Q56" s="558">
        <v>44.53</v>
      </c>
      <c r="R56" s="558">
        <v>43.03</v>
      </c>
      <c r="S56" s="568">
        <v>44</v>
      </c>
      <c r="T56" s="558">
        <v>43.32</v>
      </c>
      <c r="U56" s="558">
        <v>43.3</v>
      </c>
      <c r="V56" s="558">
        <v>42.1</v>
      </c>
      <c r="W56" s="558">
        <v>42.7</v>
      </c>
      <c r="X56" s="558">
        <v>42</v>
      </c>
      <c r="Y56" s="558">
        <v>41.5</v>
      </c>
    </row>
    <row r="57" spans="1:25" ht="18">
      <c r="A57" s="209"/>
      <c r="B57" s="281"/>
      <c r="C57" s="297" t="s">
        <v>58</v>
      </c>
      <c r="D57" s="277"/>
      <c r="E57" s="558">
        <v>15.38</v>
      </c>
      <c r="F57" s="558">
        <v>16.36</v>
      </c>
      <c r="G57" s="558">
        <v>16.559999999999999</v>
      </c>
      <c r="H57" s="558">
        <v>18.22</v>
      </c>
      <c r="I57" s="558">
        <v>19.79</v>
      </c>
      <c r="J57" s="558">
        <v>19.87</v>
      </c>
      <c r="K57" s="558">
        <v>20.5</v>
      </c>
      <c r="L57" s="558">
        <v>20.54</v>
      </c>
      <c r="M57" s="558">
        <v>21.39</v>
      </c>
      <c r="N57" s="558">
        <v>21.85</v>
      </c>
      <c r="O57" s="558">
        <v>21.47</v>
      </c>
      <c r="P57" s="558">
        <v>21.57</v>
      </c>
      <c r="Q57" s="558">
        <v>21</v>
      </c>
      <c r="R57" s="558">
        <v>21.32</v>
      </c>
      <c r="S57" s="568">
        <v>21.26</v>
      </c>
      <c r="T57" s="558">
        <v>21.14</v>
      </c>
      <c r="U57" s="558">
        <v>21.7</v>
      </c>
      <c r="V57" s="558">
        <v>23</v>
      </c>
      <c r="W57" s="558">
        <v>23.4</v>
      </c>
      <c r="X57" s="558">
        <v>23.7</v>
      </c>
      <c r="Y57" s="558">
        <v>24.9</v>
      </c>
    </row>
    <row r="58" spans="1:25" ht="18">
      <c r="A58" s="209"/>
      <c r="B58" s="281"/>
      <c r="C58" s="297" t="s">
        <v>59</v>
      </c>
      <c r="D58" s="277"/>
      <c r="E58" s="558">
        <v>2.37</v>
      </c>
      <c r="F58" s="558">
        <v>2.2799999999999998</v>
      </c>
      <c r="G58" s="558">
        <v>2.56</v>
      </c>
      <c r="H58" s="558">
        <v>2.54</v>
      </c>
      <c r="I58" s="558">
        <v>3.01</v>
      </c>
      <c r="J58" s="558">
        <v>3.4</v>
      </c>
      <c r="K58" s="558">
        <v>3.33</v>
      </c>
      <c r="L58" s="558">
        <v>3.84</v>
      </c>
      <c r="M58" s="558">
        <v>3.96</v>
      </c>
      <c r="N58" s="558">
        <v>3.96</v>
      </c>
      <c r="O58" s="558">
        <v>4.16</v>
      </c>
      <c r="P58" s="558">
        <v>4.13</v>
      </c>
      <c r="Q58" s="558">
        <v>4.3899999999999997</v>
      </c>
      <c r="R58" s="558">
        <v>4.6500000000000004</v>
      </c>
      <c r="S58" s="568">
        <v>4.57</v>
      </c>
      <c r="T58" s="558">
        <v>4.72</v>
      </c>
      <c r="U58" s="558">
        <v>5.0999999999999996</v>
      </c>
      <c r="V58" s="558">
        <v>5.6</v>
      </c>
      <c r="W58" s="558">
        <v>5.8</v>
      </c>
      <c r="X58" s="558">
        <v>5.7</v>
      </c>
      <c r="Y58" s="558">
        <v>5.9</v>
      </c>
    </row>
    <row r="59" spans="1:25" ht="4.5" customHeight="1">
      <c r="A59" s="209"/>
      <c r="B59" s="281"/>
      <c r="C59" s="297"/>
      <c r="D59" s="277"/>
      <c r="E59" s="288"/>
      <c r="F59" s="288"/>
      <c r="G59" s="288"/>
      <c r="H59" s="293"/>
      <c r="I59" s="293"/>
      <c r="J59" s="293"/>
      <c r="K59" s="558"/>
      <c r="L59" s="558"/>
      <c r="M59" s="558"/>
      <c r="N59" s="558"/>
      <c r="O59" s="558"/>
      <c r="P59" s="558"/>
      <c r="Q59" s="558"/>
      <c r="R59" s="558"/>
      <c r="S59" s="568"/>
      <c r="T59" s="558"/>
      <c r="U59" s="558"/>
      <c r="V59" s="558"/>
      <c r="W59" s="558"/>
      <c r="X59" s="558"/>
      <c r="Y59" s="558"/>
    </row>
    <row r="60" spans="1:25" ht="18">
      <c r="A60" s="209"/>
      <c r="B60" s="281"/>
      <c r="C60" s="297" t="s">
        <v>60</v>
      </c>
      <c r="D60" s="277"/>
      <c r="E60" s="569">
        <v>62.84</v>
      </c>
      <c r="F60" s="569">
        <v>64.180000000000007</v>
      </c>
      <c r="G60" s="569">
        <v>64.739999999999995</v>
      </c>
      <c r="H60" s="569">
        <v>65.2</v>
      </c>
      <c r="I60" s="569">
        <v>67.31</v>
      </c>
      <c r="J60" s="569">
        <v>66.25</v>
      </c>
      <c r="K60" s="293">
        <v>68.290000000000006</v>
      </c>
      <c r="L60" s="293">
        <v>68.03</v>
      </c>
      <c r="M60" s="293">
        <v>69.680000000000007</v>
      </c>
      <c r="N60" s="293">
        <v>69.760000000000005</v>
      </c>
      <c r="O60" s="293">
        <v>69.34</v>
      </c>
      <c r="P60" s="293">
        <v>69.72</v>
      </c>
      <c r="Q60" s="293">
        <v>69.92</v>
      </c>
      <c r="R60" s="558">
        <v>69</v>
      </c>
      <c r="S60" s="301">
        <v>69.83</v>
      </c>
      <c r="T60" s="368">
        <v>69.180000000000007</v>
      </c>
      <c r="U60" s="368">
        <v>70.099999999999994</v>
      </c>
      <c r="V60" s="368">
        <v>70.7</v>
      </c>
      <c r="W60" s="368">
        <v>71.900000000000006</v>
      </c>
      <c r="X60" s="368">
        <v>71.400000000000006</v>
      </c>
      <c r="Y60" s="368">
        <v>72.400000000000006</v>
      </c>
    </row>
    <row r="61" spans="1:25" ht="20.25" customHeight="1">
      <c r="A61" s="209"/>
      <c r="B61" s="281"/>
      <c r="C61" s="297" t="s">
        <v>61</v>
      </c>
      <c r="D61" s="277"/>
      <c r="E61" s="569">
        <v>17.739999999999998</v>
      </c>
      <c r="F61" s="569">
        <v>18.64</v>
      </c>
      <c r="G61" s="569">
        <v>19.12</v>
      </c>
      <c r="H61" s="569">
        <v>20.76</v>
      </c>
      <c r="I61" s="569">
        <v>22.8</v>
      </c>
      <c r="J61" s="569">
        <v>23.27</v>
      </c>
      <c r="K61" s="569">
        <v>23.83</v>
      </c>
      <c r="L61" s="569">
        <v>24.38</v>
      </c>
      <c r="M61" s="569">
        <v>25.34</v>
      </c>
      <c r="N61" s="569">
        <v>25.81</v>
      </c>
      <c r="O61" s="569">
        <v>25.63</v>
      </c>
      <c r="P61" s="569">
        <v>25.7</v>
      </c>
      <c r="Q61" s="569">
        <v>25.39</v>
      </c>
      <c r="R61" s="569">
        <v>25.97</v>
      </c>
      <c r="S61" s="568">
        <v>25.83</v>
      </c>
      <c r="T61" s="558">
        <v>25.86</v>
      </c>
      <c r="U61" s="558">
        <v>26.799999999999997</v>
      </c>
      <c r="V61" s="558">
        <v>28.5</v>
      </c>
      <c r="W61" s="558">
        <v>29.2</v>
      </c>
      <c r="X61" s="558">
        <v>29.4</v>
      </c>
      <c r="Y61" s="558">
        <v>30.8</v>
      </c>
    </row>
    <row r="62" spans="1:25" ht="4.5" customHeight="1">
      <c r="A62" s="209"/>
      <c r="B62" s="281"/>
      <c r="C62" s="297"/>
      <c r="D62" s="277"/>
      <c r="E62" s="293"/>
      <c r="F62" s="293"/>
      <c r="G62" s="293"/>
      <c r="H62" s="293"/>
      <c r="I62" s="293"/>
      <c r="J62" s="293"/>
      <c r="K62" s="569"/>
      <c r="L62" s="569"/>
      <c r="M62" s="569"/>
      <c r="N62" s="569"/>
      <c r="O62" s="569"/>
      <c r="P62" s="569"/>
      <c r="Q62" s="569"/>
      <c r="R62" s="569"/>
      <c r="S62" s="568"/>
      <c r="T62" s="558"/>
      <c r="U62" s="558"/>
      <c r="V62" s="558"/>
      <c r="W62" s="558"/>
      <c r="X62" s="558"/>
      <c r="Y62" s="558"/>
    </row>
    <row r="63" spans="1:25" ht="16.5" customHeight="1">
      <c r="A63" s="209"/>
      <c r="B63" s="281"/>
      <c r="C63" s="281" t="s">
        <v>62</v>
      </c>
      <c r="D63" s="277"/>
      <c r="E63" s="569">
        <v>31.77</v>
      </c>
      <c r="F63" s="569">
        <v>34.229999999999997</v>
      </c>
      <c r="G63" s="569" t="s">
        <v>404</v>
      </c>
      <c r="H63" s="569">
        <v>34.950000000000003</v>
      </c>
      <c r="I63" s="569">
        <v>34.42</v>
      </c>
      <c r="J63" s="569">
        <v>35</v>
      </c>
      <c r="K63" s="293">
        <v>35.020000000000003</v>
      </c>
      <c r="L63" s="293">
        <v>35.31</v>
      </c>
      <c r="M63" s="293">
        <v>36.89</v>
      </c>
      <c r="N63" s="293">
        <v>36.799999999999997</v>
      </c>
      <c r="O63" s="293">
        <v>35.450000000000003</v>
      </c>
      <c r="P63" s="293">
        <v>34.26</v>
      </c>
      <c r="Q63" s="293">
        <v>35.14</v>
      </c>
      <c r="R63" s="558">
        <v>35.020000000000003</v>
      </c>
      <c r="S63" s="302">
        <v>34.33</v>
      </c>
      <c r="T63" s="302">
        <v>34.44</v>
      </c>
      <c r="U63" s="302">
        <v>35.1</v>
      </c>
      <c r="V63" s="302">
        <v>33.799999999999997</v>
      </c>
      <c r="W63" s="302">
        <v>34.4</v>
      </c>
      <c r="X63" s="302">
        <v>34.700000000000003</v>
      </c>
      <c r="Y63" s="302">
        <v>33.5</v>
      </c>
    </row>
    <row r="64" spans="1:25" ht="5.25" customHeight="1">
      <c r="A64" s="209"/>
      <c r="B64" s="281"/>
      <c r="C64" s="281"/>
      <c r="D64" s="277"/>
      <c r="E64" s="281"/>
      <c r="F64" s="281"/>
      <c r="G64" s="281"/>
      <c r="H64" s="291"/>
      <c r="I64" s="291"/>
      <c r="J64" s="291"/>
      <c r="K64" s="569"/>
      <c r="L64" s="569"/>
      <c r="M64" s="569"/>
      <c r="N64" s="569"/>
      <c r="O64" s="569"/>
      <c r="P64" s="569"/>
      <c r="Q64" s="569"/>
      <c r="R64" s="569"/>
      <c r="S64" s="569"/>
      <c r="T64" s="569"/>
      <c r="U64" s="569"/>
      <c r="V64" s="569"/>
      <c r="W64" s="569"/>
      <c r="X64" s="569"/>
      <c r="Y64" s="569"/>
    </row>
    <row r="65" spans="1:25" ht="18.75">
      <c r="A65" s="209"/>
      <c r="B65" s="281"/>
      <c r="C65" s="282" t="s">
        <v>63</v>
      </c>
      <c r="D65" s="277"/>
      <c r="E65" s="567">
        <v>14679</v>
      </c>
      <c r="F65" s="567">
        <v>15547</v>
      </c>
      <c r="G65" s="567">
        <v>15566</v>
      </c>
      <c r="H65" s="567">
        <v>15073</v>
      </c>
      <c r="I65" s="567">
        <v>14880</v>
      </c>
      <c r="J65" s="567">
        <v>15942</v>
      </c>
      <c r="K65" s="278">
        <v>15390</v>
      </c>
      <c r="L65" s="278">
        <v>15620</v>
      </c>
      <c r="M65" s="278">
        <v>13410</v>
      </c>
      <c r="N65" s="278">
        <v>13820</v>
      </c>
      <c r="O65" s="278">
        <v>14190</v>
      </c>
      <c r="P65" s="278">
        <v>14210</v>
      </c>
      <c r="Q65" s="278">
        <v>14360</v>
      </c>
      <c r="R65" s="279">
        <v>10640</v>
      </c>
      <c r="S65" s="280">
        <v>10650</v>
      </c>
      <c r="T65" s="280">
        <v>10630</v>
      </c>
      <c r="U65" s="280">
        <v>10330</v>
      </c>
      <c r="V65" s="280">
        <v>10470</v>
      </c>
      <c r="W65" s="280">
        <v>10680</v>
      </c>
      <c r="X65" s="280">
        <v>10530</v>
      </c>
      <c r="Y65" s="280">
        <v>10580</v>
      </c>
    </row>
    <row r="66" spans="1:25" ht="5.25" customHeight="1">
      <c r="A66" s="209"/>
      <c r="B66" s="281"/>
      <c r="C66" s="281"/>
      <c r="D66" s="277"/>
      <c r="E66" s="277"/>
      <c r="F66" s="277"/>
      <c r="G66" s="277"/>
      <c r="H66" s="291"/>
      <c r="I66" s="291"/>
      <c r="J66" s="291"/>
      <c r="K66" s="567"/>
      <c r="L66" s="567"/>
      <c r="M66" s="567"/>
      <c r="N66" s="567"/>
      <c r="O66" s="567"/>
      <c r="P66" s="567"/>
      <c r="Q66" s="567"/>
      <c r="R66" s="567"/>
      <c r="S66" s="567"/>
      <c r="T66" s="567"/>
      <c r="U66" s="567"/>
      <c r="V66" s="567"/>
      <c r="W66" s="567"/>
      <c r="X66" s="567"/>
      <c r="Y66" s="567"/>
    </row>
    <row r="67" spans="1:25" ht="18">
      <c r="A67" s="209"/>
      <c r="B67" s="276" t="s">
        <v>64</v>
      </c>
      <c r="C67" s="276"/>
      <c r="D67" s="281"/>
      <c r="E67" s="281"/>
      <c r="F67" s="281"/>
      <c r="G67" s="28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0"/>
      <c r="S67" s="281"/>
      <c r="T67" s="281"/>
      <c r="U67" s="281"/>
      <c r="V67" s="281"/>
      <c r="W67" s="281"/>
      <c r="X67" s="281"/>
      <c r="Y67" s="281"/>
    </row>
    <row r="68" spans="1:25" ht="18">
      <c r="A68" s="209"/>
      <c r="B68" s="276" t="s">
        <v>65</v>
      </c>
      <c r="C68" s="22"/>
      <c r="D68" s="281"/>
      <c r="E68" s="281"/>
      <c r="F68" s="281"/>
      <c r="G68" s="28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0"/>
      <c r="S68" s="281"/>
      <c r="T68" s="281"/>
      <c r="U68" s="281"/>
      <c r="V68" s="281"/>
      <c r="W68" s="281"/>
      <c r="X68" s="281"/>
      <c r="Y68" s="281"/>
    </row>
    <row r="69" spans="1:25" ht="18">
      <c r="A69" s="209"/>
      <c r="B69" s="281"/>
      <c r="C69" s="297"/>
      <c r="D69" s="297" t="s">
        <v>66</v>
      </c>
      <c r="E69" s="554">
        <v>76.900000000000006</v>
      </c>
      <c r="F69" s="554">
        <v>76.2</v>
      </c>
      <c r="G69" s="570">
        <v>75.599999999999994</v>
      </c>
      <c r="H69" s="303">
        <v>76.7</v>
      </c>
      <c r="I69" s="291">
        <v>76.5</v>
      </c>
      <c r="J69" s="291">
        <v>75.8</v>
      </c>
      <c r="K69" s="291">
        <v>75.7</v>
      </c>
      <c r="L69" s="291">
        <v>75.5</v>
      </c>
      <c r="M69" s="291">
        <v>75.8</v>
      </c>
      <c r="N69" s="291">
        <v>76</v>
      </c>
      <c r="O69" s="291">
        <v>76.2</v>
      </c>
      <c r="P69" s="291">
        <v>75.599999999999994</v>
      </c>
      <c r="Q69" s="291">
        <v>75.599999999999994</v>
      </c>
      <c r="R69" s="290">
        <v>75.599999999999994</v>
      </c>
      <c r="S69" s="281">
        <v>76</v>
      </c>
      <c r="T69" s="281">
        <v>75.8</v>
      </c>
      <c r="U69" s="281">
        <v>73.400000000000006</v>
      </c>
      <c r="V69" s="281">
        <v>75.400000000000006</v>
      </c>
      <c r="W69" s="281">
        <v>75.2</v>
      </c>
      <c r="X69" s="281">
        <v>75.599999999999994</v>
      </c>
      <c r="Y69" s="281">
        <v>77</v>
      </c>
    </row>
    <row r="70" spans="1:25" ht="18">
      <c r="A70" s="209"/>
      <c r="B70" s="281"/>
      <c r="C70" s="297"/>
      <c r="D70" s="297" t="s">
        <v>67</v>
      </c>
      <c r="E70" s="571">
        <v>51.5</v>
      </c>
      <c r="F70" s="571">
        <v>53</v>
      </c>
      <c r="G70" s="570">
        <v>55</v>
      </c>
      <c r="H70" s="303">
        <v>53.8</v>
      </c>
      <c r="I70" s="291">
        <v>56</v>
      </c>
      <c r="J70" s="291">
        <v>56.9</v>
      </c>
      <c r="K70" s="291">
        <v>56.4</v>
      </c>
      <c r="L70" s="291">
        <v>58</v>
      </c>
      <c r="M70" s="291">
        <v>59.2</v>
      </c>
      <c r="N70" s="291">
        <v>59.9</v>
      </c>
      <c r="O70" s="291">
        <v>60.6</v>
      </c>
      <c r="P70" s="291">
        <v>60.2</v>
      </c>
      <c r="Q70" s="291">
        <v>59.8</v>
      </c>
      <c r="R70" s="558">
        <v>61.6</v>
      </c>
      <c r="S70" s="294">
        <v>61.4</v>
      </c>
      <c r="T70" s="294">
        <v>61.8</v>
      </c>
      <c r="U70" s="294">
        <v>63.1</v>
      </c>
      <c r="V70" s="294">
        <v>63.1</v>
      </c>
      <c r="W70" s="294">
        <v>64.3</v>
      </c>
      <c r="X70" s="294">
        <v>64</v>
      </c>
      <c r="Y70" s="294">
        <v>65.900000000000006</v>
      </c>
    </row>
    <row r="71" spans="1:25" ht="18">
      <c r="A71" s="209"/>
      <c r="B71" s="281"/>
      <c r="C71" s="297"/>
      <c r="D71" s="297" t="s">
        <v>545</v>
      </c>
      <c r="E71" s="571"/>
      <c r="F71" s="571"/>
      <c r="G71" s="570"/>
      <c r="H71" s="303"/>
      <c r="I71" s="291"/>
      <c r="J71" s="291"/>
      <c r="K71" s="291"/>
      <c r="L71" s="291"/>
      <c r="M71" s="291"/>
      <c r="N71" s="431" t="s">
        <v>6</v>
      </c>
      <c r="O71" s="431" t="s">
        <v>6</v>
      </c>
      <c r="P71" s="431" t="s">
        <v>6</v>
      </c>
      <c r="Q71" s="431" t="s">
        <v>6</v>
      </c>
      <c r="R71" s="558" t="s">
        <v>6</v>
      </c>
      <c r="S71" s="304" t="s">
        <v>6</v>
      </c>
      <c r="T71" s="304" t="s">
        <v>6</v>
      </c>
      <c r="U71" s="304" t="s">
        <v>6</v>
      </c>
      <c r="V71" s="304" t="s">
        <v>6</v>
      </c>
      <c r="W71" s="304" t="s">
        <v>6</v>
      </c>
      <c r="X71" s="304" t="s">
        <v>542</v>
      </c>
      <c r="Y71" s="304" t="s">
        <v>542</v>
      </c>
    </row>
    <row r="72" spans="1:25" ht="18">
      <c r="A72" s="209"/>
      <c r="B72" s="281"/>
      <c r="C72" s="297"/>
      <c r="D72" s="297" t="s">
        <v>546</v>
      </c>
      <c r="E72" s="571"/>
      <c r="F72" s="571"/>
      <c r="G72" s="570"/>
      <c r="H72" s="303"/>
      <c r="I72" s="291"/>
      <c r="J72" s="291"/>
      <c r="K72" s="291"/>
      <c r="L72" s="291"/>
      <c r="M72" s="291"/>
      <c r="N72" s="431" t="s">
        <v>6</v>
      </c>
      <c r="O72" s="431" t="s">
        <v>6</v>
      </c>
      <c r="P72" s="431" t="s">
        <v>6</v>
      </c>
      <c r="Q72" s="431" t="s">
        <v>6</v>
      </c>
      <c r="R72" s="558" t="s">
        <v>6</v>
      </c>
      <c r="S72" s="304" t="s">
        <v>6</v>
      </c>
      <c r="T72" s="304" t="s">
        <v>6</v>
      </c>
      <c r="U72" s="304" t="s">
        <v>6</v>
      </c>
      <c r="V72" s="304" t="s">
        <v>6</v>
      </c>
      <c r="W72" s="304" t="s">
        <v>6</v>
      </c>
      <c r="X72" s="304" t="s">
        <v>542</v>
      </c>
      <c r="Y72" s="304" t="s">
        <v>542</v>
      </c>
    </row>
    <row r="73" spans="1:25" ht="18">
      <c r="A73" s="209"/>
      <c r="B73" s="281"/>
      <c r="C73" s="297"/>
      <c r="D73" s="297" t="s">
        <v>68</v>
      </c>
      <c r="E73" s="571">
        <v>63.5</v>
      </c>
      <c r="F73" s="571">
        <v>64</v>
      </c>
      <c r="G73" s="570">
        <v>64.7</v>
      </c>
      <c r="H73" s="303">
        <v>64.599999999999994</v>
      </c>
      <c r="I73" s="291">
        <v>65.8</v>
      </c>
      <c r="J73" s="291">
        <v>65.8</v>
      </c>
      <c r="K73" s="291">
        <v>65.599999999999994</v>
      </c>
      <c r="L73" s="291">
        <v>66.400000000000006</v>
      </c>
      <c r="M73" s="291">
        <v>67</v>
      </c>
      <c r="N73" s="291">
        <v>67.599999999999994</v>
      </c>
      <c r="O73" s="291">
        <v>68</v>
      </c>
      <c r="P73" s="291">
        <v>67.599999999999994</v>
      </c>
      <c r="Q73" s="291">
        <v>67.3</v>
      </c>
      <c r="R73" s="558">
        <v>68.3</v>
      </c>
      <c r="S73" s="294">
        <v>68.400000000000006</v>
      </c>
      <c r="T73" s="294">
        <v>68.5</v>
      </c>
      <c r="U73" s="294">
        <v>68</v>
      </c>
      <c r="V73" s="294">
        <v>69</v>
      </c>
      <c r="W73" s="419">
        <v>69.5</v>
      </c>
      <c r="X73" s="419">
        <v>69.5</v>
      </c>
      <c r="Y73" s="419">
        <v>71.2</v>
      </c>
    </row>
    <row r="74" spans="1:25" ht="4.5" customHeight="1">
      <c r="A74" s="209"/>
      <c r="B74" s="281"/>
      <c r="C74" s="281"/>
      <c r="D74" s="277"/>
      <c r="E74" s="277"/>
      <c r="F74" s="277"/>
      <c r="G74" s="277"/>
      <c r="H74" s="303"/>
      <c r="I74" s="291"/>
      <c r="J74" s="291"/>
      <c r="K74" s="291"/>
      <c r="L74" s="291"/>
      <c r="M74" s="291"/>
      <c r="N74" s="291"/>
      <c r="O74" s="291"/>
      <c r="P74" s="291"/>
      <c r="Q74" s="291"/>
      <c r="R74" s="558"/>
      <c r="S74" s="294"/>
      <c r="T74" s="294"/>
      <c r="U74" s="294"/>
      <c r="V74" s="294"/>
      <c r="W74" s="294"/>
      <c r="X74" s="294"/>
      <c r="Y74" s="294"/>
    </row>
    <row r="75" spans="1:25" ht="18">
      <c r="A75" s="209"/>
      <c r="B75" s="276" t="s">
        <v>69</v>
      </c>
      <c r="C75" s="22"/>
      <c r="D75" s="281"/>
      <c r="E75" s="281"/>
      <c r="F75" s="281"/>
      <c r="G75" s="281"/>
      <c r="H75" s="303"/>
      <c r="I75" s="291"/>
      <c r="J75" s="291"/>
      <c r="K75" s="291"/>
      <c r="L75" s="291"/>
      <c r="M75" s="291"/>
      <c r="N75" s="291"/>
      <c r="O75" s="291"/>
      <c r="P75" s="291"/>
      <c r="Q75" s="291"/>
      <c r="R75" s="290"/>
      <c r="S75" s="281"/>
      <c r="T75" s="281"/>
      <c r="U75" s="281"/>
      <c r="V75" s="281"/>
      <c r="W75" s="281"/>
      <c r="X75" s="281"/>
      <c r="Y75" s="281"/>
    </row>
    <row r="76" spans="1:25" ht="18">
      <c r="A76" s="209"/>
      <c r="B76" s="281"/>
      <c r="C76" s="277"/>
      <c r="D76" s="297" t="s">
        <v>70</v>
      </c>
      <c r="E76" s="558">
        <v>44.2</v>
      </c>
      <c r="F76" s="558">
        <v>44.7</v>
      </c>
      <c r="G76" s="558">
        <v>45.8</v>
      </c>
      <c r="H76" s="558">
        <v>45.5</v>
      </c>
      <c r="I76" s="291">
        <v>43.3</v>
      </c>
      <c r="J76" s="291">
        <v>41.4</v>
      </c>
      <c r="K76" s="291">
        <v>41.8</v>
      </c>
      <c r="L76" s="291">
        <v>40.9</v>
      </c>
      <c r="M76" s="291">
        <v>45.2</v>
      </c>
      <c r="N76" s="291">
        <v>44.9</v>
      </c>
      <c r="O76" s="291">
        <v>43.4</v>
      </c>
      <c r="P76" s="291">
        <v>41.4</v>
      </c>
      <c r="Q76" s="291">
        <v>40.700000000000003</v>
      </c>
      <c r="R76" s="290">
        <v>42</v>
      </c>
      <c r="S76" s="281">
        <v>41.9</v>
      </c>
      <c r="T76" s="281">
        <v>40.9</v>
      </c>
      <c r="U76" s="281">
        <v>40.9</v>
      </c>
      <c r="V76" s="281">
        <v>42.2</v>
      </c>
      <c r="W76" s="281">
        <v>41.9</v>
      </c>
      <c r="X76" s="281">
        <v>41.4</v>
      </c>
      <c r="Y76" s="281">
        <v>43</v>
      </c>
    </row>
    <row r="77" spans="1:25" ht="18">
      <c r="A77" s="209"/>
      <c r="B77" s="281"/>
      <c r="C77" s="277"/>
      <c r="D77" s="297" t="s">
        <v>71</v>
      </c>
      <c r="E77" s="558">
        <v>7.6</v>
      </c>
      <c r="F77" s="558">
        <v>7.9</v>
      </c>
      <c r="G77" s="558">
        <v>8</v>
      </c>
      <c r="H77" s="558">
        <v>8</v>
      </c>
      <c r="I77" s="291">
        <v>10.199999999999999</v>
      </c>
      <c r="J77" s="291">
        <v>11.2</v>
      </c>
      <c r="K77" s="291">
        <v>11.2</v>
      </c>
      <c r="L77" s="291">
        <v>11.6</v>
      </c>
      <c r="M77" s="291">
        <v>10</v>
      </c>
      <c r="N77" s="291">
        <v>10.4</v>
      </c>
      <c r="O77" s="291">
        <v>11.9</v>
      </c>
      <c r="P77" s="291">
        <v>12.8</v>
      </c>
      <c r="Q77" s="291">
        <v>13.3</v>
      </c>
      <c r="R77" s="558">
        <v>13.1</v>
      </c>
      <c r="S77" s="294">
        <v>13.3</v>
      </c>
      <c r="T77" s="294">
        <v>13.9</v>
      </c>
      <c r="U77" s="294">
        <v>14.5</v>
      </c>
      <c r="V77" s="294">
        <v>14.3</v>
      </c>
      <c r="W77" s="294">
        <v>14.7</v>
      </c>
      <c r="X77" s="294">
        <v>15.3</v>
      </c>
      <c r="Y77" s="294">
        <v>15</v>
      </c>
    </row>
    <row r="78" spans="1:25" ht="18">
      <c r="A78" s="209"/>
      <c r="B78" s="281"/>
      <c r="C78" s="277"/>
      <c r="D78" s="297" t="s">
        <v>72</v>
      </c>
      <c r="E78" s="558">
        <v>4.5</v>
      </c>
      <c r="F78" s="558">
        <v>4.2</v>
      </c>
      <c r="G78" s="558">
        <v>3.9</v>
      </c>
      <c r="H78" s="558">
        <v>4.2</v>
      </c>
      <c r="I78" s="291">
        <v>5.5</v>
      </c>
      <c r="J78" s="291">
        <v>5.7</v>
      </c>
      <c r="K78" s="291">
        <v>5.8</v>
      </c>
      <c r="L78" s="291">
        <v>6.7</v>
      </c>
      <c r="M78" s="291">
        <v>5.0999999999999996</v>
      </c>
      <c r="N78" s="291">
        <v>5.6</v>
      </c>
      <c r="O78" s="291">
        <v>5.6</v>
      </c>
      <c r="P78" s="291">
        <v>6</v>
      </c>
      <c r="Q78" s="291">
        <v>6.2</v>
      </c>
      <c r="R78" s="558">
        <v>6</v>
      </c>
      <c r="S78" s="294">
        <v>5.6</v>
      </c>
      <c r="T78" s="294">
        <v>5.9</v>
      </c>
      <c r="U78" s="294">
        <v>5.9</v>
      </c>
      <c r="V78" s="294">
        <v>6</v>
      </c>
      <c r="W78" s="294">
        <v>6.1</v>
      </c>
      <c r="X78" s="294">
        <v>6</v>
      </c>
      <c r="Y78" s="294">
        <v>6.4</v>
      </c>
    </row>
    <row r="79" spans="1:25" ht="18">
      <c r="A79" s="209"/>
      <c r="B79" s="281"/>
      <c r="C79" s="277"/>
      <c r="D79" s="297" t="s">
        <v>73</v>
      </c>
      <c r="E79" s="558">
        <v>1</v>
      </c>
      <c r="F79" s="558">
        <v>0.9</v>
      </c>
      <c r="G79" s="558">
        <v>1</v>
      </c>
      <c r="H79" s="558">
        <v>0.9</v>
      </c>
      <c r="I79" s="291">
        <v>0.7</v>
      </c>
      <c r="J79" s="291">
        <v>0.8</v>
      </c>
      <c r="K79" s="291">
        <v>0.8</v>
      </c>
      <c r="L79" s="291">
        <v>1</v>
      </c>
      <c r="M79" s="291">
        <v>0.9</v>
      </c>
      <c r="N79" s="291">
        <v>1</v>
      </c>
      <c r="O79" s="291">
        <v>0.9</v>
      </c>
      <c r="P79" s="291">
        <v>0.9</v>
      </c>
      <c r="Q79" s="291">
        <v>0.9</v>
      </c>
      <c r="R79" s="558">
        <v>0.8</v>
      </c>
      <c r="S79" s="294">
        <v>1</v>
      </c>
      <c r="T79" s="294">
        <v>0.9</v>
      </c>
      <c r="U79" s="294">
        <v>0.8</v>
      </c>
      <c r="V79" s="294">
        <v>1</v>
      </c>
      <c r="W79" s="294">
        <v>1</v>
      </c>
      <c r="X79" s="294">
        <v>1</v>
      </c>
      <c r="Y79" s="294">
        <v>0.9</v>
      </c>
    </row>
    <row r="80" spans="1:25" ht="18">
      <c r="A80" s="209"/>
      <c r="B80" s="281"/>
      <c r="C80" s="277"/>
      <c r="D80" s="297" t="s">
        <v>74</v>
      </c>
      <c r="E80" s="558">
        <v>0.5</v>
      </c>
      <c r="F80" s="558">
        <v>0.5</v>
      </c>
      <c r="G80" s="558">
        <v>0.6</v>
      </c>
      <c r="H80" s="558">
        <v>0.4</v>
      </c>
      <c r="I80" s="291">
        <v>0.4</v>
      </c>
      <c r="J80" s="291">
        <v>0.6</v>
      </c>
      <c r="K80" s="291">
        <v>0.5</v>
      </c>
      <c r="L80" s="291">
        <v>0.5</v>
      </c>
      <c r="M80" s="291">
        <v>0.6</v>
      </c>
      <c r="N80" s="291">
        <v>0.4</v>
      </c>
      <c r="O80" s="291">
        <v>0.4</v>
      </c>
      <c r="P80" s="291">
        <v>0.4</v>
      </c>
      <c r="Q80" s="291">
        <v>0.4</v>
      </c>
      <c r="R80" s="558">
        <v>0.3</v>
      </c>
      <c r="S80" s="304">
        <v>0.5</v>
      </c>
      <c r="T80" s="304">
        <v>0.7</v>
      </c>
      <c r="U80" s="304">
        <v>0.5</v>
      </c>
      <c r="V80" s="304">
        <v>0.5</v>
      </c>
      <c r="W80" s="304">
        <v>0.5</v>
      </c>
      <c r="X80" s="304">
        <v>0.4</v>
      </c>
      <c r="Y80" s="304">
        <v>0.4</v>
      </c>
    </row>
    <row r="81" spans="1:25" ht="18">
      <c r="A81" s="209"/>
      <c r="B81" s="281"/>
      <c r="C81" s="277"/>
      <c r="D81" s="281" t="s">
        <v>75</v>
      </c>
      <c r="E81" s="558">
        <v>1.7</v>
      </c>
      <c r="F81" s="558">
        <v>1.8</v>
      </c>
      <c r="G81" s="558">
        <v>1.9</v>
      </c>
      <c r="H81" s="558">
        <v>2.1</v>
      </c>
      <c r="I81" s="291">
        <v>1.7</v>
      </c>
      <c r="J81" s="291">
        <v>1.6</v>
      </c>
      <c r="K81" s="291">
        <v>1.4</v>
      </c>
      <c r="L81" s="291">
        <v>1.4</v>
      </c>
      <c r="M81" s="291">
        <v>1.7</v>
      </c>
      <c r="N81" s="291">
        <v>1.3</v>
      </c>
      <c r="O81" s="291">
        <v>1.6</v>
      </c>
      <c r="P81" s="291">
        <v>1.8</v>
      </c>
      <c r="Q81" s="291">
        <v>1.7</v>
      </c>
      <c r="R81" s="558">
        <v>1.7</v>
      </c>
      <c r="S81" s="304">
        <v>1.6</v>
      </c>
      <c r="T81" s="304">
        <v>1.8</v>
      </c>
      <c r="U81" s="304">
        <v>1.4</v>
      </c>
      <c r="V81" s="304">
        <v>1.6</v>
      </c>
      <c r="W81" s="304">
        <v>1.3</v>
      </c>
      <c r="X81" s="304">
        <v>1.3</v>
      </c>
      <c r="Y81" s="304">
        <v>1.1000000000000001</v>
      </c>
    </row>
    <row r="82" spans="1:25" ht="18">
      <c r="A82" s="209"/>
      <c r="B82" s="281"/>
      <c r="C82" s="277"/>
      <c r="D82" s="281" t="s">
        <v>76</v>
      </c>
      <c r="E82" s="558">
        <v>4</v>
      </c>
      <c r="F82" s="558">
        <v>4</v>
      </c>
      <c r="G82" s="558">
        <v>3.5</v>
      </c>
      <c r="H82" s="558">
        <v>3.5</v>
      </c>
      <c r="I82" s="291">
        <v>4.0999999999999996</v>
      </c>
      <c r="J82" s="291">
        <v>4.5</v>
      </c>
      <c r="K82" s="291">
        <v>4.0999999999999996</v>
      </c>
      <c r="L82" s="291">
        <v>4.4000000000000004</v>
      </c>
      <c r="M82" s="291">
        <v>3.5</v>
      </c>
      <c r="N82" s="291">
        <v>4</v>
      </c>
      <c r="O82" s="291">
        <v>4.2</v>
      </c>
      <c r="P82" s="291">
        <v>4.3</v>
      </c>
      <c r="Q82" s="291">
        <v>4.0999999999999996</v>
      </c>
      <c r="R82" s="558">
        <v>4.5</v>
      </c>
      <c r="S82" s="304">
        <v>4.5</v>
      </c>
      <c r="T82" s="304">
        <v>4.3</v>
      </c>
      <c r="U82" s="304">
        <v>4</v>
      </c>
      <c r="V82" s="304">
        <v>3.4</v>
      </c>
      <c r="W82" s="304">
        <v>4</v>
      </c>
      <c r="X82" s="304">
        <v>4.2</v>
      </c>
      <c r="Y82" s="304">
        <v>4.4000000000000004</v>
      </c>
    </row>
    <row r="83" spans="1:25" ht="18">
      <c r="A83" s="209"/>
      <c r="B83" s="281"/>
      <c r="C83" s="277"/>
      <c r="D83" s="281" t="s">
        <v>77</v>
      </c>
      <c r="E83" s="558">
        <v>36.5</v>
      </c>
      <c r="F83" s="558">
        <v>36</v>
      </c>
      <c r="G83" s="558">
        <v>35.299999999999997</v>
      </c>
      <c r="H83" s="558">
        <v>35.4</v>
      </c>
      <c r="I83" s="291">
        <v>34.200000000000003</v>
      </c>
      <c r="J83" s="291">
        <v>34.200000000000003</v>
      </c>
      <c r="K83" s="291">
        <v>34.4</v>
      </c>
      <c r="L83" s="291">
        <v>33.6</v>
      </c>
      <c r="M83" s="291">
        <v>33</v>
      </c>
      <c r="N83" s="291">
        <v>32.4</v>
      </c>
      <c r="O83" s="291">
        <v>32</v>
      </c>
      <c r="P83" s="291">
        <v>32.4</v>
      </c>
      <c r="Q83" s="291">
        <v>32.700000000000003</v>
      </c>
      <c r="R83" s="558">
        <v>31.7</v>
      </c>
      <c r="S83" s="304">
        <v>31.6</v>
      </c>
      <c r="T83" s="304">
        <v>31.5</v>
      </c>
      <c r="U83" s="304">
        <v>32</v>
      </c>
      <c r="V83" s="304">
        <v>31</v>
      </c>
      <c r="W83" s="304">
        <v>30.5</v>
      </c>
      <c r="X83" s="304">
        <v>30.5</v>
      </c>
      <c r="Y83" s="304">
        <v>28.8</v>
      </c>
    </row>
    <row r="84" spans="1:25" ht="5.25" customHeight="1">
      <c r="A84" s="209"/>
      <c r="B84" s="281"/>
      <c r="C84" s="281"/>
      <c r="D84" s="277"/>
      <c r="E84" s="277"/>
      <c r="F84" s="277"/>
      <c r="G84" s="277"/>
      <c r="H84" s="303"/>
      <c r="I84" s="291"/>
      <c r="J84" s="291"/>
      <c r="K84" s="291"/>
      <c r="L84" s="291"/>
      <c r="M84" s="291"/>
      <c r="N84" s="291"/>
      <c r="O84" s="291"/>
      <c r="P84" s="291"/>
      <c r="Q84" s="291"/>
      <c r="R84" s="558"/>
      <c r="S84" s="304"/>
      <c r="T84" s="304"/>
      <c r="U84" s="304"/>
      <c r="V84" s="304"/>
      <c r="W84" s="304"/>
      <c r="X84" s="304"/>
      <c r="Y84" s="304"/>
    </row>
    <row r="85" spans="1:25" ht="18.75">
      <c r="A85" s="209"/>
      <c r="B85" s="282" t="s">
        <v>44</v>
      </c>
      <c r="C85" s="277"/>
      <c r="D85" s="277"/>
      <c r="E85" s="567">
        <v>13660</v>
      </c>
      <c r="F85" s="567">
        <v>14440</v>
      </c>
      <c r="G85" s="567">
        <v>14527</v>
      </c>
      <c r="H85" s="279">
        <v>13936</v>
      </c>
      <c r="I85" s="278">
        <v>13850</v>
      </c>
      <c r="J85" s="278">
        <v>14660</v>
      </c>
      <c r="K85" s="278">
        <v>13970</v>
      </c>
      <c r="L85" s="278">
        <v>14080</v>
      </c>
      <c r="M85" s="278">
        <v>12150</v>
      </c>
      <c r="N85" s="278">
        <v>12260</v>
      </c>
      <c r="O85" s="278">
        <v>12450</v>
      </c>
      <c r="P85" s="278">
        <v>12360</v>
      </c>
      <c r="Q85" s="278">
        <v>12800</v>
      </c>
      <c r="R85" s="279">
        <v>9830</v>
      </c>
      <c r="S85" s="280">
        <v>9840</v>
      </c>
      <c r="T85" s="280">
        <v>9720</v>
      </c>
      <c r="U85" s="280">
        <v>9340</v>
      </c>
      <c r="V85" s="280">
        <v>9570</v>
      </c>
      <c r="W85" s="280">
        <v>9760</v>
      </c>
      <c r="X85" s="280">
        <v>9650</v>
      </c>
      <c r="Y85" s="280">
        <v>9720</v>
      </c>
    </row>
    <row r="86" spans="1:25" ht="4.5" customHeight="1">
      <c r="A86" s="209"/>
      <c r="B86" s="281"/>
      <c r="C86" s="281"/>
      <c r="D86" s="277"/>
      <c r="E86" s="277"/>
      <c r="F86" s="277"/>
      <c r="G86" s="277"/>
      <c r="H86" s="291"/>
      <c r="I86" s="291"/>
      <c r="J86" s="291"/>
      <c r="K86" s="278"/>
      <c r="L86" s="278"/>
      <c r="M86" s="278"/>
      <c r="N86" s="278"/>
      <c r="O86" s="278"/>
      <c r="P86" s="278"/>
      <c r="Q86" s="278"/>
      <c r="R86" s="279"/>
      <c r="S86" s="280"/>
      <c r="T86" s="280"/>
      <c r="U86" s="280"/>
      <c r="V86" s="280"/>
      <c r="W86" s="280"/>
      <c r="X86" s="280"/>
      <c r="Y86" s="280"/>
    </row>
    <row r="87" spans="1:25" ht="21">
      <c r="A87" s="209"/>
      <c r="B87" s="276" t="s">
        <v>586</v>
      </c>
      <c r="C87" s="277"/>
      <c r="D87" s="281"/>
      <c r="E87" s="281"/>
      <c r="F87" s="281"/>
      <c r="G87" s="281"/>
      <c r="H87" s="291"/>
      <c r="I87" s="303"/>
      <c r="J87" s="303"/>
      <c r="K87" s="291"/>
      <c r="L87" s="291"/>
      <c r="M87" s="291"/>
      <c r="N87" s="291"/>
      <c r="O87" s="291"/>
      <c r="P87" s="291"/>
      <c r="Q87" s="291"/>
      <c r="R87" s="290"/>
      <c r="S87" s="277"/>
      <c r="T87" s="277"/>
      <c r="U87" s="277"/>
      <c r="V87" s="277"/>
      <c r="W87" s="277"/>
      <c r="X87" s="277"/>
      <c r="Y87" s="277"/>
    </row>
    <row r="88" spans="1:25" ht="18">
      <c r="A88" s="209"/>
      <c r="B88" s="276"/>
      <c r="C88" s="276"/>
      <c r="D88" s="277"/>
      <c r="E88" s="305" t="s">
        <v>6</v>
      </c>
      <c r="F88" s="305" t="s">
        <v>6</v>
      </c>
      <c r="G88" s="305" t="s">
        <v>6</v>
      </c>
      <c r="H88" s="305" t="s">
        <v>6</v>
      </c>
      <c r="I88" s="572">
        <v>10.83</v>
      </c>
      <c r="J88" s="572">
        <v>11.88</v>
      </c>
      <c r="K88" s="303">
        <v>11.64</v>
      </c>
      <c r="L88" s="303">
        <v>12.72</v>
      </c>
      <c r="M88" s="303">
        <v>14.35</v>
      </c>
      <c r="N88" s="303">
        <v>13.1</v>
      </c>
      <c r="O88" s="303">
        <v>11.02</v>
      </c>
      <c r="P88" s="303">
        <v>10.46</v>
      </c>
      <c r="Q88" s="303">
        <v>11.22</v>
      </c>
      <c r="R88" s="290">
        <v>9.86</v>
      </c>
      <c r="S88" s="285">
        <v>9.69</v>
      </c>
      <c r="T88" s="285">
        <v>11.7</v>
      </c>
      <c r="U88" s="285">
        <v>12.47</v>
      </c>
      <c r="V88" s="285">
        <v>11.7</v>
      </c>
      <c r="W88" s="285">
        <v>12.8</v>
      </c>
      <c r="X88" s="285">
        <v>13</v>
      </c>
      <c r="Y88" s="285">
        <v>11.9</v>
      </c>
    </row>
    <row r="89" spans="1:25" ht="4.5" customHeight="1">
      <c r="A89" s="209"/>
      <c r="B89" s="276"/>
      <c r="C89" s="281"/>
      <c r="D89" s="281"/>
      <c r="E89" s="281"/>
      <c r="F89" s="281"/>
      <c r="G89" s="281"/>
      <c r="H89" s="291"/>
      <c r="I89" s="303"/>
      <c r="J89" s="303"/>
      <c r="K89" s="572"/>
      <c r="L89" s="572"/>
      <c r="M89" s="572"/>
      <c r="N89" s="572"/>
      <c r="O89" s="572"/>
      <c r="P89" s="572"/>
      <c r="Q89" s="572"/>
      <c r="R89" s="572"/>
      <c r="S89" s="573"/>
      <c r="T89" s="573"/>
      <c r="U89" s="573"/>
      <c r="V89" s="573"/>
      <c r="W89" s="573"/>
      <c r="X89" s="573"/>
      <c r="Y89" s="573"/>
    </row>
    <row r="90" spans="1:25" ht="18.75">
      <c r="A90" s="209"/>
      <c r="B90" s="282" t="s">
        <v>44</v>
      </c>
      <c r="C90" s="277"/>
      <c r="D90" s="277"/>
      <c r="E90" s="305" t="s">
        <v>6</v>
      </c>
      <c r="F90" s="305" t="s">
        <v>6</v>
      </c>
      <c r="G90" s="305" t="s">
        <v>6</v>
      </c>
      <c r="H90" s="305" t="s">
        <v>6</v>
      </c>
      <c r="I90" s="574">
        <v>10817</v>
      </c>
      <c r="J90" s="574">
        <v>14463</v>
      </c>
      <c r="K90" s="278">
        <v>13780</v>
      </c>
      <c r="L90" s="278">
        <v>14010</v>
      </c>
      <c r="M90" s="278">
        <v>9260</v>
      </c>
      <c r="N90" s="278">
        <v>9320</v>
      </c>
      <c r="O90" s="278">
        <v>8680</v>
      </c>
      <c r="P90" s="278">
        <v>7580</v>
      </c>
      <c r="Q90" s="278">
        <v>8310</v>
      </c>
      <c r="R90" s="279">
        <v>9830</v>
      </c>
      <c r="S90" s="280">
        <v>10200</v>
      </c>
      <c r="T90" s="280">
        <v>9820</v>
      </c>
      <c r="U90" s="280">
        <v>9315</v>
      </c>
      <c r="V90" s="280">
        <v>9790</v>
      </c>
      <c r="W90" s="280">
        <v>9960</v>
      </c>
      <c r="X90" s="280">
        <v>9390</v>
      </c>
      <c r="Y90" s="280">
        <v>9880</v>
      </c>
    </row>
    <row r="91" spans="1:25" ht="5.25" customHeight="1">
      <c r="A91" s="209"/>
      <c r="B91" s="281"/>
      <c r="C91" s="281"/>
      <c r="D91" s="281"/>
      <c r="E91" s="281"/>
      <c r="F91" s="281"/>
      <c r="G91" s="281"/>
      <c r="H91" s="291"/>
      <c r="I91" s="303"/>
      <c r="J91" s="303"/>
      <c r="K91" s="574"/>
      <c r="L91" s="574"/>
      <c r="M91" s="574"/>
      <c r="N91" s="574"/>
      <c r="O91" s="574"/>
      <c r="P91" s="574"/>
      <c r="Q91" s="574"/>
      <c r="R91" s="574"/>
      <c r="S91" s="575"/>
      <c r="T91" s="575"/>
      <c r="U91" s="575"/>
      <c r="V91" s="575"/>
      <c r="W91" s="575"/>
      <c r="X91" s="575"/>
      <c r="Y91" s="575"/>
    </row>
    <row r="92" spans="1:25" ht="18">
      <c r="A92" s="209"/>
      <c r="B92" s="276" t="s">
        <v>78</v>
      </c>
      <c r="C92" s="276"/>
      <c r="D92" s="281"/>
      <c r="E92" s="281"/>
      <c r="F92" s="281"/>
      <c r="G92" s="281"/>
      <c r="H92" s="291"/>
      <c r="I92" s="303"/>
      <c r="J92" s="303"/>
      <c r="K92" s="303"/>
      <c r="L92" s="303"/>
      <c r="M92" s="303"/>
      <c r="N92" s="303"/>
      <c r="O92" s="303"/>
      <c r="P92" s="303"/>
      <c r="Q92" s="303"/>
      <c r="R92" s="290"/>
      <c r="S92" s="285"/>
      <c r="T92" s="285"/>
      <c r="U92" s="285"/>
      <c r="V92" s="285"/>
      <c r="W92" s="285"/>
      <c r="X92" s="285"/>
      <c r="Y92" s="285"/>
    </row>
    <row r="93" spans="1:25" ht="18">
      <c r="A93" s="209"/>
      <c r="B93" s="276" t="s">
        <v>79</v>
      </c>
      <c r="C93" s="22"/>
      <c r="D93" s="281"/>
      <c r="E93" s="281"/>
      <c r="F93" s="281"/>
      <c r="G93" s="281"/>
      <c r="H93" s="291"/>
      <c r="I93" s="291"/>
      <c r="J93" s="291"/>
      <c r="K93" s="303"/>
      <c r="L93" s="303"/>
      <c r="M93" s="303"/>
      <c r="N93" s="303"/>
      <c r="O93" s="303"/>
      <c r="P93" s="303"/>
      <c r="Q93" s="303"/>
      <c r="R93" s="290"/>
      <c r="S93" s="285"/>
      <c r="T93" s="285"/>
      <c r="U93" s="285"/>
      <c r="V93" s="285"/>
      <c r="W93" s="285"/>
      <c r="X93" s="285"/>
      <c r="Y93" s="285"/>
    </row>
    <row r="94" spans="1:25" ht="18">
      <c r="A94" s="209"/>
      <c r="B94" s="281"/>
      <c r="C94" s="277"/>
      <c r="D94" s="281" t="s">
        <v>80</v>
      </c>
      <c r="E94" s="305" t="s">
        <v>6</v>
      </c>
      <c r="F94" s="305" t="s">
        <v>6</v>
      </c>
      <c r="G94" s="305" t="s">
        <v>6</v>
      </c>
      <c r="H94" s="291">
        <v>11</v>
      </c>
      <c r="I94" s="291">
        <v>10.5</v>
      </c>
      <c r="J94" s="291">
        <v>11.1</v>
      </c>
      <c r="K94" s="291">
        <v>11.9</v>
      </c>
      <c r="L94" s="291">
        <v>12</v>
      </c>
      <c r="M94" s="291">
        <v>12.3</v>
      </c>
      <c r="N94" s="291">
        <v>12.6</v>
      </c>
      <c r="O94" s="291">
        <v>11.3</v>
      </c>
      <c r="P94" s="291">
        <v>11</v>
      </c>
      <c r="Q94" s="291">
        <v>11.1</v>
      </c>
      <c r="R94" s="290">
        <v>9.3000000000000007</v>
      </c>
      <c r="S94" s="277">
        <v>11.3</v>
      </c>
      <c r="T94" s="277">
        <v>9.6999999999999993</v>
      </c>
      <c r="U94" s="277">
        <v>11.7</v>
      </c>
      <c r="V94" s="277">
        <v>9.3000000000000007</v>
      </c>
      <c r="W94" s="277">
        <v>9.6999999999999993</v>
      </c>
      <c r="X94" s="277">
        <v>9.6</v>
      </c>
      <c r="Y94" s="277">
        <v>8.1999999999999993</v>
      </c>
    </row>
    <row r="95" spans="1:25" ht="18">
      <c r="A95" s="209"/>
      <c r="B95" s="281"/>
      <c r="C95" s="277"/>
      <c r="D95" s="281" t="s">
        <v>81</v>
      </c>
      <c r="E95" s="305" t="s">
        <v>6</v>
      </c>
      <c r="F95" s="305" t="s">
        <v>6</v>
      </c>
      <c r="G95" s="305" t="s">
        <v>6</v>
      </c>
      <c r="H95" s="291">
        <v>11.6</v>
      </c>
      <c r="I95" s="291">
        <v>11.5</v>
      </c>
      <c r="J95" s="291">
        <v>11.2</v>
      </c>
      <c r="K95" s="291">
        <v>11.6</v>
      </c>
      <c r="L95" s="291">
        <v>11.7</v>
      </c>
      <c r="M95" s="291">
        <v>11.7</v>
      </c>
      <c r="N95" s="291">
        <v>12.2</v>
      </c>
      <c r="O95" s="291">
        <v>11.8</v>
      </c>
      <c r="P95" s="291">
        <v>11.7</v>
      </c>
      <c r="Q95" s="291">
        <v>12.5</v>
      </c>
      <c r="R95" s="558">
        <v>11</v>
      </c>
      <c r="S95" s="294">
        <v>11.4</v>
      </c>
      <c r="T95" s="294">
        <v>11.3</v>
      </c>
      <c r="U95" s="294">
        <v>11.6</v>
      </c>
      <c r="V95" s="294">
        <v>10.6</v>
      </c>
      <c r="W95" s="294">
        <v>10.6</v>
      </c>
      <c r="X95" s="294">
        <v>10.3</v>
      </c>
      <c r="Y95" s="294">
        <v>9.3000000000000007</v>
      </c>
    </row>
    <row r="96" spans="1:25" ht="18">
      <c r="A96" s="209"/>
      <c r="B96" s="281"/>
      <c r="C96" s="277"/>
      <c r="D96" s="281" t="s">
        <v>82</v>
      </c>
      <c r="E96" s="305" t="s">
        <v>6</v>
      </c>
      <c r="F96" s="305" t="s">
        <v>6</v>
      </c>
      <c r="G96" s="305" t="s">
        <v>6</v>
      </c>
      <c r="H96" s="291">
        <v>7.9</v>
      </c>
      <c r="I96" s="291">
        <v>7.6</v>
      </c>
      <c r="J96" s="291">
        <v>7.5</v>
      </c>
      <c r="K96" s="291">
        <v>7.7</v>
      </c>
      <c r="L96" s="291">
        <v>7.9</v>
      </c>
      <c r="M96" s="291">
        <v>7.7</v>
      </c>
      <c r="N96" s="291">
        <v>7.8</v>
      </c>
      <c r="O96" s="291">
        <v>8.4</v>
      </c>
      <c r="P96" s="291">
        <v>7.7</v>
      </c>
      <c r="Q96" s="291">
        <v>7.8</v>
      </c>
      <c r="R96" s="558">
        <v>7.8</v>
      </c>
      <c r="S96" s="304">
        <v>7.8</v>
      </c>
      <c r="T96" s="304">
        <v>7.6</v>
      </c>
      <c r="U96" s="304">
        <v>8.1</v>
      </c>
      <c r="V96" s="304">
        <v>7.7</v>
      </c>
      <c r="W96" s="304">
        <v>7.9</v>
      </c>
      <c r="X96" s="304">
        <v>7.2</v>
      </c>
      <c r="Y96" s="304">
        <v>7</v>
      </c>
    </row>
    <row r="97" spans="1:25" ht="18">
      <c r="A97" s="209"/>
      <c r="B97" s="281"/>
      <c r="C97" s="277"/>
      <c r="D97" s="281" t="s">
        <v>83</v>
      </c>
      <c r="E97" s="305" t="s">
        <v>6</v>
      </c>
      <c r="F97" s="305" t="s">
        <v>6</v>
      </c>
      <c r="G97" s="305" t="s">
        <v>6</v>
      </c>
      <c r="H97" s="291">
        <v>10.9</v>
      </c>
      <c r="I97" s="291">
        <v>10.6</v>
      </c>
      <c r="J97" s="291">
        <v>10.6</v>
      </c>
      <c r="K97" s="291">
        <v>12.1</v>
      </c>
      <c r="L97" s="291">
        <v>12.2</v>
      </c>
      <c r="M97" s="291">
        <v>13.9</v>
      </c>
      <c r="N97" s="291">
        <v>13.9</v>
      </c>
      <c r="O97" s="291">
        <v>14.1</v>
      </c>
      <c r="P97" s="291">
        <v>13.5</v>
      </c>
      <c r="Q97" s="291">
        <v>14.2</v>
      </c>
      <c r="R97" s="558">
        <v>13.7</v>
      </c>
      <c r="S97" s="304">
        <v>14.1</v>
      </c>
      <c r="T97" s="304">
        <v>13.6</v>
      </c>
      <c r="U97" s="304">
        <v>14.3</v>
      </c>
      <c r="V97" s="304">
        <v>13.2</v>
      </c>
      <c r="W97" s="304">
        <v>14.7</v>
      </c>
      <c r="X97" s="304">
        <v>15.1</v>
      </c>
      <c r="Y97" s="304">
        <v>14</v>
      </c>
    </row>
    <row r="98" spans="1:25" ht="18">
      <c r="A98" s="209"/>
      <c r="B98" s="281"/>
      <c r="C98" s="277"/>
      <c r="D98" s="281" t="s">
        <v>84</v>
      </c>
      <c r="E98" s="305" t="s">
        <v>6</v>
      </c>
      <c r="F98" s="305" t="s">
        <v>6</v>
      </c>
      <c r="G98" s="305" t="s">
        <v>6</v>
      </c>
      <c r="H98" s="291">
        <v>58.6</v>
      </c>
      <c r="I98" s="291">
        <v>59.7</v>
      </c>
      <c r="J98" s="291">
        <v>59.5</v>
      </c>
      <c r="K98" s="291">
        <v>56.7</v>
      </c>
      <c r="L98" s="291">
        <v>56.2</v>
      </c>
      <c r="M98" s="291">
        <v>54.4</v>
      </c>
      <c r="N98" s="291">
        <v>53.6</v>
      </c>
      <c r="O98" s="291">
        <v>54.5</v>
      </c>
      <c r="P98" s="291">
        <v>56.1</v>
      </c>
      <c r="Q98" s="291">
        <v>54.3</v>
      </c>
      <c r="R98" s="558">
        <v>58.2</v>
      </c>
      <c r="S98" s="304">
        <v>55.4</v>
      </c>
      <c r="T98" s="304">
        <v>57.7</v>
      </c>
      <c r="U98" s="304">
        <v>54.2</v>
      </c>
      <c r="V98" s="304">
        <v>59.2</v>
      </c>
      <c r="W98" s="304">
        <v>57.1</v>
      </c>
      <c r="X98" s="304">
        <v>57.8</v>
      </c>
      <c r="Y98" s="304">
        <v>61.5</v>
      </c>
    </row>
    <row r="99" spans="1:25" ht="4.5" customHeight="1">
      <c r="A99" s="209"/>
      <c r="B99" s="281"/>
      <c r="C99" s="281"/>
      <c r="D99" s="281"/>
      <c r="E99" s="281"/>
      <c r="F99" s="281"/>
      <c r="G99" s="28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558"/>
      <c r="S99" s="304"/>
      <c r="T99" s="304"/>
      <c r="U99" s="304"/>
      <c r="V99" s="304"/>
      <c r="W99" s="304"/>
      <c r="X99" s="304"/>
      <c r="Y99" s="304"/>
    </row>
    <row r="100" spans="1:25" ht="18">
      <c r="A100" s="209"/>
      <c r="B100" s="276" t="s">
        <v>85</v>
      </c>
      <c r="C100" s="22"/>
      <c r="D100" s="281"/>
      <c r="E100" s="281"/>
      <c r="F100" s="281"/>
      <c r="G100" s="28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558"/>
      <c r="S100" s="294"/>
      <c r="T100" s="294"/>
      <c r="U100" s="294"/>
      <c r="V100" s="294"/>
      <c r="W100" s="294"/>
      <c r="X100" s="294"/>
      <c r="Y100" s="294"/>
    </row>
    <row r="101" spans="1:25" ht="18">
      <c r="A101" s="209"/>
      <c r="B101" s="281"/>
      <c r="C101" s="277"/>
      <c r="D101" s="281" t="s">
        <v>80</v>
      </c>
      <c r="E101" s="305" t="s">
        <v>6</v>
      </c>
      <c r="F101" s="305" t="s">
        <v>6</v>
      </c>
      <c r="G101" s="305" t="s">
        <v>6</v>
      </c>
      <c r="H101" s="291">
        <v>1.6</v>
      </c>
      <c r="I101" s="291">
        <v>1.7</v>
      </c>
      <c r="J101" s="291">
        <v>1.8</v>
      </c>
      <c r="K101" s="291">
        <v>2</v>
      </c>
      <c r="L101" s="291">
        <v>2</v>
      </c>
      <c r="M101" s="291">
        <v>2</v>
      </c>
      <c r="N101" s="291">
        <v>2.2999999999999998</v>
      </c>
      <c r="O101" s="291">
        <v>2.1</v>
      </c>
      <c r="P101" s="291">
        <v>1.9</v>
      </c>
      <c r="Q101" s="291">
        <v>2</v>
      </c>
      <c r="R101" s="290">
        <v>2.5</v>
      </c>
      <c r="S101" s="294">
        <v>2.2000000000000002</v>
      </c>
      <c r="T101" s="294">
        <v>2.2000000000000002</v>
      </c>
      <c r="U101" s="294">
        <v>2.1</v>
      </c>
      <c r="V101" s="294">
        <v>2.2999999999999998</v>
      </c>
      <c r="W101" s="294">
        <v>2.6</v>
      </c>
      <c r="X101" s="294">
        <v>2.6</v>
      </c>
      <c r="Y101" s="294">
        <v>2.4</v>
      </c>
    </row>
    <row r="102" spans="1:25" ht="18" customHeight="1">
      <c r="A102" s="209"/>
      <c r="B102" s="281"/>
      <c r="C102" s="277"/>
      <c r="D102" s="281" t="s">
        <v>81</v>
      </c>
      <c r="E102" s="305" t="s">
        <v>6</v>
      </c>
      <c r="F102" s="305" t="s">
        <v>6</v>
      </c>
      <c r="G102" s="305" t="s">
        <v>6</v>
      </c>
      <c r="H102" s="291">
        <v>1</v>
      </c>
      <c r="I102" s="291">
        <v>1.3</v>
      </c>
      <c r="J102" s="291">
        <v>1.6</v>
      </c>
      <c r="K102" s="291">
        <v>1.5</v>
      </c>
      <c r="L102" s="291">
        <v>1.6</v>
      </c>
      <c r="M102" s="291">
        <v>1.8</v>
      </c>
      <c r="N102" s="291">
        <v>2</v>
      </c>
      <c r="O102" s="291">
        <v>2.1</v>
      </c>
      <c r="P102" s="291">
        <v>1.9</v>
      </c>
      <c r="Q102" s="291">
        <v>2.2000000000000002</v>
      </c>
      <c r="R102" s="558">
        <v>2.4</v>
      </c>
      <c r="S102" s="294">
        <v>2.5</v>
      </c>
      <c r="T102" s="294">
        <v>2.1</v>
      </c>
      <c r="U102" s="294">
        <v>2.5</v>
      </c>
      <c r="V102" s="294">
        <v>2.1</v>
      </c>
      <c r="W102" s="294">
        <v>2.2000000000000002</v>
      </c>
      <c r="X102" s="294">
        <v>2.6</v>
      </c>
      <c r="Y102" s="294">
        <v>2.5</v>
      </c>
    </row>
    <row r="103" spans="1:25" ht="18">
      <c r="A103" s="209"/>
      <c r="B103" s="281"/>
      <c r="C103" s="277"/>
      <c r="D103" s="281" t="s">
        <v>82</v>
      </c>
      <c r="E103" s="305" t="s">
        <v>6</v>
      </c>
      <c r="F103" s="305" t="s">
        <v>6</v>
      </c>
      <c r="G103" s="305" t="s">
        <v>6</v>
      </c>
      <c r="H103" s="291">
        <v>2</v>
      </c>
      <c r="I103" s="291">
        <v>2.5</v>
      </c>
      <c r="J103" s="291">
        <v>2.7</v>
      </c>
      <c r="K103" s="291">
        <v>2.6</v>
      </c>
      <c r="L103" s="291">
        <v>2.8</v>
      </c>
      <c r="M103" s="291">
        <v>3.2</v>
      </c>
      <c r="N103" s="291">
        <v>3.2</v>
      </c>
      <c r="O103" s="291">
        <v>3.7</v>
      </c>
      <c r="P103" s="291">
        <v>3.5</v>
      </c>
      <c r="Q103" s="291">
        <v>3.7</v>
      </c>
      <c r="R103" s="558">
        <v>4.2</v>
      </c>
      <c r="S103" s="304">
        <v>4</v>
      </c>
      <c r="T103" s="304">
        <v>5</v>
      </c>
      <c r="U103" s="304">
        <v>4.4000000000000004</v>
      </c>
      <c r="V103" s="304">
        <v>4.2</v>
      </c>
      <c r="W103" s="304">
        <v>4.3</v>
      </c>
      <c r="X103" s="304">
        <v>4.7</v>
      </c>
      <c r="Y103" s="304">
        <v>4</v>
      </c>
    </row>
    <row r="104" spans="1:25" ht="18">
      <c r="A104" s="209"/>
      <c r="B104" s="281"/>
      <c r="C104" s="277"/>
      <c r="D104" s="281" t="s">
        <v>83</v>
      </c>
      <c r="E104" s="305" t="s">
        <v>6</v>
      </c>
      <c r="F104" s="305" t="s">
        <v>6</v>
      </c>
      <c r="G104" s="305" t="s">
        <v>6</v>
      </c>
      <c r="H104" s="291">
        <v>10.4</v>
      </c>
      <c r="I104" s="291">
        <v>11.4</v>
      </c>
      <c r="J104" s="291">
        <v>12.3</v>
      </c>
      <c r="K104" s="291">
        <v>14.3</v>
      </c>
      <c r="L104" s="291">
        <v>13.7</v>
      </c>
      <c r="M104" s="291">
        <v>16.3</v>
      </c>
      <c r="N104" s="291">
        <v>16.399999999999999</v>
      </c>
      <c r="O104" s="291">
        <v>15.9</v>
      </c>
      <c r="P104" s="291">
        <v>17.3</v>
      </c>
      <c r="Q104" s="291">
        <v>17.899999999999999</v>
      </c>
      <c r="R104" s="558">
        <v>19.100000000000001</v>
      </c>
      <c r="S104" s="304">
        <v>19.5</v>
      </c>
      <c r="T104" s="304">
        <v>21.2</v>
      </c>
      <c r="U104" s="304">
        <v>20.7</v>
      </c>
      <c r="V104" s="304">
        <v>20.8</v>
      </c>
      <c r="W104" s="304">
        <v>21.9</v>
      </c>
      <c r="X104" s="304">
        <v>20.6</v>
      </c>
      <c r="Y104" s="304">
        <v>20.8</v>
      </c>
    </row>
    <row r="105" spans="1:25" ht="18">
      <c r="A105" s="209"/>
      <c r="B105" s="281"/>
      <c r="C105" s="277"/>
      <c r="D105" s="281" t="s">
        <v>84</v>
      </c>
      <c r="E105" s="305" t="s">
        <v>6</v>
      </c>
      <c r="F105" s="305" t="s">
        <v>6</v>
      </c>
      <c r="G105" s="305" t="s">
        <v>6</v>
      </c>
      <c r="H105" s="291">
        <v>84.9</v>
      </c>
      <c r="I105" s="291">
        <v>83.1</v>
      </c>
      <c r="J105" s="291">
        <v>81.599999999999994</v>
      </c>
      <c r="K105" s="291">
        <v>79.5</v>
      </c>
      <c r="L105" s="291">
        <v>79.8</v>
      </c>
      <c r="M105" s="291">
        <v>76.599999999999994</v>
      </c>
      <c r="N105" s="291">
        <v>76.099999999999994</v>
      </c>
      <c r="O105" s="291">
        <v>76.2</v>
      </c>
      <c r="P105" s="291">
        <v>75.5</v>
      </c>
      <c r="Q105" s="291">
        <v>74.2</v>
      </c>
      <c r="R105" s="558">
        <v>71.8</v>
      </c>
      <c r="S105" s="304">
        <v>71.8</v>
      </c>
      <c r="T105" s="304">
        <v>69.5</v>
      </c>
      <c r="U105" s="304">
        <v>70.2</v>
      </c>
      <c r="V105" s="304">
        <v>70.5</v>
      </c>
      <c r="W105" s="304">
        <v>69</v>
      </c>
      <c r="X105" s="304">
        <v>69.5</v>
      </c>
      <c r="Y105" s="304">
        <v>70.2</v>
      </c>
    </row>
    <row r="106" spans="1:25" ht="5.25" customHeight="1">
      <c r="A106" s="209"/>
      <c r="B106" s="281"/>
      <c r="C106" s="281"/>
      <c r="D106" s="277"/>
      <c r="E106" s="277"/>
      <c r="F106" s="277"/>
      <c r="G106" s="277"/>
      <c r="H106" s="291"/>
      <c r="I106" s="291"/>
      <c r="J106" s="291"/>
      <c r="K106" s="291"/>
      <c r="L106" s="291"/>
      <c r="M106" s="291"/>
      <c r="N106" s="291"/>
      <c r="O106" s="291"/>
      <c r="P106" s="291"/>
      <c r="Q106" s="291"/>
      <c r="R106" s="558"/>
      <c r="S106" s="304"/>
      <c r="T106" s="304"/>
      <c r="U106" s="304"/>
      <c r="V106" s="304"/>
      <c r="W106" s="304"/>
      <c r="X106" s="304"/>
      <c r="Y106" s="304"/>
    </row>
    <row r="107" spans="1:25" ht="18.75">
      <c r="A107" s="209"/>
      <c r="B107" s="282" t="s">
        <v>86</v>
      </c>
      <c r="C107" s="277"/>
      <c r="D107" s="277"/>
      <c r="E107" s="305" t="s">
        <v>6</v>
      </c>
      <c r="F107" s="305" t="s">
        <v>6</v>
      </c>
      <c r="G107" s="305" t="s">
        <v>6</v>
      </c>
      <c r="H107" s="278">
        <v>14037</v>
      </c>
      <c r="I107" s="278">
        <v>13960</v>
      </c>
      <c r="J107" s="278">
        <v>14774</v>
      </c>
      <c r="K107" s="278">
        <v>14060</v>
      </c>
      <c r="L107" s="278">
        <v>14180</v>
      </c>
      <c r="M107" s="278">
        <v>12120</v>
      </c>
      <c r="N107" s="278">
        <v>12300</v>
      </c>
      <c r="O107" s="278">
        <v>12520</v>
      </c>
      <c r="P107" s="278">
        <v>12420</v>
      </c>
      <c r="Q107" s="278">
        <v>12890</v>
      </c>
      <c r="R107" s="279">
        <v>9890</v>
      </c>
      <c r="S107" s="280">
        <v>9920</v>
      </c>
      <c r="T107" s="280">
        <v>9800</v>
      </c>
      <c r="U107" s="280">
        <v>9410</v>
      </c>
      <c r="V107" s="280">
        <v>9640</v>
      </c>
      <c r="W107" s="280">
        <v>9810</v>
      </c>
      <c r="X107" s="280">
        <v>9700</v>
      </c>
      <c r="Y107" s="280">
        <v>9780</v>
      </c>
    </row>
    <row r="108" spans="1:25" ht="4.5" customHeight="1" thickBot="1">
      <c r="A108" s="207"/>
      <c r="B108" s="207"/>
      <c r="C108" s="207"/>
      <c r="D108" s="576"/>
      <c r="E108" s="576"/>
      <c r="F108" s="576"/>
      <c r="G108" s="576"/>
      <c r="H108" s="577"/>
      <c r="I108" s="577"/>
      <c r="J108" s="577"/>
      <c r="K108" s="577"/>
      <c r="L108" s="577"/>
      <c r="M108" s="577"/>
      <c r="N108" s="577"/>
      <c r="O108" s="577"/>
      <c r="P108" s="577"/>
      <c r="Q108" s="577"/>
      <c r="R108" s="577"/>
      <c r="S108" s="578"/>
      <c r="T108" s="578"/>
      <c r="U108" s="578"/>
      <c r="V108" s="578"/>
      <c r="W108" s="578"/>
      <c r="X108" s="578"/>
      <c r="Y108" s="578"/>
    </row>
    <row r="109" spans="1:25">
      <c r="A109" s="454" t="s">
        <v>405</v>
      </c>
      <c r="B109" s="454"/>
      <c r="C109" s="455"/>
      <c r="D109" s="45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4"/>
      <c r="S109" s="206"/>
    </row>
    <row r="110" spans="1:25">
      <c r="A110" s="590" t="s">
        <v>575</v>
      </c>
      <c r="B110" s="590"/>
      <c r="C110" s="590"/>
      <c r="D110" s="590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S110" s="206"/>
    </row>
    <row r="111" spans="1:25">
      <c r="A111" s="455" t="s">
        <v>526</v>
      </c>
      <c r="B111" s="455"/>
      <c r="C111" s="455"/>
      <c r="D111" s="455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S111" s="208"/>
      <c r="T111" s="24"/>
      <c r="U111" s="204"/>
      <c r="V111" s="24"/>
      <c r="W111" s="204"/>
    </row>
    <row r="112" spans="1:25">
      <c r="A112" s="455" t="s">
        <v>576</v>
      </c>
      <c r="B112" s="455"/>
      <c r="C112" s="455"/>
      <c r="D112" s="455"/>
    </row>
    <row r="113" spans="1:5">
      <c r="A113" s="455" t="s">
        <v>577</v>
      </c>
      <c r="B113" s="455"/>
      <c r="C113" s="455"/>
      <c r="D113" s="455"/>
    </row>
    <row r="114" spans="1:5">
      <c r="A114" s="455" t="s">
        <v>578</v>
      </c>
      <c r="B114" s="455"/>
      <c r="C114" s="455"/>
      <c r="D114" s="455"/>
    </row>
    <row r="115" spans="1:5">
      <c r="A115" s="455" t="s">
        <v>579</v>
      </c>
      <c r="B115" s="455"/>
      <c r="C115" s="455"/>
      <c r="D115" s="455"/>
    </row>
    <row r="116" spans="1:5">
      <c r="A116" s="454" t="s">
        <v>580</v>
      </c>
      <c r="B116" s="454"/>
      <c r="C116" s="454"/>
      <c r="D116" s="454"/>
    </row>
    <row r="117" spans="1:5">
      <c r="A117" s="454" t="s">
        <v>581</v>
      </c>
      <c r="B117" s="455"/>
      <c r="C117" s="455"/>
      <c r="D117" s="455"/>
    </row>
    <row r="118" spans="1:5">
      <c r="B118" s="454"/>
      <c r="C118" s="454"/>
      <c r="D118" s="455"/>
      <c r="E118" s="455"/>
    </row>
    <row r="119" spans="1:5">
      <c r="B119" s="590"/>
      <c r="C119" s="590"/>
      <c r="D119" s="590"/>
      <c r="E119" s="590"/>
    </row>
    <row r="120" spans="1:5">
      <c r="B120" s="455"/>
      <c r="C120" s="455"/>
      <c r="D120" s="455"/>
      <c r="E120" s="455"/>
    </row>
    <row r="121" spans="1:5">
      <c r="B121" s="455"/>
      <c r="C121" s="455"/>
      <c r="D121" s="455"/>
      <c r="E121" s="455"/>
    </row>
    <row r="122" spans="1:5">
      <c r="B122" s="455"/>
      <c r="C122" s="455"/>
      <c r="D122" s="455"/>
      <c r="E122" s="455"/>
    </row>
    <row r="123" spans="1:5">
      <c r="B123" s="455"/>
      <c r="C123" s="455"/>
      <c r="D123" s="455"/>
      <c r="E123" s="455"/>
    </row>
    <row r="124" spans="1:5">
      <c r="B124" s="455"/>
      <c r="C124" s="455"/>
      <c r="D124" s="455"/>
      <c r="E124" s="455"/>
    </row>
    <row r="125" spans="1:5">
      <c r="B125" s="454"/>
      <c r="C125" s="454"/>
      <c r="D125" s="454"/>
      <c r="E125" s="454"/>
    </row>
    <row r="126" spans="1:5">
      <c r="B126" s="454"/>
      <c r="C126" s="455"/>
      <c r="D126" s="455"/>
      <c r="E126" s="455"/>
    </row>
  </sheetData>
  <mergeCells count="2">
    <mergeCell ref="B119:E119"/>
    <mergeCell ref="A110:D110"/>
  </mergeCells>
  <pageMargins left="0.6" right="0.22" top="0.59055118110236227" bottom="0.59055118110236227" header="0.51181102362204722" footer="0.51181102362204722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79"/>
  <sheetViews>
    <sheetView zoomScale="75" zoomScaleNormal="75" workbookViewId="0"/>
  </sheetViews>
  <sheetFormatPr defaultColWidth="11.42578125" defaultRowHeight="15"/>
  <cols>
    <col min="1" max="1" width="4.5703125" style="2" customWidth="1"/>
    <col min="2" max="2" width="30.140625" style="2" customWidth="1"/>
    <col min="3" max="8" width="10.7109375" style="2" hidden="1" customWidth="1"/>
    <col min="9" max="9" width="11" style="2" hidden="1" customWidth="1"/>
    <col min="10" max="11" width="10.7109375" style="2" customWidth="1"/>
    <col min="12" max="12" width="11.140625" style="2" customWidth="1"/>
    <col min="13" max="13" width="10" style="2" customWidth="1"/>
    <col min="14" max="16384" width="11.42578125" style="2"/>
  </cols>
  <sheetData>
    <row r="1" spans="1:25" ht="20.25">
      <c r="A1" s="25" t="s">
        <v>229</v>
      </c>
      <c r="N1" s="271"/>
      <c r="P1" s="271" t="s">
        <v>417</v>
      </c>
    </row>
    <row r="2" spans="1:25" ht="6" customHeight="1">
      <c r="A2" s="4"/>
      <c r="B2" s="4"/>
    </row>
    <row r="3" spans="1:25" ht="18">
      <c r="A3" s="26"/>
      <c r="B3" s="26"/>
      <c r="C3" s="26">
        <v>2002</v>
      </c>
      <c r="D3" s="26">
        <v>2003</v>
      </c>
      <c r="E3" s="26">
        <v>2004</v>
      </c>
      <c r="F3" s="26">
        <v>2005</v>
      </c>
      <c r="G3" s="26">
        <v>2006</v>
      </c>
      <c r="H3" s="26">
        <v>2007</v>
      </c>
      <c r="I3" s="26">
        <v>2008</v>
      </c>
      <c r="J3" s="26">
        <v>2009</v>
      </c>
      <c r="K3" s="26">
        <v>2010</v>
      </c>
      <c r="L3" s="26">
        <v>2011</v>
      </c>
      <c r="M3" s="26">
        <v>2012</v>
      </c>
      <c r="N3" s="26">
        <v>2013</v>
      </c>
      <c r="O3" s="26">
        <v>2014</v>
      </c>
      <c r="P3" s="26">
        <v>2015</v>
      </c>
      <c r="Q3" s="26">
        <v>2016</v>
      </c>
      <c r="R3" s="26">
        <v>2017</v>
      </c>
      <c r="S3" s="26">
        <v>2018</v>
      </c>
      <c r="T3" s="26">
        <v>2019</v>
      </c>
    </row>
    <row r="4" spans="1:25" ht="6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25" ht="18.75">
      <c r="A5" s="28" t="s">
        <v>87</v>
      </c>
      <c r="B5" s="29"/>
      <c r="C5" s="27"/>
      <c r="D5" s="27"/>
      <c r="E5" s="30"/>
      <c r="F5" s="27"/>
      <c r="G5" s="30"/>
      <c r="H5" s="30"/>
      <c r="I5" s="30"/>
      <c r="J5" s="30"/>
      <c r="K5" s="30"/>
      <c r="L5" s="30"/>
      <c r="M5" s="30"/>
      <c r="O5" s="30"/>
      <c r="T5" s="30" t="s">
        <v>5</v>
      </c>
    </row>
    <row r="6" spans="1:25" ht="6" customHeight="1">
      <c r="A6" s="31"/>
      <c r="B6" s="31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25" ht="18">
      <c r="A7" s="32" t="s">
        <v>527</v>
      </c>
      <c r="B7" s="33"/>
      <c r="C7" s="34"/>
      <c r="D7" s="34"/>
      <c r="E7" s="27"/>
      <c r="F7" s="27"/>
      <c r="G7" s="27"/>
      <c r="H7" s="27"/>
      <c r="I7" s="27"/>
      <c r="J7" s="27"/>
      <c r="K7" s="27"/>
      <c r="L7" s="27"/>
      <c r="M7" s="27"/>
    </row>
    <row r="8" spans="1:25" ht="18">
      <c r="A8" s="31"/>
      <c r="B8" s="35" t="s">
        <v>88</v>
      </c>
      <c r="C8" s="233">
        <f>'cross border - additional table'!H10</f>
        <v>4.8540000000000001</v>
      </c>
      <c r="D8" s="233">
        <f>'cross border - additional table'!I10</f>
        <v>5.0069999999999997</v>
      </c>
      <c r="E8" s="233">
        <f>'cross border - additional table'!J10</f>
        <v>4.8802870000000009</v>
      </c>
      <c r="F8" s="233">
        <f>'cross border - additional table'!K10</f>
        <v>5.2</v>
      </c>
      <c r="G8" s="233">
        <f>'cross border - additional table'!L10</f>
        <v>5.5758989999999997</v>
      </c>
      <c r="H8" s="233">
        <f>'cross border - additional table'!M10</f>
        <v>5.8076989999999995</v>
      </c>
      <c r="I8" s="233">
        <f>'cross border - additional table'!N10</f>
        <v>6.1290293474599906</v>
      </c>
      <c r="J8" s="233">
        <f>'cross border - additional table'!O10</f>
        <v>6.6411821897600287</v>
      </c>
      <c r="K8" s="233">
        <f>'cross border - additional table'!P10</f>
        <v>7.333311773900002</v>
      </c>
      <c r="L8" s="233">
        <f>'cross border - additional table'!Q10</f>
        <v>7.5907840000000011</v>
      </c>
      <c r="M8" s="233">
        <f>'cross border - additional table'!R10</f>
        <v>7.742928</v>
      </c>
      <c r="N8" s="233">
        <f>'cross border - additional table'!S10</f>
        <v>7.9766599999999999</v>
      </c>
      <c r="O8" s="233">
        <f>'cross border - additional table'!T10</f>
        <v>8.6673279999999995</v>
      </c>
      <c r="P8" s="233">
        <f>'cross border - additional table'!U10</f>
        <v>8.4064300000000003</v>
      </c>
      <c r="Q8" s="233">
        <f>'cross border - additional table'!V10</f>
        <v>9.0489959999999989</v>
      </c>
      <c r="R8" s="233">
        <f>'cross border - additional table'!W10</f>
        <v>9.6183180000000004</v>
      </c>
      <c r="S8" s="233">
        <f>'cross border - additional table'!X10</f>
        <v>9.9216039999999985</v>
      </c>
      <c r="T8" s="233" t="str">
        <f>'cross border - additional table'!Y10</f>
        <v>..</v>
      </c>
      <c r="U8" s="414"/>
      <c r="V8" s="414"/>
      <c r="W8" s="414"/>
      <c r="X8" s="414"/>
      <c r="Y8" s="415"/>
    </row>
    <row r="9" spans="1:25" ht="21">
      <c r="A9" s="194"/>
      <c r="B9" s="195" t="s">
        <v>230</v>
      </c>
      <c r="C9" s="416">
        <f>'cross border - additional table'!H13/1000</f>
        <v>11.513</v>
      </c>
      <c r="D9" s="416">
        <f>'cross border - additional table'!I13/1000</f>
        <v>12.384663</v>
      </c>
      <c r="E9" s="416">
        <f>'cross border - additional table'!J13/1000</f>
        <v>12.876353</v>
      </c>
      <c r="F9" s="416">
        <f>'cross border - additional table'!K13/1000</f>
        <v>13.161129000000001</v>
      </c>
      <c r="G9" s="416">
        <f>'cross border - additional table'!L13/1000</f>
        <v>12.961694999999999</v>
      </c>
      <c r="H9" s="416">
        <f>'cross border - additional table'!M13/1000</f>
        <v>12.873272999999999</v>
      </c>
      <c r="I9" s="416">
        <f>'cross border - additional table'!N13/1000</f>
        <v>12.067626000000001</v>
      </c>
      <c r="J9" s="416">
        <f>'cross border - additional table'!O13/1000</f>
        <v>10.889736000000001</v>
      </c>
      <c r="K9" s="416">
        <f>'cross border - additional table'!P13/1000</f>
        <v>9.8298240000000003</v>
      </c>
      <c r="L9" s="416">
        <f>'cross border - additional table'!Q13/1000</f>
        <v>10.120880999999999</v>
      </c>
      <c r="M9" s="416">
        <f>'cross border - additional table'!R13/1000</f>
        <v>10.051195</v>
      </c>
      <c r="N9" s="416">
        <f>'cross border - additional table'!S13/1000</f>
        <v>10.304103</v>
      </c>
      <c r="O9" s="416">
        <f>'cross border - additional table'!T13/1000</f>
        <v>10.565861</v>
      </c>
      <c r="P9" s="416">
        <f>'cross border - additional table'!U13/1000</f>
        <v>11.146606999999999</v>
      </c>
      <c r="Q9" s="416">
        <f>'cross border - additional table'!V13/1000</f>
        <v>11.249261000000001</v>
      </c>
      <c r="R9" s="416">
        <f>'cross border - additional table'!W13/1000</f>
        <v>11.392752</v>
      </c>
      <c r="S9" s="416">
        <f>'cross border - additional table'!X13/1000</f>
        <v>11.469885</v>
      </c>
      <c r="T9" s="416">
        <f>'cross border - additional table'!Y13/1000</f>
        <v>11.006613</v>
      </c>
    </row>
    <row r="10" spans="1:25" ht="21">
      <c r="A10" s="194"/>
      <c r="B10" s="195" t="s">
        <v>231</v>
      </c>
      <c r="C10" s="417">
        <f>IF(ISERR('cross border - additional table'!H25/1000),"..",IF(('cross border - additional table'!H25/1000)=0,"-",('cross border - additional table'!H25/1000)))</f>
        <v>2.2839999999999998</v>
      </c>
      <c r="D10" s="417">
        <f>IF(ISERR('cross border - additional table'!I25/1000),"..",IF(('cross border - additional table'!I25/1000)=0,"-",('cross border - additional table'!I25/1000)))</f>
        <v>2.4300000000000002</v>
      </c>
      <c r="E10" s="417">
        <f>IF(ISERR('cross border - additional table'!J25/1000),"..",IF(('cross border - additional table'!J25/1000)=0,"-",('cross border - additional table'!J25/1000)))</f>
        <v>2.3370000000000002</v>
      </c>
      <c r="F10" s="417">
        <f>IF(ISERR('cross border - additional table'!K25/1000),"..",IF(('cross border - additional table'!K25/1000)=0,"-",('cross border - additional table'!K25/1000)))</f>
        <v>2.0510000000000002</v>
      </c>
      <c r="G10" s="417">
        <f>IF(ISERR('cross border - additional table'!L25/1000),"..",IF(('cross border - additional table'!L25/1000)=0,"-",('cross border - additional table'!L25/1000)))</f>
        <v>2.0150000000000001</v>
      </c>
      <c r="H10" s="417">
        <f>IF(ISERR('cross border - additional table'!M25/1000),"..",IF(('cross border - additional table'!M25/1000)=0,"-",('cross border - additional table'!M25/1000)))</f>
        <v>2.0939999999999999</v>
      </c>
      <c r="I10" s="417">
        <f>IF(ISERR('cross border - additional table'!N25/1000),"..",IF(('cross border - additional table'!N25/1000)=0,"-",('cross border - additional table'!N25/1000)))</f>
        <v>1.9379999999999999</v>
      </c>
      <c r="J10" s="417">
        <f>IF(ISERR('cross border - additional table'!O25/1000),"..",IF(('cross border - additional table'!O25/1000)=0,"-",('cross border - additional table'!O25/1000)))</f>
        <v>1.9159999999999999</v>
      </c>
      <c r="K10" s="417">
        <f>IF(ISERR('cross border - additional table'!P25/1000),"..",IF(('cross border - additional table'!P25/1000)=0,"-",('cross border - additional table'!P25/1000)))</f>
        <v>1.92</v>
      </c>
      <c r="L10" s="417">
        <f>IF(ISERR('cross border - additional table'!Q25/1000),"..",IF(('cross border - additional table'!Q25/1000)=0,"-",('cross border - additional table'!Q25/1000)))</f>
        <v>1.857745</v>
      </c>
      <c r="M10" s="417">
        <f>IF(ISERR('cross border - additional table'!R25/1000),"..",IF(('cross border - additional table'!R25/1000)=0,"-",('cross border - additional table'!R25/1000)))</f>
        <v>1.809415</v>
      </c>
      <c r="N10" s="417">
        <f>IF(ISERR('cross border - additional table'!S25/1000),"..",IF(('cross border - additional table'!S25/1000)=0,"-",('cross border - additional table'!S25/1000)))</f>
        <v>1.831</v>
      </c>
      <c r="O10" s="417">
        <f>IF(ISERR('cross border - additional table'!T25/1000),"..",IF(('cross border - additional table'!T25/1000)=0,"-",('cross border - additional table'!T25/1000)))</f>
        <v>1.79416</v>
      </c>
      <c r="P10" s="417">
        <f>IF(ISERR('cross border - additional table'!U25/1000),"..",IF(('cross border - additional table'!U25/1000)=0,"-",('cross border - additional table'!U25/1000)))</f>
        <v>1.729336</v>
      </c>
      <c r="Q10" s="417">
        <f>IF(ISERR('cross border - additional table'!V25/1000),"..",IF(('cross border - additional table'!V25/1000)=0,"-",('cross border - additional table'!V25/1000)))</f>
        <v>1.7527219999999999</v>
      </c>
      <c r="R10" s="417">
        <f>IF(ISERR('cross border - additional table'!W25/1000),"..",IF(('cross border - additional table'!W25/1000)=0,"-",('cross border - additional table'!W25/1000)))</f>
        <v>1.7530599999999998</v>
      </c>
      <c r="S10" s="417">
        <f>IF(ISERR('cross border - additional table'!X25/1000),"..",IF(('cross border - additional table'!X25/1000)=0,"-",('cross border - additional table'!X25/1000)))</f>
        <v>1.75</v>
      </c>
      <c r="T10" s="417">
        <f>IF(ISERR('cross border - additional table'!Y25/1000),"..",IF(('cross border - additional table'!Y25/1000)=0,"-",('cross border - additional table'!Y25/1000)))</f>
        <v>1.7709999999999999</v>
      </c>
    </row>
    <row r="11" spans="1:25" ht="18">
      <c r="A11" s="194"/>
      <c r="B11" s="195" t="s">
        <v>89</v>
      </c>
      <c r="C11" s="417">
        <f t="shared" ref="C11:M11" si="0">IF(ISERR(C8+C9+C10),"..",IF((C8+C9+C10)=0,"-",(C8+C9+C10)))</f>
        <v>18.651</v>
      </c>
      <c r="D11" s="417">
        <f t="shared" si="0"/>
        <v>19.821663000000001</v>
      </c>
      <c r="E11" s="417">
        <f t="shared" si="0"/>
        <v>20.093640000000001</v>
      </c>
      <c r="F11" s="417">
        <f t="shared" si="0"/>
        <v>20.412129</v>
      </c>
      <c r="G11" s="417">
        <f t="shared" si="0"/>
        <v>20.552593999999999</v>
      </c>
      <c r="H11" s="417">
        <f t="shared" si="0"/>
        <v>20.774971999999998</v>
      </c>
      <c r="I11" s="417">
        <f t="shared" si="0"/>
        <v>20.13465534745999</v>
      </c>
      <c r="J11" s="417">
        <f t="shared" si="0"/>
        <v>19.44691818976003</v>
      </c>
      <c r="K11" s="417">
        <f t="shared" si="0"/>
        <v>19.083135773900004</v>
      </c>
      <c r="L11" s="417">
        <f t="shared" si="0"/>
        <v>19.569410000000001</v>
      </c>
      <c r="M11" s="417">
        <f t="shared" si="0"/>
        <v>19.603538</v>
      </c>
      <c r="N11" s="417">
        <f t="shared" ref="N11:S11" si="1">IF(ISERR(N8+N9+N10),"..",IF((N8+N9+N10)=0,"-",(N8+N9+N10)))</f>
        <v>20.111763</v>
      </c>
      <c r="O11" s="417">
        <f t="shared" si="1"/>
        <v>21.027349000000001</v>
      </c>
      <c r="P11" s="417">
        <f t="shared" si="1"/>
        <v>21.282373</v>
      </c>
      <c r="Q11" s="417">
        <f t="shared" si="1"/>
        <v>22.050978999999998</v>
      </c>
      <c r="R11" s="417">
        <f t="shared" si="1"/>
        <v>22.764130000000002</v>
      </c>
      <c r="S11" s="417">
        <f t="shared" si="1"/>
        <v>23.141489</v>
      </c>
      <c r="T11" s="417" t="str">
        <f t="shared" ref="T11" si="2">IF(ISERR(T8+T9+T10),"..",IF((T8+T9+T10)=0,"-",(T8+T9+T10)))</f>
        <v>..</v>
      </c>
    </row>
    <row r="12" spans="1:25" ht="6" customHeight="1">
      <c r="A12" s="194"/>
      <c r="B12" s="194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</row>
    <row r="13" spans="1:25" ht="18">
      <c r="A13" s="196" t="s">
        <v>528</v>
      </c>
      <c r="B13" s="194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</row>
    <row r="14" spans="1:25" ht="21">
      <c r="A14" s="194"/>
      <c r="B14" s="195" t="s">
        <v>232</v>
      </c>
      <c r="C14" s="416">
        <f>'cross border - additional table'!H20/1000</f>
        <v>6.625</v>
      </c>
      <c r="D14" s="416">
        <f>'cross border - additional table'!I20/1000</f>
        <v>7.1346249999999989</v>
      </c>
      <c r="E14" s="416">
        <f>'cross border - additional table'!J20/1000</f>
        <v>8.1240079999999999</v>
      </c>
      <c r="F14" s="416">
        <f>'cross border - additional table'!K20/1000</f>
        <v>8.9742949999999997</v>
      </c>
      <c r="G14" s="416">
        <f>'cross border - additional table'!L20/1000</f>
        <v>9.6707839999999994</v>
      </c>
      <c r="H14" s="416">
        <f>'cross border - additional table'!M20/1000</f>
        <v>10.354806999999999</v>
      </c>
      <c r="I14" s="416">
        <f>'cross border - additional table'!N20/1000</f>
        <v>10.352437</v>
      </c>
      <c r="J14" s="416">
        <f>'cross border - additional table'!O20/1000</f>
        <v>9.7399050000000003</v>
      </c>
      <c r="K14" s="416">
        <f>'cross border - additional table'!P20/1000</f>
        <v>9.2690229999999989</v>
      </c>
      <c r="L14" s="416">
        <f>'cross border - additional table'!Q20/1000</f>
        <v>10.062138999999998</v>
      </c>
      <c r="M14" s="416">
        <f>'cross border - additional table'!R20/1000</f>
        <v>10.213658000000001</v>
      </c>
      <c r="N14" s="416">
        <f>'cross border - additional table'!S20/1000</f>
        <v>10.859001000000001</v>
      </c>
      <c r="O14" s="416">
        <f>'cross border - additional table'!T20/1000</f>
        <v>11.246581999999998</v>
      </c>
      <c r="P14" s="416">
        <f>'cross border - additional table'!U20/1000</f>
        <v>12.190602999999999</v>
      </c>
      <c r="Q14" s="416">
        <f>'cross border - additional table'!V20/1000</f>
        <v>13.842739000000002</v>
      </c>
      <c r="R14" s="416">
        <f>'cross border - additional table'!W20/1000</f>
        <v>15.509295000000002</v>
      </c>
      <c r="S14" s="416">
        <f>'cross border - additional table'!X20/1000</f>
        <v>16.040756999999999</v>
      </c>
      <c r="T14" s="416">
        <f>'cross border - additional table'!Y20/1000</f>
        <v>16.024328000000001</v>
      </c>
    </row>
    <row r="15" spans="1:25" ht="21">
      <c r="A15" s="194"/>
      <c r="B15" s="195" t="s">
        <v>233</v>
      </c>
      <c r="C15" s="417">
        <f>IF(ISERR('cross border - additional table'!H27/1000),"..",IF(('cross border - additional table'!H27/1000)=0,"-",('cross border - additional table'!H27/1000)))</f>
        <v>0.111875</v>
      </c>
      <c r="D15" s="417">
        <f>IF(ISERR('cross border - additional table'!I27/1000),"..",IF(('cross border - additional table'!I27/1000)=0,"-",('cross border - additional table'!I27/1000)))</f>
        <v>0.20758699999999999</v>
      </c>
      <c r="E15" s="417">
        <f>IF(ISERR('cross border - additional table'!J27/1000),"..",IF(('cross border - additional table'!J27/1000)=0,"-",('cross border - additional table'!J27/1000)))</f>
        <v>0.20699999999999999</v>
      </c>
      <c r="F15" s="417">
        <f>IF(ISERR('cross border - additional table'!K27/1000),"..",IF(('cross border - additional table'!K27/1000)=0,"-",('cross border - additional table'!K27/1000)))</f>
        <v>0.194323</v>
      </c>
      <c r="G15" s="417">
        <f>IF(ISERR('cross border - additional table'!L27/1000),"..",IF(('cross border - additional table'!L27/1000)=0,"-",('cross border - additional table'!L27/1000)))</f>
        <v>0.121</v>
      </c>
      <c r="H15" s="417">
        <f>IF(ISERR('cross border - additional table'!M27/1000),"..",IF(('cross border - additional table'!M27/1000)=0,"-",('cross border - additional table'!M27/1000)))</f>
        <v>0.111</v>
      </c>
      <c r="I15" s="417">
        <f>IF(ISERR('cross border - additional table'!N27/1000),"..",IF(('cross border - additional table'!N27/1000)=0,"-",('cross border - additional table'!N27/1000)))</f>
        <v>7.4999999999999997E-2</v>
      </c>
      <c r="J15" s="417">
        <f>IF(ISERR('cross border - additional table'!O27/1000),"..",IF(('cross border - additional table'!O27/1000)=0,"-",('cross border - additional table'!O27/1000)))</f>
        <v>3.1E-2</v>
      </c>
      <c r="K15" s="417">
        <f>IF(ISERR('cross border - additional table'!P27/1000),"..",IF(('cross border - additional table'!P27/1000)=0,"-",('cross border - additional table'!P27/1000)))</f>
        <v>5.4016000000000002E-2</v>
      </c>
      <c r="L15" s="551">
        <f>IF(ISERR('cross border - additional table'!Q27/1000),"..",IF(('cross border - additional table'!Q27/1000)=0,"0",('cross border - additional table'!Q27/1000)))</f>
        <v>5.6299999999999992E-4</v>
      </c>
      <c r="M15" s="551">
        <f>IF(ISERR('cross border - additional table'!R27/1000),"..",IF(('cross border - additional table'!R27/1000)=0,"0",('cross border - additional table'!R27/1000)))</f>
        <v>7.0599999999999992E-4</v>
      </c>
      <c r="N15" s="551">
        <f>IF(ISERR('cross border - additional table'!S27/1000),"..",IF(('cross border - additional table'!S27/1000)=0,"0",('cross border - additional table'!S27/1000)))</f>
        <v>6.8600000000000009E-4</v>
      </c>
      <c r="O15" s="551">
        <f>IF(ISERR('cross border - additional table'!T27/1000),"..",IF(('cross border - additional table'!T27/1000)=0,"0",('cross border - additional table'!T27/1000)))</f>
        <v>6.730000000000001E-4</v>
      </c>
      <c r="P15" s="551">
        <f>IF(ISERR('cross border - additional table'!U27/1000),"..",IF(('cross border - additional table'!U27/1000)=0,"0",('cross border - additional table'!U27/1000)))</f>
        <v>4.7899999999999999E-4</v>
      </c>
      <c r="Q15" s="551">
        <f>IF(ISERR('cross border - additional table'!V27/1000),"..",IF(('cross border - additional table'!V27/1000)=0,"0",('cross border - additional table'!V27/1000)))</f>
        <v>7.2099999999999996E-4</v>
      </c>
      <c r="R15" s="551">
        <f>IF(ISERR('cross border - additional table'!W27/1000),"..",IF(('cross border - additional table'!W27/1000)=0,"0",('cross border - additional table'!W27/1000)))</f>
        <v>4.1099999999999996E-4</v>
      </c>
      <c r="S15" s="551">
        <f>IF(ISERR('cross border - additional table'!X27/1000),"..",IF(('cross border - additional table'!X27/1000)=0,"0",('cross border - additional table'!X27/1000)))</f>
        <v>4.4999999999999996E-5</v>
      </c>
      <c r="T15" s="552" t="str">
        <f>IF(ISERR('cross border - additional table'!Y27/1000),"..",IF(('cross border - additional table'!Y27/1000)=0,"0",('cross border - additional table'!Y27/1000)))</f>
        <v>0</v>
      </c>
    </row>
    <row r="16" spans="1:25" ht="18">
      <c r="A16" s="194"/>
      <c r="B16" s="195" t="s">
        <v>89</v>
      </c>
      <c r="C16" s="417">
        <f t="shared" ref="C16:M16" si="3">IF(ISERR(C14+C15),"..",IF((C14+C15)=0,"-",(C14+C15)))</f>
        <v>6.7368750000000004</v>
      </c>
      <c r="D16" s="417">
        <f t="shared" si="3"/>
        <v>7.3422119999999991</v>
      </c>
      <c r="E16" s="417">
        <f t="shared" si="3"/>
        <v>8.3310080000000006</v>
      </c>
      <c r="F16" s="417">
        <f t="shared" si="3"/>
        <v>9.1686180000000004</v>
      </c>
      <c r="G16" s="417">
        <f t="shared" si="3"/>
        <v>9.7917839999999998</v>
      </c>
      <c r="H16" s="417">
        <f t="shared" si="3"/>
        <v>10.465807</v>
      </c>
      <c r="I16" s="417">
        <f t="shared" si="3"/>
        <v>10.427436999999999</v>
      </c>
      <c r="J16" s="417">
        <f t="shared" si="3"/>
        <v>9.7709050000000008</v>
      </c>
      <c r="K16" s="417">
        <f t="shared" si="3"/>
        <v>9.3230389999999996</v>
      </c>
      <c r="L16" s="417">
        <f t="shared" si="3"/>
        <v>10.062701999999998</v>
      </c>
      <c r="M16" s="417">
        <f t="shared" si="3"/>
        <v>10.214364</v>
      </c>
      <c r="N16" s="417">
        <f t="shared" ref="N16:S16" si="4">IF(ISERR(N14+N15),"..",IF((N14+N15)=0,"-",(N14+N15)))</f>
        <v>10.859687000000001</v>
      </c>
      <c r="O16" s="417">
        <f t="shared" si="4"/>
        <v>11.247254999999999</v>
      </c>
      <c r="P16" s="417">
        <f t="shared" si="4"/>
        <v>12.191082</v>
      </c>
      <c r="Q16" s="417">
        <f t="shared" si="4"/>
        <v>13.843460000000002</v>
      </c>
      <c r="R16" s="417">
        <f t="shared" si="4"/>
        <v>15.509706000000001</v>
      </c>
      <c r="S16" s="417">
        <f t="shared" si="4"/>
        <v>16.040801999999999</v>
      </c>
      <c r="T16" s="417">
        <f t="shared" ref="T16" si="5">IF(ISERR(T14+T15),"..",IF((T14+T15)=0,"-",(T14+T15)))</f>
        <v>16.024328000000001</v>
      </c>
    </row>
    <row r="17" spans="1:20" ht="6" customHeight="1">
      <c r="A17" s="194"/>
      <c r="B17" s="194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</row>
    <row r="18" spans="1:20" ht="18">
      <c r="A18" s="196" t="s">
        <v>90</v>
      </c>
      <c r="B18" s="194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</row>
    <row r="19" spans="1:20" ht="18">
      <c r="A19" s="194"/>
      <c r="B19" s="195" t="s">
        <v>91</v>
      </c>
      <c r="C19" s="416">
        <f t="shared" ref="C19:L19" si="6">C8</f>
        <v>4.8540000000000001</v>
      </c>
      <c r="D19" s="416">
        <f t="shared" si="6"/>
        <v>5.0069999999999997</v>
      </c>
      <c r="E19" s="416">
        <f t="shared" si="6"/>
        <v>4.8802870000000009</v>
      </c>
      <c r="F19" s="416">
        <f t="shared" si="6"/>
        <v>5.2</v>
      </c>
      <c r="G19" s="416">
        <f t="shared" si="6"/>
        <v>5.5758989999999997</v>
      </c>
      <c r="H19" s="416">
        <f t="shared" si="6"/>
        <v>5.8076989999999995</v>
      </c>
      <c r="I19" s="416">
        <f t="shared" si="6"/>
        <v>6.1290293474599906</v>
      </c>
      <c r="J19" s="416">
        <f t="shared" si="6"/>
        <v>6.6411821897600287</v>
      </c>
      <c r="K19" s="416">
        <f t="shared" si="6"/>
        <v>7.333311773900002</v>
      </c>
      <c r="L19" s="416">
        <f t="shared" si="6"/>
        <v>7.5907840000000011</v>
      </c>
      <c r="M19" s="416">
        <f t="shared" ref="M19:R19" si="7">M8</f>
        <v>7.742928</v>
      </c>
      <c r="N19" s="416">
        <f t="shared" si="7"/>
        <v>7.9766599999999999</v>
      </c>
      <c r="O19" s="416">
        <f t="shared" si="7"/>
        <v>8.6673279999999995</v>
      </c>
      <c r="P19" s="416">
        <f t="shared" si="7"/>
        <v>8.4064300000000003</v>
      </c>
      <c r="Q19" s="416">
        <f t="shared" si="7"/>
        <v>9.0489959999999989</v>
      </c>
      <c r="R19" s="416">
        <f t="shared" si="7"/>
        <v>9.6183180000000004</v>
      </c>
      <c r="S19" s="416">
        <f t="shared" ref="S19:T19" si="8">S8</f>
        <v>9.9216039999999985</v>
      </c>
      <c r="T19" s="416" t="str">
        <f t="shared" si="8"/>
        <v>..</v>
      </c>
    </row>
    <row r="20" spans="1:20" ht="18">
      <c r="A20" s="194"/>
      <c r="B20" s="195" t="s">
        <v>92</v>
      </c>
      <c r="C20" s="416">
        <f t="shared" ref="C20:G21" si="9">C9+C14</f>
        <v>18.137999999999998</v>
      </c>
      <c r="D20" s="416">
        <f t="shared" si="9"/>
        <v>19.519288</v>
      </c>
      <c r="E20" s="416">
        <f t="shared" si="9"/>
        <v>21.000360999999998</v>
      </c>
      <c r="F20" s="416">
        <f t="shared" si="9"/>
        <v>22.135424</v>
      </c>
      <c r="G20" s="416">
        <f t="shared" si="9"/>
        <v>22.632478999999996</v>
      </c>
      <c r="H20" s="417">
        <f t="shared" ref="H20:M21" si="10">IF(ISERR(H9+H14),"..",IF((H9+H14)=0,"-",(H9+H14)))</f>
        <v>23.228079999999999</v>
      </c>
      <c r="I20" s="417">
        <f t="shared" si="10"/>
        <v>22.420062999999999</v>
      </c>
      <c r="J20" s="417">
        <f t="shared" si="10"/>
        <v>20.629640999999999</v>
      </c>
      <c r="K20" s="417">
        <f t="shared" si="10"/>
        <v>19.098846999999999</v>
      </c>
      <c r="L20" s="417">
        <f t="shared" si="10"/>
        <v>20.183019999999999</v>
      </c>
      <c r="M20" s="417">
        <f t="shared" si="10"/>
        <v>20.264853000000002</v>
      </c>
      <c r="N20" s="417">
        <f t="shared" ref="N20:P21" si="11">IF(ISERR(N9+N14),"..",IF((N9+N14)=0,"-",(N9+N14)))</f>
        <v>21.163104000000001</v>
      </c>
      <c r="O20" s="417">
        <f t="shared" si="11"/>
        <v>21.812442999999998</v>
      </c>
      <c r="P20" s="417">
        <f t="shared" si="11"/>
        <v>23.337209999999999</v>
      </c>
      <c r="Q20" s="417">
        <f t="shared" ref="Q20:R20" si="12">IF(ISERR(Q9+Q14),"..",IF((Q9+Q14)=0,"-",(Q9+Q14)))</f>
        <v>25.092000000000002</v>
      </c>
      <c r="R20" s="417">
        <f t="shared" si="12"/>
        <v>26.902047000000003</v>
      </c>
      <c r="S20" s="417">
        <f t="shared" ref="S20:T20" si="13">IF(ISERR(S9+S14),"..",IF((S9+S14)=0,"-",(S9+S14)))</f>
        <v>27.510641999999997</v>
      </c>
      <c r="T20" s="417">
        <f t="shared" si="13"/>
        <v>27.030940999999999</v>
      </c>
    </row>
    <row r="21" spans="1:20" ht="18">
      <c r="A21" s="194"/>
      <c r="B21" s="195" t="s">
        <v>93</v>
      </c>
      <c r="C21" s="416">
        <f t="shared" si="9"/>
        <v>2.3958749999999998</v>
      </c>
      <c r="D21" s="416">
        <f t="shared" si="9"/>
        <v>2.6375870000000003</v>
      </c>
      <c r="E21" s="416">
        <f t="shared" si="9"/>
        <v>2.544</v>
      </c>
      <c r="F21" s="416">
        <f t="shared" si="9"/>
        <v>2.245323</v>
      </c>
      <c r="G21" s="416">
        <f t="shared" si="9"/>
        <v>2.1360000000000001</v>
      </c>
      <c r="H21" s="417">
        <f t="shared" si="10"/>
        <v>2.2050000000000001</v>
      </c>
      <c r="I21" s="417">
        <f t="shared" si="10"/>
        <v>2.0129999999999999</v>
      </c>
      <c r="J21" s="417">
        <f t="shared" si="10"/>
        <v>1.9469999999999998</v>
      </c>
      <c r="K21" s="417">
        <f t="shared" si="10"/>
        <v>1.974016</v>
      </c>
      <c r="L21" s="417">
        <f t="shared" si="10"/>
        <v>1.8583080000000001</v>
      </c>
      <c r="M21" s="417">
        <f t="shared" si="10"/>
        <v>1.8101210000000001</v>
      </c>
      <c r="N21" s="417">
        <f t="shared" si="11"/>
        <v>1.8316859999999999</v>
      </c>
      <c r="O21" s="417">
        <f t="shared" si="11"/>
        <v>1.7948329999999999</v>
      </c>
      <c r="P21" s="417">
        <f t="shared" si="11"/>
        <v>1.7298149999999999</v>
      </c>
      <c r="Q21" s="417">
        <f t="shared" ref="Q21:R21" si="14">IF(ISERR(Q10+Q15),"..",IF((Q10+Q15)=0,"-",(Q10+Q15)))</f>
        <v>1.7534429999999999</v>
      </c>
      <c r="R21" s="417">
        <f t="shared" si="14"/>
        <v>1.7534709999999998</v>
      </c>
      <c r="S21" s="417">
        <f t="shared" ref="S21:T21" si="15">IF(ISERR(S10+S15),"..",IF((S10+S15)=0,"-",(S10+S15)))</f>
        <v>1.7500450000000001</v>
      </c>
      <c r="T21" s="417">
        <f t="shared" si="15"/>
        <v>1.7709999999999999</v>
      </c>
    </row>
    <row r="22" spans="1:20" ht="18">
      <c r="A22" s="194"/>
      <c r="B22" s="195" t="s">
        <v>89</v>
      </c>
      <c r="C22" s="417">
        <f t="shared" ref="C22:M22" si="16">IF(ISERR(C19+C20+C21),"..",IF((C19+C20+C21)=0,"-",(C19+C20+C21)))</f>
        <v>25.387874999999998</v>
      </c>
      <c r="D22" s="417">
        <f t="shared" si="16"/>
        <v>27.163875000000001</v>
      </c>
      <c r="E22" s="417">
        <f t="shared" si="16"/>
        <v>28.424648000000001</v>
      </c>
      <c r="F22" s="417">
        <f t="shared" si="16"/>
        <v>29.580746999999999</v>
      </c>
      <c r="G22" s="417">
        <f t="shared" si="16"/>
        <v>30.344377999999995</v>
      </c>
      <c r="H22" s="417">
        <f t="shared" si="16"/>
        <v>31.240778999999996</v>
      </c>
      <c r="I22" s="417">
        <f t="shared" si="16"/>
        <v>30.562092347459988</v>
      </c>
      <c r="J22" s="417">
        <f t="shared" si="16"/>
        <v>29.217823189760029</v>
      </c>
      <c r="K22" s="417">
        <f t="shared" si="16"/>
        <v>28.406174773899998</v>
      </c>
      <c r="L22" s="417">
        <f>IF(ISERR(L19+L20+L21),"..",IF((L19+L20+L21)=0,"-",(L19+L20+L21)))</f>
        <v>29.632111999999999</v>
      </c>
      <c r="M22" s="417">
        <f t="shared" si="16"/>
        <v>29.817902</v>
      </c>
      <c r="N22" s="417">
        <f t="shared" ref="N22:S22" si="17">IF(ISERR(N19+N20+N21),"..",IF((N19+N20+N21)=0,"-",(N19+N20+N21)))</f>
        <v>30.971450000000001</v>
      </c>
      <c r="O22" s="417">
        <f t="shared" si="17"/>
        <v>32.274603999999997</v>
      </c>
      <c r="P22" s="417">
        <f t="shared" si="17"/>
        <v>33.473455000000001</v>
      </c>
      <c r="Q22" s="417">
        <f t="shared" si="17"/>
        <v>35.894438999999998</v>
      </c>
      <c r="R22" s="417">
        <f t="shared" si="17"/>
        <v>38.273836000000003</v>
      </c>
      <c r="S22" s="417">
        <f t="shared" si="17"/>
        <v>39.182290999999992</v>
      </c>
      <c r="T22" s="417" t="str">
        <f t="shared" ref="T22" si="18">IF(ISERR(T19+T20+T21),"..",IF((T19+T20+T21)=0,"-",(T19+T20+T21)))</f>
        <v>..</v>
      </c>
    </row>
    <row r="23" spans="1:20" ht="18">
      <c r="A23" s="194"/>
      <c r="B23" s="194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</row>
    <row r="24" spans="1:20" ht="18.75">
      <c r="A24" s="28" t="s">
        <v>29</v>
      </c>
      <c r="B24" s="31"/>
      <c r="C24" s="27"/>
      <c r="D24" s="30"/>
      <c r="E24" s="30"/>
      <c r="F24" s="27"/>
      <c r="G24" s="30"/>
      <c r="H24" s="30"/>
      <c r="I24" s="30"/>
      <c r="J24" s="30"/>
      <c r="K24" s="30"/>
      <c r="L24" s="30"/>
      <c r="M24" s="30"/>
    </row>
    <row r="25" spans="1:20" ht="6" customHeight="1">
      <c r="A25" s="31"/>
      <c r="B25" s="3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0" ht="18">
      <c r="A26" s="32" t="s">
        <v>95</v>
      </c>
      <c r="B26" s="3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ht="21">
      <c r="A27" s="31"/>
      <c r="B27" s="31" t="s">
        <v>234</v>
      </c>
      <c r="C27" s="230">
        <f>'cross border - additional table'!H35</f>
        <v>15.2</v>
      </c>
      <c r="D27" s="231">
        <f>'cross border - additional table'!I35</f>
        <v>14.75</v>
      </c>
      <c r="E27" s="230">
        <f>'cross border - additional table'!J35</f>
        <v>14.5</v>
      </c>
      <c r="F27" s="230">
        <f>'cross border - additional table'!K35</f>
        <v>12.5</v>
      </c>
      <c r="G27" s="230">
        <f>'cross border - additional table'!L35</f>
        <v>14.2</v>
      </c>
      <c r="H27" s="230">
        <f>'cross border - additional table'!M35</f>
        <v>16.399999999999999</v>
      </c>
      <c r="I27" s="230">
        <f>'cross border - additional table'!N35</f>
        <v>12.3</v>
      </c>
      <c r="J27" s="230">
        <f>'cross border - additional table'!O35</f>
        <v>12.6</v>
      </c>
      <c r="K27" s="230">
        <f>'cross border - additional table'!P35</f>
        <v>14.8</v>
      </c>
      <c r="L27" s="230">
        <f>'cross border - additional table'!Q35</f>
        <v>13.5</v>
      </c>
      <c r="M27" s="230">
        <f>'cross border - additional table'!R35</f>
        <v>13.5</v>
      </c>
      <c r="N27" s="230">
        <f>'cross border - additional table'!S35</f>
        <v>13</v>
      </c>
      <c r="O27" s="230">
        <f>'cross border - additional table'!T35</f>
        <v>13.5</v>
      </c>
      <c r="P27" s="230">
        <f>'cross border - additional table'!U35</f>
        <v>16.7</v>
      </c>
      <c r="Q27" s="230">
        <f>'cross border - additional table'!V35</f>
        <v>16.2</v>
      </c>
      <c r="R27" s="230">
        <f>'cross border - additional table'!W35</f>
        <v>14.8</v>
      </c>
      <c r="S27" s="230">
        <f>'cross border - additional table'!X35</f>
        <v>17</v>
      </c>
      <c r="T27" s="230">
        <f>'cross border - additional table'!Y35</f>
        <v>19.100000000000001</v>
      </c>
    </row>
    <row r="28" spans="1:20" ht="18">
      <c r="A28" s="31"/>
      <c r="B28" s="31" t="s">
        <v>91</v>
      </c>
      <c r="C28" s="230">
        <f>'cross border - additional table'!H50</f>
        <v>4.362222</v>
      </c>
      <c r="D28" s="230">
        <f>'cross border - additional table'!I50</f>
        <v>4.133661</v>
      </c>
      <c r="E28" s="230">
        <f>'cross border - additional table'!J50</f>
        <v>6.38</v>
      </c>
      <c r="F28" s="230">
        <f>'cross border - additional table'!K50</f>
        <v>8.9700000000000006</v>
      </c>
      <c r="G28" s="230">
        <f>'cross border - additional table'!L50</f>
        <v>7.13</v>
      </c>
      <c r="H28" s="230">
        <f>'cross border - additional table'!M50</f>
        <v>4.55</v>
      </c>
      <c r="I28" s="230">
        <f>'cross border - additional table'!N50</f>
        <v>3.84</v>
      </c>
      <c r="J28" s="230">
        <f>'cross border - additional table'!O50</f>
        <v>3.25</v>
      </c>
      <c r="K28" s="230">
        <f>'cross border - additional table'!P50</f>
        <v>3.11</v>
      </c>
      <c r="L28" s="230">
        <f>'cross border - additional table'!Q50</f>
        <v>4.47</v>
      </c>
      <c r="M28" s="230">
        <f>'cross border - additional table'!R50</f>
        <v>2.9</v>
      </c>
      <c r="N28" s="230" t="str">
        <f>'cross border - additional table'!S50</f>
        <v>..</v>
      </c>
      <c r="O28" s="230" t="str">
        <f>'cross border - additional table'!T50</f>
        <v>..</v>
      </c>
      <c r="P28" s="230" t="str">
        <f>'cross border - additional table'!U50</f>
        <v>..</v>
      </c>
      <c r="Q28" s="230" t="str">
        <f>'cross border - additional table'!V50</f>
        <v>..</v>
      </c>
      <c r="R28" s="230" t="str">
        <f>'cross border - additional table'!W50</f>
        <v>..</v>
      </c>
      <c r="S28" s="230" t="str">
        <f>'cross border - additional table'!X50</f>
        <v>..</v>
      </c>
      <c r="T28" s="230" t="str">
        <f>'cross border - additional table'!Y50</f>
        <v>..</v>
      </c>
    </row>
    <row r="29" spans="1:20" ht="18">
      <c r="A29" s="31"/>
      <c r="B29" s="31" t="s">
        <v>96</v>
      </c>
      <c r="C29" s="230">
        <f>'cross border - additional table'!H72</f>
        <v>17.549999999999997</v>
      </c>
      <c r="D29" s="230">
        <f>'cross border - additional table'!I72</f>
        <v>17.55</v>
      </c>
      <c r="E29" s="230">
        <f>'cross border - additional table'!J72</f>
        <v>18.690000000000001</v>
      </c>
      <c r="F29" s="230">
        <f>'cross border - additional table'!K72</f>
        <v>22.49</v>
      </c>
      <c r="G29" s="230">
        <f>'cross border - additional table'!L72</f>
        <v>17.93</v>
      </c>
      <c r="H29" s="230">
        <f>'cross border - additional table'!M72</f>
        <v>19.66</v>
      </c>
      <c r="I29" s="230">
        <f>'cross border - additional table'!N72</f>
        <v>21</v>
      </c>
      <c r="J29" s="230">
        <f>'cross border - additional table'!O72</f>
        <v>17.559999999999999</v>
      </c>
      <c r="K29" s="230">
        <f>'cross border - additional table'!P72</f>
        <v>16.59</v>
      </c>
      <c r="L29" s="230">
        <f>'cross border - additional table'!Q72</f>
        <v>16.64</v>
      </c>
      <c r="M29" s="230">
        <f>'cross border - additional table'!R72</f>
        <v>8.7614000000000001</v>
      </c>
      <c r="N29" s="230">
        <f>'cross border - additional table'!S72</f>
        <v>10.700000000000003</v>
      </c>
      <c r="O29" s="230">
        <f>'cross border - additional table'!T72</f>
        <v>10.700000000000001</v>
      </c>
      <c r="P29" s="235" t="s">
        <v>6</v>
      </c>
      <c r="Q29" s="235" t="s">
        <v>6</v>
      </c>
      <c r="R29" s="235" t="s">
        <v>6</v>
      </c>
      <c r="S29" s="235" t="s">
        <v>6</v>
      </c>
      <c r="T29" s="235" t="s">
        <v>6</v>
      </c>
    </row>
    <row r="30" spans="1:20" ht="18">
      <c r="A30" s="31"/>
      <c r="B30" s="35" t="s">
        <v>89</v>
      </c>
      <c r="C30" s="242">
        <f t="shared" ref="C30:M30" si="19">IF(ISERR(C27+C28+C29),"..",IF((C27+C28+C29)=0,"-",(C27+C28+C29)))</f>
        <v>37.112221999999996</v>
      </c>
      <c r="D30" s="242">
        <f t="shared" si="19"/>
        <v>36.433661000000001</v>
      </c>
      <c r="E30" s="242">
        <f t="shared" si="19"/>
        <v>39.57</v>
      </c>
      <c r="F30" s="242">
        <f t="shared" si="19"/>
        <v>43.959999999999994</v>
      </c>
      <c r="G30" s="242">
        <f t="shared" si="19"/>
        <v>39.26</v>
      </c>
      <c r="H30" s="242">
        <f t="shared" si="19"/>
        <v>40.61</v>
      </c>
      <c r="I30" s="242">
        <f t="shared" si="19"/>
        <v>37.14</v>
      </c>
      <c r="J30" s="242">
        <f t="shared" si="19"/>
        <v>33.409999999999997</v>
      </c>
      <c r="K30" s="242">
        <f t="shared" si="19"/>
        <v>34.5</v>
      </c>
      <c r="L30" s="242">
        <f>IF(ISERR(L27+L28+L29),"..",IF((L27+L28+L29)=0,"-",(L27+L28+L29)))</f>
        <v>34.61</v>
      </c>
      <c r="M30" s="242">
        <f t="shared" si="19"/>
        <v>25.1614</v>
      </c>
      <c r="N30" s="242" t="str">
        <f t="shared" ref="N30:S30" si="20">IF(ISERR(N27+N28+N29),"..",IF((N27+N28+N29)=0,"-",(N27+N28+N29)))</f>
        <v>..</v>
      </c>
      <c r="O30" s="242" t="str">
        <f t="shared" si="20"/>
        <v>..</v>
      </c>
      <c r="P30" s="242" t="str">
        <f t="shared" si="20"/>
        <v>..</v>
      </c>
      <c r="Q30" s="242" t="str">
        <f t="shared" si="20"/>
        <v>..</v>
      </c>
      <c r="R30" s="242" t="str">
        <f t="shared" si="20"/>
        <v>..</v>
      </c>
      <c r="S30" s="242" t="str">
        <f t="shared" si="20"/>
        <v>..</v>
      </c>
      <c r="T30" s="242" t="str">
        <f t="shared" ref="T30" si="21">IF(ISERR(T27+T28+T29),"..",IF((T27+T28+T29)=0,"-",(T27+T28+T29)))</f>
        <v>..</v>
      </c>
    </row>
    <row r="31" spans="1:20" ht="6" customHeight="1">
      <c r="A31" s="31"/>
      <c r="B31" s="3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ht="18">
      <c r="A32" s="33" t="s">
        <v>97</v>
      </c>
      <c r="B32" s="31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1:20" ht="21">
      <c r="A33" s="31"/>
      <c r="B33" s="31" t="s">
        <v>234</v>
      </c>
      <c r="C33" s="230">
        <f>'cross border - additional table'!H40</f>
        <v>18.3</v>
      </c>
      <c r="D33" s="231">
        <f>'cross border - additional table'!I40</f>
        <v>20.890999999999998</v>
      </c>
      <c r="E33" s="230">
        <f>'cross border - additional table'!J40</f>
        <v>17.899999999999999</v>
      </c>
      <c r="F33" s="230">
        <f>'cross border - additional table'!K40</f>
        <v>17.399999999999999</v>
      </c>
      <c r="G33" s="230">
        <f>'cross border - additional table'!L40</f>
        <v>18.899999999999999</v>
      </c>
      <c r="H33" s="230">
        <f>'cross border - additional table'!M40</f>
        <v>21.9</v>
      </c>
      <c r="I33" s="230">
        <f>'cross border - additional table'!N40</f>
        <v>17.7</v>
      </c>
      <c r="J33" s="230">
        <f>'cross border - additional table'!O40</f>
        <v>16</v>
      </c>
      <c r="K33" s="230">
        <f>'cross border - additional table'!P40</f>
        <v>17.899999999999999</v>
      </c>
      <c r="L33" s="230">
        <f>'cross border - additional table'!Q40</f>
        <v>17.5</v>
      </c>
      <c r="M33" s="230">
        <f>'cross border - additional table'!R40</f>
        <v>19.600000000000001</v>
      </c>
      <c r="N33" s="230">
        <f>'cross border - additional table'!S40</f>
        <v>16.2</v>
      </c>
      <c r="O33" s="230">
        <f>'cross border - additional table'!T40</f>
        <v>18.2</v>
      </c>
      <c r="P33" s="230">
        <f>'cross border - additional table'!U40</f>
        <v>20.3</v>
      </c>
      <c r="Q33" s="230">
        <f>'cross border - additional table'!V40</f>
        <v>19.3</v>
      </c>
      <c r="R33" s="230">
        <f>'cross border - additional table'!W40</f>
        <v>19</v>
      </c>
      <c r="S33" s="230">
        <f>'cross border - additional table'!X40</f>
        <v>19.8</v>
      </c>
      <c r="T33" s="230">
        <f>'cross border - additional table'!Y40</f>
        <v>20.7</v>
      </c>
    </row>
    <row r="34" spans="1:20" ht="18">
      <c r="A34" s="31"/>
      <c r="B34" s="31" t="s">
        <v>91</v>
      </c>
      <c r="C34" s="230">
        <f>'cross border - additional table'!H55</f>
        <v>1.08</v>
      </c>
      <c r="D34" s="230">
        <f>'cross border - additional table'!I55</f>
        <v>1.0401050000000001</v>
      </c>
      <c r="E34" s="230">
        <f>'cross border - additional table'!J55</f>
        <v>0.91</v>
      </c>
      <c r="F34" s="230">
        <f>'cross border - additional table'!K55</f>
        <v>2.08</v>
      </c>
      <c r="G34" s="230">
        <f>'cross border - additional table'!L55</f>
        <v>2.06</v>
      </c>
      <c r="H34" s="230">
        <f>'cross border - additional table'!M55</f>
        <v>2.0099999999999998</v>
      </c>
      <c r="I34" s="230">
        <f>'cross border - additional table'!N55</f>
        <v>2.0099999999999998</v>
      </c>
      <c r="J34" s="230">
        <f>'cross border - additional table'!O55</f>
        <v>1.27</v>
      </c>
      <c r="K34" s="230">
        <f>'cross border - additional table'!P55</f>
        <v>1.62</v>
      </c>
      <c r="L34" s="230">
        <f>'cross border - additional table'!Q55</f>
        <v>3.33</v>
      </c>
      <c r="M34" s="230">
        <f>'cross border - additional table'!R55</f>
        <v>1.65</v>
      </c>
      <c r="N34" s="230" t="str">
        <f>'cross border - additional table'!S55</f>
        <v>..</v>
      </c>
      <c r="O34" s="230" t="str">
        <f>'cross border - additional table'!T55</f>
        <v>..</v>
      </c>
      <c r="P34" s="230" t="str">
        <f>'cross border - additional table'!U55</f>
        <v>..</v>
      </c>
      <c r="Q34" s="230" t="str">
        <f>'cross border - additional table'!V55</f>
        <v>..</v>
      </c>
      <c r="R34" s="230" t="str">
        <f>'cross border - additional table'!W55</f>
        <v>..</v>
      </c>
      <c r="S34" s="230" t="str">
        <f>'cross border - additional table'!X55</f>
        <v>..</v>
      </c>
      <c r="T34" s="230" t="str">
        <f>'cross border - additional table'!Y55</f>
        <v>..</v>
      </c>
    </row>
    <row r="35" spans="1:20" ht="18">
      <c r="A35" s="31"/>
      <c r="B35" s="31" t="s">
        <v>96</v>
      </c>
      <c r="C35" s="230">
        <f>'cross border - additional table'!H82</f>
        <v>5.05</v>
      </c>
      <c r="D35" s="230">
        <f>'cross border - additional table'!I82</f>
        <v>4.6199999999999992</v>
      </c>
      <c r="E35" s="230">
        <f>'cross border - additional table'!J82</f>
        <v>5.35</v>
      </c>
      <c r="F35" s="230">
        <f>'cross border - additional table'!K82</f>
        <v>5.86</v>
      </c>
      <c r="G35" s="230">
        <f>'cross border - additional table'!L82</f>
        <v>5.629999999999999</v>
      </c>
      <c r="H35" s="230">
        <f>'cross border - additional table'!M82</f>
        <v>5.5000000000000018</v>
      </c>
      <c r="I35" s="230">
        <f>'cross border - additional table'!N82</f>
        <v>5.0599999999999996</v>
      </c>
      <c r="J35" s="230">
        <f>'cross border - additional table'!O82</f>
        <v>4.870000000000001</v>
      </c>
      <c r="K35" s="230">
        <f>'cross border - additional table'!P82</f>
        <v>5.4999999999999991</v>
      </c>
      <c r="L35" s="230">
        <f>'cross border - additional table'!Q82</f>
        <v>4.9400000000000004</v>
      </c>
      <c r="M35" s="230">
        <f>'cross border - additional table'!R82</f>
        <v>2.0649000000000002</v>
      </c>
      <c r="N35" s="230">
        <f>'cross border - additional table'!S82</f>
        <v>4.8000000000000007</v>
      </c>
      <c r="O35" s="230">
        <f>'cross border - additional table'!T82</f>
        <v>5.3000000000000007</v>
      </c>
      <c r="P35" s="235" t="str">
        <f>'cross border - additional table'!U82</f>
        <v>..</v>
      </c>
      <c r="Q35" s="235" t="str">
        <f>'cross border - additional table'!V82</f>
        <v>..</v>
      </c>
      <c r="R35" s="235" t="str">
        <f>'cross border - additional table'!W82</f>
        <v>..</v>
      </c>
      <c r="S35" s="235" t="str">
        <f>'cross border - additional table'!X82</f>
        <v>..</v>
      </c>
      <c r="T35" s="235" t="str">
        <f>'cross border - additional table'!Y82</f>
        <v>..</v>
      </c>
    </row>
    <row r="36" spans="1:20" ht="18">
      <c r="A36" s="31"/>
      <c r="B36" s="35" t="s">
        <v>89</v>
      </c>
      <c r="C36" s="243">
        <f t="shared" ref="C36:M36" si="22">IF(ISERR(C33+C34+C35),"..",IF((C33+C34+C35)=0,"-",(C33+C34+C35)))</f>
        <v>24.430000000000003</v>
      </c>
      <c r="D36" s="243">
        <f t="shared" si="22"/>
        <v>26.551105</v>
      </c>
      <c r="E36" s="243">
        <f t="shared" si="22"/>
        <v>24.159999999999997</v>
      </c>
      <c r="F36" s="243">
        <f t="shared" si="22"/>
        <v>25.339999999999996</v>
      </c>
      <c r="G36" s="243">
        <f t="shared" si="22"/>
        <v>26.589999999999996</v>
      </c>
      <c r="H36" s="242">
        <f t="shared" si="22"/>
        <v>29.409999999999997</v>
      </c>
      <c r="I36" s="242">
        <f t="shared" si="22"/>
        <v>24.77</v>
      </c>
      <c r="J36" s="242">
        <f t="shared" si="22"/>
        <v>22.14</v>
      </c>
      <c r="K36" s="242">
        <f t="shared" si="22"/>
        <v>25.02</v>
      </c>
      <c r="L36" s="242">
        <f>IF(ISERR(L33+L34+L35),"..",IF((L33+L34+L35)=0,"-",(L33+L34+L35)))</f>
        <v>25.77</v>
      </c>
      <c r="M36" s="242">
        <f t="shared" si="22"/>
        <v>23.314900000000002</v>
      </c>
      <c r="N36" s="242" t="str">
        <f t="shared" ref="N36:S36" si="23">IF(ISERR(N33+N34+N35),"..",IF((N33+N34+N35)=0,"-",(N33+N34+N35)))</f>
        <v>..</v>
      </c>
      <c r="O36" s="242" t="str">
        <f t="shared" si="23"/>
        <v>..</v>
      </c>
      <c r="P36" s="242" t="str">
        <f t="shared" si="23"/>
        <v>..</v>
      </c>
      <c r="Q36" s="242" t="str">
        <f t="shared" si="23"/>
        <v>..</v>
      </c>
      <c r="R36" s="242" t="str">
        <f t="shared" si="23"/>
        <v>..</v>
      </c>
      <c r="S36" s="242" t="str">
        <f t="shared" si="23"/>
        <v>..</v>
      </c>
      <c r="T36" s="242" t="str">
        <f t="shared" ref="T36" si="24">IF(ISERR(T33+T34+T35),"..",IF((T33+T34+T35)=0,"-",(T33+T34+T35)))</f>
        <v>..</v>
      </c>
    </row>
    <row r="37" spans="1:20" ht="6" customHeight="1">
      <c r="A37" s="31"/>
      <c r="B37" s="3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1:20" ht="18">
      <c r="A38" s="33" t="s">
        <v>529</v>
      </c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21">
      <c r="A39" s="31"/>
      <c r="B39" s="31" t="s">
        <v>234</v>
      </c>
      <c r="C39" s="230">
        <f t="shared" ref="C39:G41" si="25">C27+C33</f>
        <v>33.5</v>
      </c>
      <c r="D39" s="231">
        <f t="shared" si="25"/>
        <v>35.640999999999998</v>
      </c>
      <c r="E39" s="230">
        <f t="shared" si="25"/>
        <v>32.4</v>
      </c>
      <c r="F39" s="230">
        <f t="shared" si="25"/>
        <v>29.9</v>
      </c>
      <c r="G39" s="230">
        <f t="shared" si="25"/>
        <v>33.099999999999994</v>
      </c>
      <c r="H39" s="230">
        <f t="shared" ref="H39:M41" si="26">IF(ISERR(H27+H33),"..",IF((H27+H33)=0,"-",(H27+H33)))</f>
        <v>38.299999999999997</v>
      </c>
      <c r="I39" s="230">
        <f t="shared" si="26"/>
        <v>30</v>
      </c>
      <c r="J39" s="230">
        <f t="shared" si="26"/>
        <v>28.6</v>
      </c>
      <c r="K39" s="230">
        <f t="shared" si="26"/>
        <v>32.700000000000003</v>
      </c>
      <c r="L39" s="230">
        <f t="shared" si="26"/>
        <v>31</v>
      </c>
      <c r="M39" s="230">
        <f t="shared" si="26"/>
        <v>33.1</v>
      </c>
      <c r="N39" s="230">
        <f t="shared" ref="N39:O42" si="27">IF(ISERR(N27+N33),"..",IF((N27+N33)=0,"-",(N27+N33)))</f>
        <v>29.2</v>
      </c>
      <c r="O39" s="230">
        <f t="shared" si="27"/>
        <v>31.7</v>
      </c>
      <c r="P39" s="230">
        <f t="shared" ref="P39:Q39" si="28">IF(ISERR(P27+P33),"..",IF((P27+P33)=0,"-",(P27+P33)))</f>
        <v>37</v>
      </c>
      <c r="Q39" s="230">
        <f t="shared" si="28"/>
        <v>35.5</v>
      </c>
      <c r="R39" s="230">
        <f t="shared" ref="R39:S39" si="29">IF(ISERR(R27+R33),"..",IF((R27+R33)=0,"-",(R27+R33)))</f>
        <v>33.799999999999997</v>
      </c>
      <c r="S39" s="230">
        <f t="shared" si="29"/>
        <v>36.799999999999997</v>
      </c>
      <c r="T39" s="230">
        <f t="shared" ref="T39" si="30">IF(ISERR(T27+T33),"..",IF((T27+T33)=0,"-",(T27+T33)))</f>
        <v>39.799999999999997</v>
      </c>
    </row>
    <row r="40" spans="1:20" ht="18">
      <c r="A40" s="31"/>
      <c r="B40" s="31" t="s">
        <v>91</v>
      </c>
      <c r="C40" s="230">
        <f t="shared" si="25"/>
        <v>5.4422220000000001</v>
      </c>
      <c r="D40" s="230">
        <f t="shared" si="25"/>
        <v>5.1737660000000005</v>
      </c>
      <c r="E40" s="230">
        <f t="shared" si="25"/>
        <v>7.29</v>
      </c>
      <c r="F40" s="230">
        <f t="shared" si="25"/>
        <v>11.05</v>
      </c>
      <c r="G40" s="230">
        <f t="shared" si="25"/>
        <v>9.19</v>
      </c>
      <c r="H40" s="230">
        <f t="shared" si="26"/>
        <v>6.56</v>
      </c>
      <c r="I40" s="230">
        <f t="shared" si="26"/>
        <v>5.85</v>
      </c>
      <c r="J40" s="242">
        <f t="shared" si="26"/>
        <v>4.5199999999999996</v>
      </c>
      <c r="K40" s="242">
        <f t="shared" si="26"/>
        <v>4.7300000000000004</v>
      </c>
      <c r="L40" s="242">
        <f t="shared" si="26"/>
        <v>7.8</v>
      </c>
      <c r="M40" s="242">
        <f t="shared" si="26"/>
        <v>4.55</v>
      </c>
      <c r="N40" s="219" t="str">
        <f t="shared" si="27"/>
        <v>..</v>
      </c>
      <c r="O40" s="219" t="str">
        <f t="shared" si="27"/>
        <v>..</v>
      </c>
      <c r="P40" s="219" t="str">
        <f t="shared" ref="P40:Q40" si="31">IF(ISERR(P28+P34),"..",IF((P28+P34)=0,"-",(P28+P34)))</f>
        <v>..</v>
      </c>
      <c r="Q40" s="219" t="str">
        <f t="shared" si="31"/>
        <v>..</v>
      </c>
      <c r="R40" s="219" t="str">
        <f t="shared" ref="R40:S40" si="32">IF(ISERR(R28+R34),"..",IF((R28+R34)=0,"-",(R28+R34)))</f>
        <v>..</v>
      </c>
      <c r="S40" s="219" t="str">
        <f t="shared" si="32"/>
        <v>..</v>
      </c>
      <c r="T40" s="219" t="str">
        <f t="shared" ref="T40" si="33">IF(ISERR(T28+T34),"..",IF((T28+T34)=0,"-",(T28+T34)))</f>
        <v>..</v>
      </c>
    </row>
    <row r="41" spans="1:20" ht="18">
      <c r="A41" s="31"/>
      <c r="B41" s="31" t="s">
        <v>96</v>
      </c>
      <c r="C41" s="230">
        <f t="shared" si="25"/>
        <v>22.599999999999998</v>
      </c>
      <c r="D41" s="230">
        <f t="shared" si="25"/>
        <v>22.17</v>
      </c>
      <c r="E41" s="230">
        <f t="shared" si="25"/>
        <v>24.04</v>
      </c>
      <c r="F41" s="230">
        <f t="shared" si="25"/>
        <v>28.349999999999998</v>
      </c>
      <c r="G41" s="230">
        <f t="shared" si="25"/>
        <v>23.56</v>
      </c>
      <c r="H41" s="230">
        <f t="shared" si="26"/>
        <v>25.160000000000004</v>
      </c>
      <c r="I41" s="230">
        <f t="shared" si="26"/>
        <v>26.06</v>
      </c>
      <c r="J41" s="230">
        <f t="shared" si="26"/>
        <v>22.43</v>
      </c>
      <c r="K41" s="230">
        <f t="shared" si="26"/>
        <v>22.09</v>
      </c>
      <c r="L41" s="230">
        <f t="shared" si="26"/>
        <v>21.580000000000002</v>
      </c>
      <c r="M41" s="230">
        <f t="shared" si="26"/>
        <v>10.8263</v>
      </c>
      <c r="N41" s="230">
        <f t="shared" si="27"/>
        <v>15.500000000000004</v>
      </c>
      <c r="O41" s="230">
        <f t="shared" si="27"/>
        <v>16</v>
      </c>
      <c r="P41" s="235" t="str">
        <f t="shared" ref="P41:Q41" si="34">IF(ISERR(P29+P35),"..",IF((P29+P35)=0,"-",(P29+P35)))</f>
        <v>..</v>
      </c>
      <c r="Q41" s="235" t="str">
        <f t="shared" si="34"/>
        <v>..</v>
      </c>
      <c r="R41" s="235" t="str">
        <f t="shared" ref="R41:S41" si="35">IF(ISERR(R29+R35),"..",IF((R29+R35)=0,"-",(R29+R35)))</f>
        <v>..</v>
      </c>
      <c r="S41" s="235" t="str">
        <f t="shared" si="35"/>
        <v>..</v>
      </c>
      <c r="T41" s="235" t="str">
        <f t="shared" ref="T41" si="36">IF(ISERR(T29+T35),"..",IF((T29+T35)=0,"-",(T29+T35)))</f>
        <v>..</v>
      </c>
    </row>
    <row r="42" spans="1:20" ht="18">
      <c r="A42" s="31"/>
      <c r="B42" s="35" t="s">
        <v>89</v>
      </c>
      <c r="C42" s="243">
        <f t="shared" ref="C42:K42" si="37">IF(ISERR(C30+C36),"..",IF((C30+C36)=0,"-",(C30+C36)))</f>
        <v>61.542221999999995</v>
      </c>
      <c r="D42" s="243">
        <f t="shared" si="37"/>
        <v>62.984766</v>
      </c>
      <c r="E42" s="243">
        <f t="shared" si="37"/>
        <v>63.73</v>
      </c>
      <c r="F42" s="243">
        <f t="shared" si="37"/>
        <v>69.299999999999983</v>
      </c>
      <c r="G42" s="243">
        <f t="shared" si="37"/>
        <v>65.849999999999994</v>
      </c>
      <c r="H42" s="242">
        <f t="shared" si="37"/>
        <v>70.02</v>
      </c>
      <c r="I42" s="242">
        <f t="shared" si="37"/>
        <v>61.91</v>
      </c>
      <c r="J42" s="242">
        <f t="shared" si="37"/>
        <v>55.55</v>
      </c>
      <c r="K42" s="242">
        <f t="shared" si="37"/>
        <v>59.519999999999996</v>
      </c>
      <c r="L42" s="242">
        <f>IF(ISERR(L30+L36),"..",IF((L30+L36)=0,"-",(L30+L36)))</f>
        <v>60.379999999999995</v>
      </c>
      <c r="M42" s="242">
        <f>IF(ISERR(M30+M36),"..",IF((M30+M36)=0,"-",(M30+M36)))</f>
        <v>48.476300000000002</v>
      </c>
      <c r="N42" s="242" t="str">
        <f t="shared" si="27"/>
        <v>..</v>
      </c>
      <c r="O42" s="242" t="str">
        <f t="shared" si="27"/>
        <v>..</v>
      </c>
      <c r="P42" s="242" t="str">
        <f t="shared" ref="P42:Q42" si="38">IF(ISERR(P30+P36),"..",IF((P30+P36)=0,"-",(P30+P36)))</f>
        <v>..</v>
      </c>
      <c r="Q42" s="242" t="str">
        <f t="shared" si="38"/>
        <v>..</v>
      </c>
      <c r="R42" s="242" t="str">
        <f t="shared" ref="R42:S42" si="39">IF(ISERR(R30+R36),"..",IF((R30+R36)=0,"-",(R30+R36)))</f>
        <v>..</v>
      </c>
      <c r="S42" s="242" t="str">
        <f t="shared" si="39"/>
        <v>..</v>
      </c>
      <c r="T42" s="242" t="str">
        <f t="shared" ref="T42" si="40">IF(ISERR(T30+T36),"..",IF((T30+T36)=0,"-",(T30+T36)))</f>
        <v>..</v>
      </c>
    </row>
    <row r="43" spans="1:20" ht="6" customHeight="1">
      <c r="A43" s="31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</row>
    <row r="44" spans="1:20" ht="18">
      <c r="A44" s="33" t="s">
        <v>99</v>
      </c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1:20" ht="21">
      <c r="A45" s="31"/>
      <c r="B45" s="31" t="s">
        <v>234</v>
      </c>
      <c r="C45" s="230">
        <f>'cross border - additional table'!H36</f>
        <v>0.6</v>
      </c>
      <c r="D45" s="231">
        <f>'cross border - additional table'!I36</f>
        <v>0.6</v>
      </c>
      <c r="E45" s="230">
        <f>'cross border - additional table'!J36</f>
        <v>0.5</v>
      </c>
      <c r="F45" s="230">
        <f>'cross border - additional table'!K36</f>
        <v>0.4</v>
      </c>
      <c r="G45" s="230">
        <f>'cross border - additional table'!L36</f>
        <v>0.4</v>
      </c>
      <c r="H45" s="230">
        <f>'cross border - additional table'!M36</f>
        <v>0.6</v>
      </c>
      <c r="I45" s="230">
        <f>'cross border - additional table'!N36</f>
        <v>0.5</v>
      </c>
      <c r="J45" s="230">
        <f>'cross border - additional table'!O36</f>
        <v>0.5</v>
      </c>
      <c r="K45" s="230">
        <f>'cross border - additional table'!P36</f>
        <v>0.4</v>
      </c>
      <c r="L45" s="230">
        <f>'cross border - additional table'!Q36</f>
        <v>0.3</v>
      </c>
      <c r="M45" s="230">
        <f>'cross border - additional table'!R36</f>
        <v>0.3</v>
      </c>
      <c r="N45" s="230">
        <f>'cross border - additional table'!S36</f>
        <v>0.3</v>
      </c>
      <c r="O45" s="230">
        <f>'cross border - additional table'!T36</f>
        <v>0.2</v>
      </c>
      <c r="P45" s="230">
        <f>'cross border - additional table'!U36</f>
        <v>0.2</v>
      </c>
      <c r="Q45" s="230">
        <f>'cross border - additional table'!V36</f>
        <v>0.2</v>
      </c>
      <c r="R45" s="230">
        <f>'cross border - additional table'!W36</f>
        <v>0.2</v>
      </c>
      <c r="S45" s="230">
        <f>'cross border - additional table'!X36</f>
        <v>0.2</v>
      </c>
      <c r="T45" s="230">
        <f>'cross border - additional table'!Y36</f>
        <v>0.4</v>
      </c>
    </row>
    <row r="46" spans="1:20" ht="21">
      <c r="A46" s="31"/>
      <c r="B46" s="31" t="s">
        <v>235</v>
      </c>
      <c r="C46" s="230">
        <f>'cross border - additional table'!H51</f>
        <v>0.49</v>
      </c>
      <c r="D46" s="230">
        <f>'cross border - additional table'!I51</f>
        <v>0.43487100000000001</v>
      </c>
      <c r="E46" s="230">
        <f>'cross border - additional table'!J51</f>
        <v>0.51</v>
      </c>
      <c r="F46" s="230">
        <f>'cross border - additional table'!K51</f>
        <v>0.54</v>
      </c>
      <c r="G46" s="230">
        <f>'cross border - additional table'!L51</f>
        <v>0.53</v>
      </c>
      <c r="H46" s="230">
        <f>'cross border - additional table'!M51</f>
        <v>0.5</v>
      </c>
      <c r="I46" s="230">
        <f>'cross border - additional table'!N51</f>
        <v>0.39</v>
      </c>
      <c r="J46" s="230">
        <f>'cross border - additional table'!O51</f>
        <v>0.36</v>
      </c>
      <c r="K46" s="230">
        <f>'cross border - additional table'!P51</f>
        <v>0.36</v>
      </c>
      <c r="L46" s="230">
        <f>'cross border - additional table'!Q51</f>
        <v>0.37</v>
      </c>
      <c r="M46" s="230">
        <f>'cross border - additional table'!R51</f>
        <v>0.43</v>
      </c>
      <c r="N46" s="230" t="str">
        <f>'cross border - additional table'!S51</f>
        <v>..</v>
      </c>
      <c r="O46" s="230" t="str">
        <f>'cross border - additional table'!T51</f>
        <v>..</v>
      </c>
      <c r="P46" s="230" t="str">
        <f>'cross border - additional table'!U51</f>
        <v>..</v>
      </c>
      <c r="Q46" s="230" t="str">
        <f>'cross border - additional table'!V51</f>
        <v>..</v>
      </c>
      <c r="R46" s="230" t="str">
        <f>'cross border - additional table'!W51</f>
        <v>..</v>
      </c>
      <c r="S46" s="230" t="str">
        <f>'cross border - additional table'!X51</f>
        <v>..</v>
      </c>
      <c r="T46" s="230" t="str">
        <f>'cross border - additional table'!Y51</f>
        <v>..</v>
      </c>
    </row>
    <row r="47" spans="1:20" ht="21">
      <c r="A47" s="31"/>
      <c r="B47" s="36" t="s">
        <v>236</v>
      </c>
      <c r="C47" s="230">
        <f>'cross border - additional table'!H85/1000</f>
        <v>67.783000000000001</v>
      </c>
      <c r="D47" s="230">
        <f>'cross border - additional table'!I85/1000</f>
        <v>58.902999999999999</v>
      </c>
      <c r="E47" s="230">
        <f>'cross border - additional table'!J85/1000</f>
        <v>54.454000000000001</v>
      </c>
      <c r="F47" s="230">
        <f>'cross border - additional table'!K85/1000</f>
        <v>45.002000000000002</v>
      </c>
      <c r="G47" s="230">
        <f>'cross border - additional table'!L85/1000</f>
        <v>43.994</v>
      </c>
      <c r="H47" s="230">
        <f>IF(ISERR('cross border - additional table'!M85/1000),"..",IF(('cross border - additional table'!M85/1000)=0,"-",('cross border - additional table'!M85/1000)))</f>
        <v>45.581000000000003</v>
      </c>
      <c r="I47" s="230">
        <f>IF(ISERR('cross border - additional table'!N85/1000),"..",IF(('cross border - additional table'!N85/1000)=0,"-",('cross border - additional table'!N85/1000)))</f>
        <v>42.415999999999997</v>
      </c>
      <c r="J47" s="230">
        <f>IF(ISERR('cross border - additional table'!O85/1000),"..",IF(('cross border - additional table'!O85/1000)=0,"-",('cross border - additional table'!O85/1000)))</f>
        <v>38.320999999999998</v>
      </c>
      <c r="K47" s="230">
        <f>IF(ISERR('cross border - additional table'!P85/1000),"..",IF(('cross border - additional table'!P85/1000)=0,"-",('cross border - additional table'!P85/1000)))</f>
        <v>39.890999999999998</v>
      </c>
      <c r="L47" s="230">
        <f>IF(ISERR('cross border - additional table'!Q85/1000),"..",IF(('cross border - additional table'!Q85/1000)=0,"-",('cross border - additional table'!Q85/1000)))</f>
        <v>33.357999999999997</v>
      </c>
      <c r="M47" s="230">
        <f>IF(ISERR('cross border - additional table'!R85/1000),"..",IF(('cross border - additional table'!R85/1000)=0,"-",('cross border - additional table'!R85/1000)))</f>
        <v>32.06</v>
      </c>
      <c r="N47" s="230">
        <f>IF(ISERR('cross border - additional table'!S85/1000),"..",IF(('cross border - additional table'!S85/1000)=0,"-",('cross border - additional table'!S85/1000)))</f>
        <v>31.582999999999998</v>
      </c>
      <c r="O47" s="230">
        <f>IF(ISERR('cross border - additional table'!T85/1000),"..",IF(('cross border - additional table'!T85/1000)=0,"-",('cross border - additional table'!T85/1000)))</f>
        <v>30.841999999999999</v>
      </c>
      <c r="P47" s="230">
        <f>IF(ISERR('cross border - additional table'!U85/1000),"..",IF(('cross border - additional table'!U85/1000)=0,"-",('cross border - additional table'!U85/1000)))</f>
        <v>30.259</v>
      </c>
      <c r="Q47" s="230">
        <f>IF(ISERR('cross border - additional table'!V85/1000),"..",IF(('cross border - additional table'!V85/1000)=0,"-",('cross border - additional table'!V85/1000)))</f>
        <v>32.973999999999997</v>
      </c>
      <c r="R47" s="230">
        <f>IF(ISERR('cross border - additional table'!W85/1000),"..",IF(('cross border - additional table'!W85/1000)=0,"-",('cross border - additional table'!W85/1000)))</f>
        <v>30.885999999999999</v>
      </c>
      <c r="S47" s="230">
        <f>IF(ISERR('cross border - additional table'!X85/1000),"..",IF(('cross border - additional table'!X85/1000)=0,"-",('cross border - additional table'!X85/1000)))</f>
        <v>33.329873484793019</v>
      </c>
      <c r="T47" s="230">
        <f>IF(ISERR('cross border - additional table'!Y85/1000),"..",IF(('cross border - additional table'!Y85/1000)=0,"-",('cross border - additional table'!Y85/1000)))</f>
        <v>33.434539999999998</v>
      </c>
    </row>
    <row r="48" spans="1:20" ht="18">
      <c r="A48" s="31"/>
      <c r="B48" s="37" t="s">
        <v>89</v>
      </c>
      <c r="C48" s="243">
        <f t="shared" ref="C48:M48" si="41">IF(ISERR(C45+C46+C47),"..",IF((C45+C46+C47)=0,"-",(C45+C46+C47)))</f>
        <v>68.873000000000005</v>
      </c>
      <c r="D48" s="243">
        <f t="shared" si="41"/>
        <v>59.937871000000001</v>
      </c>
      <c r="E48" s="243">
        <f t="shared" si="41"/>
        <v>55.463999999999999</v>
      </c>
      <c r="F48" s="243">
        <f t="shared" si="41"/>
        <v>45.942</v>
      </c>
      <c r="G48" s="243">
        <f t="shared" si="41"/>
        <v>44.923999999999999</v>
      </c>
      <c r="H48" s="242">
        <f t="shared" si="41"/>
        <v>46.681000000000004</v>
      </c>
      <c r="I48" s="242">
        <f t="shared" si="41"/>
        <v>43.305999999999997</v>
      </c>
      <c r="J48" s="242">
        <f t="shared" si="41"/>
        <v>39.180999999999997</v>
      </c>
      <c r="K48" s="242">
        <f t="shared" si="41"/>
        <v>40.650999999999996</v>
      </c>
      <c r="L48" s="242">
        <f t="shared" si="41"/>
        <v>34.027999999999999</v>
      </c>
      <c r="M48" s="242">
        <f t="shared" si="41"/>
        <v>32.79</v>
      </c>
      <c r="N48" s="242" t="str">
        <f t="shared" ref="N48:S48" si="42">IF(ISERR(N45+N46+N47),"..",IF((N45+N46+N47)=0,"-",(N45+N46+N47)))</f>
        <v>..</v>
      </c>
      <c r="O48" s="242" t="str">
        <f t="shared" si="42"/>
        <v>..</v>
      </c>
      <c r="P48" s="242" t="str">
        <f t="shared" si="42"/>
        <v>..</v>
      </c>
      <c r="Q48" s="242" t="str">
        <f t="shared" si="42"/>
        <v>..</v>
      </c>
      <c r="R48" s="242" t="str">
        <f t="shared" si="42"/>
        <v>..</v>
      </c>
      <c r="S48" s="242" t="str">
        <f t="shared" si="42"/>
        <v>..</v>
      </c>
      <c r="T48" s="242" t="str">
        <f t="shared" ref="T48" si="43">IF(ISERR(T45+T46+T47),"..",IF((T45+T46+T47)=0,"-",(T45+T46+T47)))</f>
        <v>..</v>
      </c>
    </row>
    <row r="49" spans="1:20" ht="6" customHeight="1">
      <c r="A49" s="31"/>
      <c r="B49" s="31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</row>
    <row r="50" spans="1:20" ht="18">
      <c r="A50" s="33" t="s">
        <v>100</v>
      </c>
      <c r="B50" s="31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</row>
    <row r="51" spans="1:20" ht="21">
      <c r="A51" s="31"/>
      <c r="B51" s="31" t="s">
        <v>234</v>
      </c>
      <c r="C51" s="230">
        <f>'cross border - additional table'!H41</f>
        <v>0.2</v>
      </c>
      <c r="D51" s="231">
        <f>'cross border - additional table'!I41</f>
        <v>0.2</v>
      </c>
      <c r="E51" s="230">
        <f>'cross border - additional table'!J41</f>
        <v>0.3</v>
      </c>
      <c r="F51" s="230">
        <f>'cross border - additional table'!K41</f>
        <v>0.2</v>
      </c>
      <c r="G51" s="230">
        <f>'cross border - additional table'!L41</f>
        <v>0.2</v>
      </c>
      <c r="H51" s="230">
        <f>'cross border - additional table'!M41</f>
        <v>0.3</v>
      </c>
      <c r="I51" s="230">
        <f>'cross border - additional table'!N41</f>
        <v>0.3</v>
      </c>
      <c r="J51" s="230">
        <f>'cross border - additional table'!O41</f>
        <v>0.2</v>
      </c>
      <c r="K51" s="230">
        <f>'cross border - additional table'!P41</f>
        <v>0.2</v>
      </c>
      <c r="L51" s="230">
        <f>'cross border - additional table'!Q41</f>
        <v>0.1</v>
      </c>
      <c r="M51" s="230">
        <f>'cross border - additional table'!R41</f>
        <v>0.1</v>
      </c>
      <c r="N51" s="230">
        <f>'cross border - additional table'!S41</f>
        <v>0.1</v>
      </c>
      <c r="O51" s="230">
        <f>'cross border - additional table'!T41</f>
        <v>0.1</v>
      </c>
      <c r="P51" s="230">
        <f>'cross border - additional table'!U41</f>
        <v>0.2</v>
      </c>
      <c r="Q51" s="230">
        <f>'cross border - additional table'!V41</f>
        <v>0.1</v>
      </c>
      <c r="R51" s="230">
        <f>'cross border - additional table'!W41</f>
        <v>0.1</v>
      </c>
      <c r="S51" s="230">
        <f>'cross border - additional table'!X41</f>
        <v>0.1</v>
      </c>
      <c r="T51" s="230">
        <f>'cross border - additional table'!Y41</f>
        <v>0.2</v>
      </c>
    </row>
    <row r="52" spans="1:20" ht="21">
      <c r="A52" s="31"/>
      <c r="B52" s="31" t="s">
        <v>237</v>
      </c>
      <c r="C52" s="230">
        <f>'cross border - additional table'!H56</f>
        <v>0.64</v>
      </c>
      <c r="D52" s="230">
        <f>'cross border - additional table'!I56</f>
        <v>0.52403</v>
      </c>
      <c r="E52" s="230">
        <f>'cross border - additional table'!J56</f>
        <v>0.54</v>
      </c>
      <c r="F52" s="230">
        <f>'cross border - additional table'!K56</f>
        <v>0.48</v>
      </c>
      <c r="G52" s="230">
        <f>'cross border - additional table'!L56</f>
        <v>0.45</v>
      </c>
      <c r="H52" s="230">
        <f>'cross border - additional table'!M56</f>
        <v>0.41</v>
      </c>
      <c r="I52" s="230">
        <f>'cross border - additional table'!N56</f>
        <v>0.495</v>
      </c>
      <c r="J52" s="230">
        <f>'cross border - additional table'!O56</f>
        <v>0.42</v>
      </c>
      <c r="K52" s="230">
        <f>'cross border - additional table'!P56</f>
        <v>0.42</v>
      </c>
      <c r="L52" s="230">
        <f>'cross border - additional table'!Q56</f>
        <v>0.41</v>
      </c>
      <c r="M52" s="230">
        <f>'cross border - additional table'!R56</f>
        <v>0.4</v>
      </c>
      <c r="N52" s="230" t="str">
        <f>'cross border - additional table'!S56</f>
        <v>..</v>
      </c>
      <c r="O52" s="230" t="str">
        <f>'cross border - additional table'!T56</f>
        <v>..</v>
      </c>
      <c r="P52" s="230" t="str">
        <f>'cross border - additional table'!U56</f>
        <v>..</v>
      </c>
      <c r="Q52" s="230" t="str">
        <f>'cross border - additional table'!V56</f>
        <v>..</v>
      </c>
      <c r="R52" s="230" t="str">
        <f>'cross border - additional table'!W56</f>
        <v>..</v>
      </c>
      <c r="S52" s="230" t="str">
        <f>'cross border - additional table'!X56</f>
        <v>..</v>
      </c>
      <c r="T52" s="230" t="str">
        <f>'cross border - additional table'!Y56</f>
        <v>..</v>
      </c>
    </row>
    <row r="53" spans="1:20" ht="21">
      <c r="A53" s="31"/>
      <c r="B53" s="36" t="s">
        <v>236</v>
      </c>
      <c r="C53" s="230">
        <f>'cross border - additional table'!H87/1000</f>
        <v>11.427</v>
      </c>
      <c r="D53" s="230">
        <f>'cross border - additional table'!I87/1000</f>
        <v>9.5009999999999994</v>
      </c>
      <c r="E53" s="230">
        <f>'cross border - additional table'!J87/1000</f>
        <v>14.994999999999999</v>
      </c>
      <c r="F53" s="230">
        <f>'cross border - additional table'!K87/1000</f>
        <v>17.024000000000001</v>
      </c>
      <c r="G53" s="230">
        <f>'cross border - additional table'!L87/1000</f>
        <v>17.908999999999999</v>
      </c>
      <c r="H53" s="230">
        <f>IF(ISERR('cross border - additional table'!M87/1000),"..",IF(('cross border - additional table'!M87/1000)=0,"-",('cross border - additional table'!M87/1000)))</f>
        <v>14.612</v>
      </c>
      <c r="I53" s="230">
        <f>IF(ISERR('cross border - additional table'!N87/1000),"..",IF(('cross border - additional table'!N87/1000)=0,"-",('cross border - additional table'!N87/1000)))</f>
        <v>16.106000000000002</v>
      </c>
      <c r="J53" s="230">
        <f>IF(ISERR('cross border - additional table'!O87/1000),"..",IF(('cross border - additional table'!O87/1000)=0,"-",('cross border - additional table'!O87/1000)))</f>
        <v>13.532</v>
      </c>
      <c r="K53" s="230">
        <f>IF(ISERR('cross border - additional table'!P87/1000),"..",IF(('cross border - additional table'!P87/1000)=0,"-",('cross border - additional table'!P87/1000)))</f>
        <v>13.169</v>
      </c>
      <c r="L53" s="230">
        <f>IF(ISERR('cross border - additional table'!Q87/1000),"..",IF(('cross border - additional table'!Q87/1000)=0,"-",('cross border - additional table'!Q87/1000)))</f>
        <v>14.215999999999999</v>
      </c>
      <c r="M53" s="230">
        <f>IF(ISERR('cross border - additional table'!R87/1000),"..",IF(('cross border - additional table'!R87/1000)=0,"-",('cross border - additional table'!R87/1000)))</f>
        <v>16.254000000000001</v>
      </c>
      <c r="N53" s="230">
        <f>IF(ISERR('cross border - additional table'!S87/1000),"..",IF(('cross border - additional table'!S87/1000)=0,"-",('cross border - additional table'!S87/1000)))</f>
        <v>16.501000000000001</v>
      </c>
      <c r="O53" s="230">
        <f>IF(ISERR('cross border - additional table'!T87/1000),"..",IF(('cross border - additional table'!T87/1000)=0,"-",('cross border - additional table'!T87/1000)))</f>
        <v>16.553999999999998</v>
      </c>
      <c r="P53" s="230">
        <f>IF(ISERR('cross border - additional table'!U87/1000),"..",IF(('cross border - additional table'!U87/1000)=0,"-",('cross border - additional table'!U87/1000)))</f>
        <v>13.481</v>
      </c>
      <c r="Q53" s="230">
        <f>IF(ISERR('cross border - additional table'!V87/1000),"..",IF(('cross border - additional table'!V87/1000)=0,"-",('cross border - additional table'!V87/1000)))</f>
        <v>9.4860000000000007</v>
      </c>
      <c r="R53" s="230">
        <f>IF(ISERR('cross border - additional table'!W87/1000),"..",IF(('cross border - additional table'!W87/1000)=0,"-",('cross border - additional table'!W87/1000)))</f>
        <v>10.648999999999999</v>
      </c>
      <c r="S53" s="230">
        <f>IF(ISERR('cross border - additional table'!X87/1000),"..",IF(('cross border - additional table'!X87/1000)=0,"-",('cross border - additional table'!X87/1000)))</f>
        <v>11.461857697756688</v>
      </c>
      <c r="T53" s="230">
        <f>IF(ISERR('cross border - additional table'!Y87/1000),"..",IF(('cross border - additional table'!Y87/1000)=0,"-",('cross border - additional table'!Y87/1000)))</f>
        <v>11.932269999999999</v>
      </c>
    </row>
    <row r="54" spans="1:20" ht="18">
      <c r="A54" s="31"/>
      <c r="B54" s="37" t="s">
        <v>89</v>
      </c>
      <c r="C54" s="243">
        <f t="shared" ref="C54:M54" si="44">IF(ISERR(C51+C52+C53),"..",IF((C51+C52+C53)=0,"-",(C51+C52+C53)))</f>
        <v>12.266999999999999</v>
      </c>
      <c r="D54" s="243">
        <f t="shared" si="44"/>
        <v>10.22503</v>
      </c>
      <c r="E54" s="243">
        <f t="shared" si="44"/>
        <v>15.834999999999999</v>
      </c>
      <c r="F54" s="243">
        <f t="shared" si="44"/>
        <v>17.704000000000001</v>
      </c>
      <c r="G54" s="243">
        <f t="shared" si="44"/>
        <v>18.558999999999997</v>
      </c>
      <c r="H54" s="242">
        <f t="shared" si="44"/>
        <v>15.321999999999999</v>
      </c>
      <c r="I54" s="242">
        <f t="shared" si="44"/>
        <v>16.901000000000003</v>
      </c>
      <c r="J54" s="242">
        <f t="shared" si="44"/>
        <v>14.151999999999999</v>
      </c>
      <c r="K54" s="242">
        <f t="shared" si="44"/>
        <v>13.789</v>
      </c>
      <c r="L54" s="242">
        <f t="shared" si="44"/>
        <v>14.725999999999999</v>
      </c>
      <c r="M54" s="242">
        <f t="shared" si="44"/>
        <v>16.754000000000001</v>
      </c>
      <c r="N54" s="242" t="str">
        <f t="shared" ref="N54:S54" si="45">IF(ISERR(N51+N52+N53),"..",IF((N51+N52+N53)=0,"-",(N51+N52+N53)))</f>
        <v>..</v>
      </c>
      <c r="O54" s="242" t="str">
        <f t="shared" si="45"/>
        <v>..</v>
      </c>
      <c r="P54" s="242" t="str">
        <f t="shared" si="45"/>
        <v>..</v>
      </c>
      <c r="Q54" s="242" t="str">
        <f t="shared" si="45"/>
        <v>..</v>
      </c>
      <c r="R54" s="242" t="str">
        <f t="shared" si="45"/>
        <v>..</v>
      </c>
      <c r="S54" s="242" t="str">
        <f t="shared" si="45"/>
        <v>..</v>
      </c>
      <c r="T54" s="242" t="str">
        <f t="shared" ref="T54" si="46">IF(ISERR(T51+T52+T53),"..",IF((T51+T52+T53)=0,"-",(T51+T52+T53)))</f>
        <v>..</v>
      </c>
    </row>
    <row r="55" spans="1:20" ht="6" customHeight="1">
      <c r="A55" s="31"/>
      <c r="B55" s="31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</row>
    <row r="56" spans="1:20" ht="18">
      <c r="A56" s="33" t="s">
        <v>530</v>
      </c>
      <c r="B56" s="31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spans="1:20" ht="21">
      <c r="A57" s="31"/>
      <c r="B57" s="31" t="s">
        <v>234</v>
      </c>
      <c r="C57" s="230">
        <f t="shared" ref="C57:G59" si="47">C45+C51</f>
        <v>0.8</v>
      </c>
      <c r="D57" s="231">
        <f t="shared" si="47"/>
        <v>0.8</v>
      </c>
      <c r="E57" s="230">
        <f t="shared" si="47"/>
        <v>0.8</v>
      </c>
      <c r="F57" s="230">
        <f t="shared" si="47"/>
        <v>0.60000000000000009</v>
      </c>
      <c r="G57" s="230">
        <f t="shared" si="47"/>
        <v>0.60000000000000009</v>
      </c>
      <c r="H57" s="242">
        <f t="shared" ref="H57:M59" si="48">IF(ISERR(H45+H51),"..",IF((H45+H51)=0,"-",(H45+H51)))</f>
        <v>0.89999999999999991</v>
      </c>
      <c r="I57" s="242">
        <f t="shared" si="48"/>
        <v>0.8</v>
      </c>
      <c r="J57" s="242">
        <f t="shared" si="48"/>
        <v>0.7</v>
      </c>
      <c r="K57" s="242">
        <f t="shared" si="48"/>
        <v>0.60000000000000009</v>
      </c>
      <c r="L57" s="242">
        <f t="shared" si="48"/>
        <v>0.4</v>
      </c>
      <c r="M57" s="242">
        <f t="shared" si="48"/>
        <v>0.4</v>
      </c>
      <c r="N57" s="242">
        <f t="shared" ref="N57:O60" si="49">IF(ISERR(N45+N51),"..",IF((N45+N51)=0,"-",(N45+N51)))</f>
        <v>0.4</v>
      </c>
      <c r="O57" s="242">
        <f t="shared" si="49"/>
        <v>0.30000000000000004</v>
      </c>
      <c r="P57" s="242">
        <f t="shared" ref="P57:Q57" si="50">IF(ISERR(P45+P51),"..",IF((P45+P51)=0,"-",(P45+P51)))</f>
        <v>0.4</v>
      </c>
      <c r="Q57" s="242">
        <f t="shared" si="50"/>
        <v>0.30000000000000004</v>
      </c>
      <c r="R57" s="242">
        <f t="shared" ref="R57:S57" si="51">IF(ISERR(R45+R51),"..",IF((R45+R51)=0,"-",(R45+R51)))</f>
        <v>0.30000000000000004</v>
      </c>
      <c r="S57" s="242">
        <f t="shared" si="51"/>
        <v>0.30000000000000004</v>
      </c>
      <c r="T57" s="242">
        <f t="shared" ref="T57" si="52">IF(ISERR(T45+T51),"..",IF((T45+T51)=0,"-",(T45+T51)))</f>
        <v>0.60000000000000009</v>
      </c>
    </row>
    <row r="58" spans="1:20" ht="18">
      <c r="A58" s="31"/>
      <c r="B58" s="31" t="s">
        <v>91</v>
      </c>
      <c r="C58" s="230">
        <f t="shared" si="47"/>
        <v>1.1299999999999999</v>
      </c>
      <c r="D58" s="230">
        <f t="shared" si="47"/>
        <v>0.958901</v>
      </c>
      <c r="E58" s="230">
        <f t="shared" si="47"/>
        <v>1.05</v>
      </c>
      <c r="F58" s="230">
        <f t="shared" si="47"/>
        <v>1.02</v>
      </c>
      <c r="G58" s="230">
        <f t="shared" si="47"/>
        <v>0.98</v>
      </c>
      <c r="H58" s="230">
        <f t="shared" si="48"/>
        <v>0.90999999999999992</v>
      </c>
      <c r="I58" s="230">
        <f t="shared" si="48"/>
        <v>0.88500000000000001</v>
      </c>
      <c r="J58" s="230">
        <f t="shared" si="48"/>
        <v>0.78</v>
      </c>
      <c r="K58" s="230">
        <f t="shared" si="48"/>
        <v>0.78</v>
      </c>
      <c r="L58" s="242">
        <f t="shared" si="48"/>
        <v>0.78</v>
      </c>
      <c r="M58" s="242">
        <f t="shared" si="48"/>
        <v>0.83000000000000007</v>
      </c>
      <c r="N58" s="219" t="str">
        <f t="shared" si="49"/>
        <v>..</v>
      </c>
      <c r="O58" s="219" t="str">
        <f t="shared" si="49"/>
        <v>..</v>
      </c>
      <c r="P58" s="219" t="str">
        <f t="shared" ref="P58:Q58" si="53">IF(ISERR(P46+P52),"..",IF((P46+P52)=0,"-",(P46+P52)))</f>
        <v>..</v>
      </c>
      <c r="Q58" s="219" t="str">
        <f t="shared" si="53"/>
        <v>..</v>
      </c>
      <c r="R58" s="219" t="str">
        <f t="shared" ref="R58:S58" si="54">IF(ISERR(R46+R52),"..",IF((R46+R52)=0,"-",(R46+R52)))</f>
        <v>..</v>
      </c>
      <c r="S58" s="219" t="str">
        <f t="shared" si="54"/>
        <v>..</v>
      </c>
      <c r="T58" s="219" t="str">
        <f t="shared" ref="T58" si="55">IF(ISERR(T46+T52),"..",IF((T46+T52)=0,"-",(T46+T52)))</f>
        <v>..</v>
      </c>
    </row>
    <row r="59" spans="1:20" ht="18">
      <c r="A59" s="31"/>
      <c r="B59" s="36" t="s">
        <v>96</v>
      </c>
      <c r="C59" s="230">
        <f t="shared" si="47"/>
        <v>79.210000000000008</v>
      </c>
      <c r="D59" s="230">
        <f t="shared" si="47"/>
        <v>68.403999999999996</v>
      </c>
      <c r="E59" s="230">
        <f t="shared" si="47"/>
        <v>69.448999999999998</v>
      </c>
      <c r="F59" s="230">
        <f t="shared" si="47"/>
        <v>62.026000000000003</v>
      </c>
      <c r="G59" s="230">
        <f t="shared" si="47"/>
        <v>61.902999999999999</v>
      </c>
      <c r="H59" s="230">
        <f t="shared" si="48"/>
        <v>60.193000000000005</v>
      </c>
      <c r="I59" s="230">
        <f t="shared" si="48"/>
        <v>58.521999999999998</v>
      </c>
      <c r="J59" s="230">
        <f t="shared" si="48"/>
        <v>51.852999999999994</v>
      </c>
      <c r="K59" s="230">
        <f t="shared" si="48"/>
        <v>53.06</v>
      </c>
      <c r="L59" s="230">
        <f t="shared" si="48"/>
        <v>47.573999999999998</v>
      </c>
      <c r="M59" s="230">
        <f t="shared" si="48"/>
        <v>48.314000000000007</v>
      </c>
      <c r="N59" s="230">
        <f t="shared" si="49"/>
        <v>48.084000000000003</v>
      </c>
      <c r="O59" s="230">
        <f t="shared" si="49"/>
        <v>47.396000000000001</v>
      </c>
      <c r="P59" s="230">
        <f t="shared" ref="P59:Q59" si="56">IF(ISERR(P47+P53),"..",IF((P47+P53)=0,"-",(P47+P53)))</f>
        <v>43.74</v>
      </c>
      <c r="Q59" s="230">
        <f t="shared" si="56"/>
        <v>42.459999999999994</v>
      </c>
      <c r="R59" s="230">
        <f t="shared" ref="R59:S59" si="57">IF(ISERR(R47+R53),"..",IF((R47+R53)=0,"-",(R47+R53)))</f>
        <v>41.534999999999997</v>
      </c>
      <c r="S59" s="230">
        <f t="shared" si="57"/>
        <v>44.791731182549711</v>
      </c>
      <c r="T59" s="230">
        <f t="shared" ref="T59" si="58">IF(ISERR(T47+T53),"..",IF((T47+T53)=0,"-",(T47+T53)))</f>
        <v>45.366810000000001</v>
      </c>
    </row>
    <row r="60" spans="1:20" ht="18">
      <c r="A60" s="31"/>
      <c r="B60" s="36" t="s">
        <v>101</v>
      </c>
      <c r="C60" s="243">
        <f t="shared" ref="C60:K60" si="59">IF(ISERR(C48+C54),"..",IF((C48+C54)=0,"-",(C48+C54)))</f>
        <v>81.14</v>
      </c>
      <c r="D60" s="243">
        <f t="shared" si="59"/>
        <v>70.162901000000005</v>
      </c>
      <c r="E60" s="243">
        <f t="shared" si="59"/>
        <v>71.298999999999992</v>
      </c>
      <c r="F60" s="243">
        <f t="shared" si="59"/>
        <v>63.646000000000001</v>
      </c>
      <c r="G60" s="243">
        <f t="shared" si="59"/>
        <v>63.482999999999997</v>
      </c>
      <c r="H60" s="242">
        <f t="shared" si="59"/>
        <v>62.003</v>
      </c>
      <c r="I60" s="242">
        <f t="shared" si="59"/>
        <v>60.207000000000001</v>
      </c>
      <c r="J60" s="242">
        <f t="shared" si="59"/>
        <v>53.332999999999998</v>
      </c>
      <c r="K60" s="242">
        <f t="shared" si="59"/>
        <v>54.44</v>
      </c>
      <c r="L60" s="242">
        <f>IF(ISERR(L48+L54),"..",IF((L48+L54)=0,"-",(L48+L54)))</f>
        <v>48.753999999999998</v>
      </c>
      <c r="M60" s="242">
        <f>IF(ISERR(M48+M54),"..",IF((M48+M54)=0,"-",(M48+M54)))</f>
        <v>49.543999999999997</v>
      </c>
      <c r="N60" s="242" t="str">
        <f t="shared" si="49"/>
        <v>..</v>
      </c>
      <c r="O60" s="242" t="str">
        <f t="shared" si="49"/>
        <v>..</v>
      </c>
      <c r="P60" s="242" t="str">
        <f t="shared" ref="P60:Q60" si="60">IF(ISERR(P48+P54),"..",IF((P48+P54)=0,"-",(P48+P54)))</f>
        <v>..</v>
      </c>
      <c r="Q60" s="242" t="str">
        <f t="shared" si="60"/>
        <v>..</v>
      </c>
      <c r="R60" s="242" t="str">
        <f t="shared" ref="R60:S60" si="61">IF(ISERR(R48+R54),"..",IF((R48+R54)=0,"-",(R48+R54)))</f>
        <v>..</v>
      </c>
      <c r="S60" s="242" t="str">
        <f t="shared" si="61"/>
        <v>..</v>
      </c>
      <c r="T60" s="242" t="str">
        <f t="shared" ref="T60" si="62">IF(ISERR(T48+T54),"..",IF((T48+T54)=0,"-",(T48+T54)))</f>
        <v>..</v>
      </c>
    </row>
    <row r="61" spans="1:20" ht="6" customHeight="1">
      <c r="A61" s="31"/>
      <c r="B61" s="3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</row>
    <row r="62" spans="1:20" ht="18">
      <c r="A62" s="33" t="s">
        <v>102</v>
      </c>
      <c r="B62" s="31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</row>
    <row r="63" spans="1:20" ht="21">
      <c r="A63" s="31"/>
      <c r="B63" s="31" t="s">
        <v>234</v>
      </c>
      <c r="C63" s="230">
        <f>C39+C57</f>
        <v>34.299999999999997</v>
      </c>
      <c r="D63" s="231">
        <f>D39+D57</f>
        <v>36.440999999999995</v>
      </c>
      <c r="E63" s="230">
        <f>E39+E57</f>
        <v>33.199999999999996</v>
      </c>
      <c r="F63" s="230">
        <f>F39+F57</f>
        <v>30.5</v>
      </c>
      <c r="G63" s="230">
        <f>G39+G57</f>
        <v>33.699999999999996</v>
      </c>
      <c r="H63" s="242">
        <f t="shared" ref="H63:M65" si="63">IF(ISERR(H39+H57),"..",IF((H39+H57)=0,"-",(H39+H57)))</f>
        <v>39.199999999999996</v>
      </c>
      <c r="I63" s="242">
        <f t="shared" si="63"/>
        <v>30.8</v>
      </c>
      <c r="J63" s="242">
        <f t="shared" si="63"/>
        <v>29.3</v>
      </c>
      <c r="K63" s="242">
        <f t="shared" si="63"/>
        <v>33.300000000000004</v>
      </c>
      <c r="L63" s="242">
        <f t="shared" si="63"/>
        <v>31.4</v>
      </c>
      <c r="M63" s="242">
        <f t="shared" si="63"/>
        <v>33.5</v>
      </c>
      <c r="N63" s="242">
        <f t="shared" ref="N63:O66" si="64">IF(ISERR(N39+N57),"..",IF((N39+N57)=0,"-",(N39+N57)))</f>
        <v>29.599999999999998</v>
      </c>
      <c r="O63" s="242">
        <f t="shared" si="64"/>
        <v>32</v>
      </c>
      <c r="P63" s="242">
        <f t="shared" ref="P63:Q63" si="65">IF(ISERR(P39+P57),"..",IF((P39+P57)=0,"-",(P39+P57)))</f>
        <v>37.4</v>
      </c>
      <c r="Q63" s="242">
        <f t="shared" si="65"/>
        <v>35.799999999999997</v>
      </c>
      <c r="R63" s="242">
        <f t="shared" ref="R63:S63" si="66">IF(ISERR(R39+R57),"..",IF((R39+R57)=0,"-",(R39+R57)))</f>
        <v>34.099999999999994</v>
      </c>
      <c r="S63" s="242">
        <f t="shared" si="66"/>
        <v>37.099999999999994</v>
      </c>
      <c r="T63" s="242">
        <f t="shared" ref="T63" si="67">IF(ISERR(T39+T57),"..",IF((T39+T57)=0,"-",(T39+T57)))</f>
        <v>40.4</v>
      </c>
    </row>
    <row r="64" spans="1:20" ht="18">
      <c r="A64" s="31"/>
      <c r="B64" s="31" t="s">
        <v>91</v>
      </c>
      <c r="C64" s="230">
        <f t="shared" ref="C64:F65" si="68">C40+C58</f>
        <v>6.572222</v>
      </c>
      <c r="D64" s="230">
        <f t="shared" si="68"/>
        <v>6.1326670000000005</v>
      </c>
      <c r="E64" s="230">
        <f t="shared" si="68"/>
        <v>8.34</v>
      </c>
      <c r="F64" s="230">
        <f t="shared" si="68"/>
        <v>12.07</v>
      </c>
      <c r="G64" s="242">
        <f>IF(ISERR(G40+G58),"..",IF((G40+G58)=0,"-",(G40+G58)))</f>
        <v>10.17</v>
      </c>
      <c r="H64" s="242">
        <f t="shared" si="63"/>
        <v>7.47</v>
      </c>
      <c r="I64" s="242">
        <f t="shared" si="63"/>
        <v>6.7349999999999994</v>
      </c>
      <c r="J64" s="242">
        <f t="shared" si="63"/>
        <v>5.3</v>
      </c>
      <c r="K64" s="242">
        <f t="shared" si="63"/>
        <v>5.5100000000000007</v>
      </c>
      <c r="L64" s="242">
        <f t="shared" si="63"/>
        <v>8.58</v>
      </c>
      <c r="M64" s="242">
        <f t="shared" si="63"/>
        <v>5.38</v>
      </c>
      <c r="N64" s="219" t="str">
        <f t="shared" si="64"/>
        <v>..</v>
      </c>
      <c r="O64" s="219" t="str">
        <f t="shared" si="64"/>
        <v>..</v>
      </c>
      <c r="P64" s="219" t="str">
        <f t="shared" ref="P64:Q64" si="69">IF(ISERR(P40+P58),"..",IF((P40+P58)=0,"-",(P40+P58)))</f>
        <v>..</v>
      </c>
      <c r="Q64" s="219" t="str">
        <f t="shared" si="69"/>
        <v>..</v>
      </c>
      <c r="R64" s="219" t="str">
        <f t="shared" ref="R64:S64" si="70">IF(ISERR(R40+R58),"..",IF((R40+R58)=0,"-",(R40+R58)))</f>
        <v>..</v>
      </c>
      <c r="S64" s="219" t="str">
        <f t="shared" si="70"/>
        <v>..</v>
      </c>
      <c r="T64" s="219" t="str">
        <f t="shared" ref="T64" si="71">IF(ISERR(T40+T58),"..",IF((T40+T58)=0,"-",(T40+T58)))</f>
        <v>..</v>
      </c>
    </row>
    <row r="65" spans="1:20" ht="18">
      <c r="A65" s="31"/>
      <c r="B65" s="36" t="s">
        <v>96</v>
      </c>
      <c r="C65" s="230">
        <f t="shared" si="68"/>
        <v>101.81</v>
      </c>
      <c r="D65" s="230">
        <f t="shared" si="68"/>
        <v>90.573999999999998</v>
      </c>
      <c r="E65" s="230">
        <f t="shared" si="68"/>
        <v>93.489000000000004</v>
      </c>
      <c r="F65" s="230">
        <f t="shared" si="68"/>
        <v>90.376000000000005</v>
      </c>
      <c r="G65" s="230">
        <f>G41+G59</f>
        <v>85.462999999999994</v>
      </c>
      <c r="H65" s="242">
        <f t="shared" si="63"/>
        <v>85.353000000000009</v>
      </c>
      <c r="I65" s="242">
        <f t="shared" si="63"/>
        <v>84.581999999999994</v>
      </c>
      <c r="J65" s="242">
        <f t="shared" si="63"/>
        <v>74.282999999999987</v>
      </c>
      <c r="K65" s="242">
        <f t="shared" si="63"/>
        <v>75.150000000000006</v>
      </c>
      <c r="L65" s="242">
        <f t="shared" si="63"/>
        <v>69.153999999999996</v>
      </c>
      <c r="M65" s="242">
        <f t="shared" si="63"/>
        <v>59.140300000000011</v>
      </c>
      <c r="N65" s="242">
        <f t="shared" si="64"/>
        <v>63.584000000000003</v>
      </c>
      <c r="O65" s="242">
        <f t="shared" si="64"/>
        <v>63.396000000000001</v>
      </c>
      <c r="P65" s="242" t="str">
        <f t="shared" ref="P65:Q65" si="72">IF(ISERR(P41+P59),"..",IF((P41+P59)=0,"-",(P41+P59)))</f>
        <v>..</v>
      </c>
      <c r="Q65" s="242" t="str">
        <f t="shared" si="72"/>
        <v>..</v>
      </c>
      <c r="R65" s="242" t="str">
        <f t="shared" ref="R65:S65" si="73">IF(ISERR(R41+R59),"..",IF((R41+R59)=0,"-",(R41+R59)))</f>
        <v>..</v>
      </c>
      <c r="S65" s="242" t="str">
        <f t="shared" si="73"/>
        <v>..</v>
      </c>
      <c r="T65" s="242" t="str">
        <f t="shared" ref="T65" si="74">IF(ISERR(T41+T59),"..",IF((T41+T59)=0,"-",(T41+T59)))</f>
        <v>..</v>
      </c>
    </row>
    <row r="66" spans="1:20" ht="18">
      <c r="A66" s="31"/>
      <c r="B66" s="37" t="s">
        <v>89</v>
      </c>
      <c r="C66" s="243">
        <f t="shared" ref="C66:L66" si="75">IF(ISERR(C42+C60),"..",IF((C42+C60)=0,"-",(C42+C60)))</f>
        <v>142.682222</v>
      </c>
      <c r="D66" s="243">
        <f t="shared" si="75"/>
        <v>133.14766700000001</v>
      </c>
      <c r="E66" s="243">
        <f t="shared" si="75"/>
        <v>135.029</v>
      </c>
      <c r="F66" s="243">
        <f t="shared" si="75"/>
        <v>132.94599999999997</v>
      </c>
      <c r="G66" s="243">
        <f t="shared" si="75"/>
        <v>129.333</v>
      </c>
      <c r="H66" s="242">
        <f t="shared" si="75"/>
        <v>132.023</v>
      </c>
      <c r="I66" s="242">
        <f t="shared" si="75"/>
        <v>122.11699999999999</v>
      </c>
      <c r="J66" s="242">
        <f t="shared" si="75"/>
        <v>108.883</v>
      </c>
      <c r="K66" s="242">
        <f t="shared" si="75"/>
        <v>113.96</v>
      </c>
      <c r="L66" s="242">
        <f t="shared" si="75"/>
        <v>109.13399999999999</v>
      </c>
      <c r="M66" s="242">
        <f>IF(ISERR(M42+M60),"..",IF((M42+M60)=0,"-",(M42+M60)))</f>
        <v>98.020299999999992</v>
      </c>
      <c r="N66" s="242" t="str">
        <f t="shared" si="64"/>
        <v>..</v>
      </c>
      <c r="O66" s="242" t="str">
        <f t="shared" si="64"/>
        <v>..</v>
      </c>
      <c r="P66" s="242" t="str">
        <f t="shared" ref="P66:Q66" si="76">IF(ISERR(P42+P60),"..",IF((P42+P60)=0,"-",(P42+P60)))</f>
        <v>..</v>
      </c>
      <c r="Q66" s="242" t="str">
        <f t="shared" si="76"/>
        <v>..</v>
      </c>
      <c r="R66" s="242" t="str">
        <f t="shared" ref="R66:S66" si="77">IF(ISERR(R42+R60),"..",IF((R42+R60)=0,"-",(R42+R60)))</f>
        <v>..</v>
      </c>
      <c r="S66" s="242" t="str">
        <f t="shared" si="77"/>
        <v>..</v>
      </c>
      <c r="T66" s="242" t="str">
        <f t="shared" ref="T66" si="78">IF(ISERR(T42+T60),"..",IF((T42+T60)=0,"-",(T42+T60)))</f>
        <v>..</v>
      </c>
    </row>
    <row r="67" spans="1:20" ht="5.2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6" customHeight="1"/>
    <row r="69" spans="1:20" s="19" customFormat="1" ht="14.25">
      <c r="A69" s="39">
        <v>1</v>
      </c>
      <c r="B69" s="19" t="s">
        <v>238</v>
      </c>
    </row>
    <row r="70" spans="1:20" s="19" customFormat="1" ht="14.25">
      <c r="A70" s="39">
        <v>2</v>
      </c>
      <c r="B70" s="19" t="s">
        <v>103</v>
      </c>
    </row>
    <row r="71" spans="1:20" s="19" customFormat="1" ht="14.25">
      <c r="A71" s="39">
        <v>3</v>
      </c>
      <c r="B71" s="19" t="s">
        <v>362</v>
      </c>
    </row>
    <row r="72" spans="1:20" s="19" customFormat="1" ht="14.25">
      <c r="A72" s="39">
        <v>4</v>
      </c>
      <c r="B72" s="19" t="s">
        <v>532</v>
      </c>
    </row>
    <row r="73" spans="1:20" s="19" customFormat="1" ht="14.25">
      <c r="A73" s="39"/>
      <c r="B73" s="19" t="s">
        <v>365</v>
      </c>
    </row>
    <row r="74" spans="1:20" s="19" customFormat="1" ht="14.25">
      <c r="A74" s="39">
        <v>5</v>
      </c>
      <c r="B74" s="19" t="s">
        <v>104</v>
      </c>
    </row>
    <row r="75" spans="1:20" s="19" customFormat="1" ht="14.25">
      <c r="A75" s="39"/>
      <c r="B75" s="19" t="s">
        <v>105</v>
      </c>
    </row>
    <row r="76" spans="1:20" s="19" customFormat="1" ht="14.25">
      <c r="A76" s="39">
        <v>6</v>
      </c>
      <c r="B76" s="19" t="s">
        <v>531</v>
      </c>
    </row>
    <row r="77" spans="1:20" s="19" customFormat="1" ht="14.25">
      <c r="A77" s="39">
        <v>7</v>
      </c>
      <c r="B77" s="19" t="s">
        <v>106</v>
      </c>
    </row>
    <row r="78" spans="1:20" s="19" customFormat="1" ht="14.25">
      <c r="A78" s="39">
        <v>8</v>
      </c>
      <c r="B78" s="19" t="s">
        <v>533</v>
      </c>
    </row>
    <row r="79" spans="1:20" ht="102" customHeight="1"/>
  </sheetData>
  <phoneticPr fontId="3" type="noConversion"/>
  <pageMargins left="0.75" right="0.75" top="0.8" bottom="0.81" header="0.5" footer="0.5"/>
  <pageSetup paperSize="9" scale="5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J80"/>
  <sheetViews>
    <sheetView zoomScale="78" zoomScaleNormal="78" workbookViewId="0"/>
  </sheetViews>
  <sheetFormatPr defaultRowHeight="12.75"/>
  <cols>
    <col min="1" max="2" width="9.140625" style="377"/>
    <col min="3" max="3" width="14.28515625" style="377" customWidth="1"/>
    <col min="4" max="16" width="9.140625" style="377" hidden="1" customWidth="1"/>
    <col min="17" max="22" width="11.140625" style="377" hidden="1" customWidth="1"/>
    <col min="23" max="27" width="11.140625" style="377" customWidth="1"/>
    <col min="28" max="29" width="10.42578125" style="377" customWidth="1"/>
    <col min="30" max="30" width="10.85546875" style="377" customWidth="1"/>
    <col min="31" max="31" width="10.28515625" style="377" customWidth="1"/>
    <col min="32" max="32" width="10.5703125" style="377" customWidth="1"/>
    <col min="33" max="33" width="10.28515625" style="377" customWidth="1"/>
    <col min="34" max="16384" width="9.140625" style="377"/>
  </cols>
  <sheetData>
    <row r="1" spans="1:33" ht="20.25">
      <c r="A1" s="32" t="s">
        <v>447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AA1" s="31"/>
      <c r="AB1" s="31"/>
      <c r="AE1" s="271" t="s">
        <v>460</v>
      </c>
    </row>
    <row r="2" spans="1:33" ht="18">
      <c r="A2" s="37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1"/>
      <c r="AA2" s="31"/>
      <c r="AB2" s="31"/>
      <c r="AD2" s="31"/>
    </row>
    <row r="3" spans="1:33" ht="18">
      <c r="A3" s="220"/>
      <c r="B3" s="220"/>
      <c r="C3" s="220"/>
      <c r="D3" s="26">
        <v>1990</v>
      </c>
      <c r="E3" s="26" t="s">
        <v>406</v>
      </c>
      <c r="F3" s="26" t="s">
        <v>407</v>
      </c>
      <c r="G3" s="220">
        <v>1993</v>
      </c>
      <c r="H3" s="220">
        <v>1994</v>
      </c>
      <c r="I3" s="220">
        <v>1995</v>
      </c>
      <c r="J3" s="220">
        <v>1996</v>
      </c>
      <c r="K3" s="220">
        <v>1997</v>
      </c>
      <c r="L3" s="220">
        <v>1998</v>
      </c>
      <c r="M3" s="220">
        <v>1999</v>
      </c>
      <c r="N3" s="220">
        <v>2000</v>
      </c>
      <c r="O3" s="220">
        <v>2001</v>
      </c>
      <c r="P3" s="220">
        <v>2002</v>
      </c>
      <c r="Q3" s="220">
        <v>2003</v>
      </c>
      <c r="R3" s="220">
        <v>2004</v>
      </c>
      <c r="S3" s="220">
        <v>2005</v>
      </c>
      <c r="T3" s="220">
        <v>2006</v>
      </c>
      <c r="U3" s="220">
        <v>2007</v>
      </c>
      <c r="V3" s="220">
        <v>2008</v>
      </c>
      <c r="W3" s="220">
        <v>2009</v>
      </c>
      <c r="X3" s="220">
        <v>2010</v>
      </c>
      <c r="Y3" s="220">
        <v>2011</v>
      </c>
      <c r="Z3" s="220">
        <v>2012</v>
      </c>
      <c r="AA3" s="220">
        <v>2013</v>
      </c>
      <c r="AB3" s="220">
        <v>2014</v>
      </c>
      <c r="AC3" s="220">
        <v>2015</v>
      </c>
      <c r="AD3" s="220">
        <v>2016</v>
      </c>
      <c r="AE3" s="220">
        <v>2017</v>
      </c>
      <c r="AF3" s="220">
        <v>2018</v>
      </c>
      <c r="AG3" s="220">
        <v>2019</v>
      </c>
    </row>
    <row r="4" spans="1:33" ht="18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307"/>
      <c r="L4" s="221"/>
      <c r="M4" s="221"/>
      <c r="N4" s="221"/>
      <c r="O4" s="221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C4" s="33"/>
    </row>
    <row r="5" spans="1:33" ht="18.75">
      <c r="A5" s="32" t="s">
        <v>448</v>
      </c>
      <c r="B5" s="33"/>
      <c r="C5" s="35"/>
      <c r="D5" s="35"/>
      <c r="E5" s="35"/>
      <c r="F5" s="35"/>
      <c r="G5" s="35"/>
      <c r="H5" s="35"/>
      <c r="I5" s="35"/>
      <c r="J5" s="35"/>
      <c r="K5" s="308"/>
      <c r="L5" s="35"/>
      <c r="M5" s="35"/>
      <c r="N5" s="35"/>
      <c r="O5" s="35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B5" s="31"/>
      <c r="AC5" s="31"/>
      <c r="AD5" s="30"/>
      <c r="AG5" s="30" t="s">
        <v>107</v>
      </c>
    </row>
    <row r="6" spans="1:33" ht="18">
      <c r="A6" s="31"/>
      <c r="B6" s="35"/>
      <c r="C6" s="36" t="s">
        <v>108</v>
      </c>
      <c r="D6" s="308">
        <v>1788</v>
      </c>
      <c r="E6" s="308">
        <v>1829.5</v>
      </c>
      <c r="F6" s="308">
        <v>1884</v>
      </c>
      <c r="G6" s="308">
        <v>1873.8</v>
      </c>
      <c r="H6" s="308">
        <v>1900</v>
      </c>
      <c r="I6" s="308">
        <v>1909.9</v>
      </c>
      <c r="J6" s="308">
        <v>1966.4</v>
      </c>
      <c r="K6" s="308">
        <v>2022.6</v>
      </c>
      <c r="L6" s="308">
        <v>2073</v>
      </c>
      <c r="M6" s="308">
        <v>2131</v>
      </c>
      <c r="N6" s="308">
        <v>2188.357</v>
      </c>
      <c r="O6" s="308">
        <v>2262.248</v>
      </c>
      <c r="P6" s="308" t="e">
        <f>#REF!</f>
        <v>#REF!</v>
      </c>
      <c r="Q6" s="308" t="e">
        <f>#REF!</f>
        <v>#REF!</v>
      </c>
      <c r="R6" s="308" t="e">
        <f>#REF!</f>
        <v>#REF!</v>
      </c>
      <c r="S6" s="308" t="e">
        <f>#REF!</f>
        <v>#REF!</v>
      </c>
      <c r="T6" s="308" t="e">
        <f>#REF!</f>
        <v>#REF!</v>
      </c>
      <c r="U6" s="308" t="e">
        <f>#REF!</f>
        <v>#REF!</v>
      </c>
      <c r="V6" s="308" t="e">
        <f>#REF!</f>
        <v>#REF!</v>
      </c>
      <c r="W6" s="308" t="e">
        <f>#REF!</f>
        <v>#REF!</v>
      </c>
      <c r="X6" s="308" t="e">
        <f>#REF!</f>
        <v>#REF!</v>
      </c>
      <c r="Y6" s="308" t="e">
        <f>#REF!</f>
        <v>#REF!</v>
      </c>
      <c r="Z6" s="308" t="e">
        <f>#REF!</f>
        <v>#REF!</v>
      </c>
      <c r="AA6" s="308" t="e">
        <f>#REF!</f>
        <v>#REF!</v>
      </c>
      <c r="AB6" s="308" t="e">
        <f>#REF!</f>
        <v>#REF!</v>
      </c>
      <c r="AC6" s="308" t="e">
        <f>#REF!</f>
        <v>#REF!</v>
      </c>
      <c r="AD6" s="308" t="e">
        <f>#REF!</f>
        <v>#REF!</v>
      </c>
      <c r="AE6" s="308" t="e">
        <f>#REF!</f>
        <v>#REF!</v>
      </c>
      <c r="AF6" s="308" t="e">
        <f>#REF!</f>
        <v>#REF!</v>
      </c>
      <c r="AG6" s="308" t="e">
        <f>#REF!</f>
        <v>#REF!</v>
      </c>
    </row>
    <row r="7" spans="1:33" ht="18">
      <c r="A7" s="31"/>
      <c r="B7" s="35"/>
      <c r="C7" s="36" t="s">
        <v>109</v>
      </c>
      <c r="D7" s="237">
        <v>24673</v>
      </c>
      <c r="E7" s="237">
        <v>24511</v>
      </c>
      <c r="F7" s="237">
        <v>24851</v>
      </c>
      <c r="G7" s="237">
        <v>24826</v>
      </c>
      <c r="H7" s="237">
        <v>25231</v>
      </c>
      <c r="I7" s="237">
        <v>25369</v>
      </c>
      <c r="J7" s="237">
        <v>26302</v>
      </c>
      <c r="K7" s="237">
        <v>26974</v>
      </c>
      <c r="L7" s="237">
        <v>27538</v>
      </c>
      <c r="M7" s="237">
        <v>28368</v>
      </c>
      <c r="N7" s="237">
        <v>28898</v>
      </c>
      <c r="O7" s="237">
        <v>29747</v>
      </c>
      <c r="P7" s="237">
        <v>30557</v>
      </c>
      <c r="Q7" s="237">
        <v>31207</v>
      </c>
      <c r="R7" s="237">
        <v>32259</v>
      </c>
      <c r="S7" s="237">
        <v>32897</v>
      </c>
      <c r="T7" s="237">
        <v>33070.483999999997</v>
      </c>
      <c r="U7" s="237">
        <v>33650.981</v>
      </c>
      <c r="V7" s="237">
        <v>33883.382000000005</v>
      </c>
      <c r="W7" s="237">
        <v>33958.428999999996</v>
      </c>
      <c r="X7" s="237">
        <v>34120.147999999994</v>
      </c>
      <c r="Y7" s="237">
        <v>34228.593999999997</v>
      </c>
      <c r="Z7" s="237">
        <v>34522.322</v>
      </c>
      <c r="AA7" s="237">
        <v>35034.487000000001</v>
      </c>
      <c r="AB7" s="237">
        <v>35633.107000000004</v>
      </c>
      <c r="AC7" s="237">
        <v>36467.487000000001</v>
      </c>
      <c r="AD7" s="237">
        <v>37256.803</v>
      </c>
      <c r="AE7" s="237">
        <v>37734.991999999998</v>
      </c>
      <c r="AF7" s="237">
        <v>38184.027000000002</v>
      </c>
      <c r="AG7" s="237">
        <v>38682.718999999997</v>
      </c>
    </row>
    <row r="8" spans="1:33" ht="1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</row>
    <row r="9" spans="1:33" ht="21.75">
      <c r="A9" s="33" t="s">
        <v>449</v>
      </c>
      <c r="B9" s="31"/>
      <c r="C9" s="31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B9" s="31"/>
      <c r="AC9" s="31"/>
      <c r="AD9" s="309"/>
      <c r="AE9" s="31"/>
      <c r="AG9" s="309" t="s">
        <v>408</v>
      </c>
    </row>
    <row r="10" spans="1:33" ht="18">
      <c r="A10" s="31"/>
      <c r="B10" s="31"/>
      <c r="C10" s="31" t="s">
        <v>108</v>
      </c>
      <c r="D10" s="258">
        <v>57</v>
      </c>
      <c r="E10" s="258">
        <v>58</v>
      </c>
      <c r="F10" s="258">
        <v>57</v>
      </c>
      <c r="G10" s="258">
        <v>59</v>
      </c>
      <c r="H10" s="258">
        <v>62</v>
      </c>
      <c r="I10" s="258">
        <v>64</v>
      </c>
      <c r="J10" s="310">
        <v>61.303462321792253</v>
      </c>
      <c r="K10" s="310">
        <v>64.573570759137766</v>
      </c>
      <c r="L10" s="310">
        <v>62.320916905444129</v>
      </c>
      <c r="M10" s="310">
        <v>66.491228070175438</v>
      </c>
      <c r="N10" s="258" t="s">
        <v>6</v>
      </c>
      <c r="O10" s="258" t="s">
        <v>6</v>
      </c>
      <c r="P10" s="258" t="s">
        <v>6</v>
      </c>
      <c r="Q10" s="310">
        <v>68.547731237467332</v>
      </c>
      <c r="R10" s="258" t="s">
        <v>6</v>
      </c>
      <c r="S10" s="310">
        <v>69.146954684757048</v>
      </c>
      <c r="T10" s="258" t="s">
        <v>6</v>
      </c>
      <c r="U10" s="310">
        <v>70.377809307953584</v>
      </c>
      <c r="V10" s="258" t="s">
        <v>6</v>
      </c>
      <c r="W10" s="310">
        <v>69.877849287752696</v>
      </c>
      <c r="X10" s="258" t="s">
        <v>6</v>
      </c>
      <c r="Y10" s="263">
        <v>70</v>
      </c>
      <c r="Z10" s="258" t="s">
        <v>6</v>
      </c>
      <c r="AA10" s="258" t="s">
        <v>6</v>
      </c>
      <c r="AB10" s="258" t="s">
        <v>6</v>
      </c>
      <c r="AC10" s="258" t="s">
        <v>6</v>
      </c>
      <c r="AD10" s="258" t="s">
        <v>6</v>
      </c>
      <c r="AE10" s="258" t="s">
        <v>6</v>
      </c>
      <c r="AF10" s="258" t="s">
        <v>6</v>
      </c>
      <c r="AG10" s="258" t="s">
        <v>6</v>
      </c>
    </row>
    <row r="11" spans="1:33" ht="18">
      <c r="A11" s="31"/>
      <c r="B11" s="31"/>
      <c r="C11" s="31" t="s">
        <v>109</v>
      </c>
      <c r="D11" s="258">
        <v>67</v>
      </c>
      <c r="E11" s="258">
        <v>68</v>
      </c>
      <c r="F11" s="258">
        <v>68</v>
      </c>
      <c r="G11" s="258">
        <v>69</v>
      </c>
      <c r="H11" s="258">
        <v>68</v>
      </c>
      <c r="I11" s="258">
        <v>70</v>
      </c>
      <c r="J11" s="310">
        <v>69.543863957271782</v>
      </c>
      <c r="K11" s="310">
        <v>70.115631130481646</v>
      </c>
      <c r="L11" s="310">
        <v>72.164845620363025</v>
      </c>
      <c r="M11" s="310">
        <v>71.552164989881234</v>
      </c>
      <c r="N11" s="258" t="s">
        <v>6</v>
      </c>
      <c r="O11" s="258" t="s">
        <v>6</v>
      </c>
      <c r="P11" s="258" t="s">
        <v>6</v>
      </c>
      <c r="Q11" s="310">
        <v>73.631000164952994</v>
      </c>
      <c r="R11" s="258" t="s">
        <v>6</v>
      </c>
      <c r="S11" s="310">
        <v>75.189216629261523</v>
      </c>
      <c r="T11" s="258" t="s">
        <v>6</v>
      </c>
      <c r="U11" s="310">
        <v>74.831007581584444</v>
      </c>
      <c r="V11" s="258" t="s">
        <v>6</v>
      </c>
      <c r="W11" s="310">
        <v>74.793096205795536</v>
      </c>
      <c r="X11" s="258" t="s">
        <v>6</v>
      </c>
      <c r="Y11" s="263">
        <v>72</v>
      </c>
      <c r="Z11" s="258" t="s">
        <v>6</v>
      </c>
      <c r="AA11" s="258" t="s">
        <v>6</v>
      </c>
      <c r="AB11" s="258" t="s">
        <v>6</v>
      </c>
      <c r="AC11" s="258" t="s">
        <v>6</v>
      </c>
      <c r="AD11" s="258" t="s">
        <v>6</v>
      </c>
      <c r="AE11" s="258" t="s">
        <v>6</v>
      </c>
      <c r="AF11" s="258" t="s">
        <v>6</v>
      </c>
      <c r="AG11" s="258" t="s">
        <v>6</v>
      </c>
    </row>
    <row r="12" spans="1:33" ht="1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33" ht="18.75">
      <c r="A13" s="32" t="s">
        <v>450</v>
      </c>
      <c r="B13" s="31"/>
      <c r="C13" s="35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1"/>
      <c r="AD13" s="309"/>
      <c r="AG13" s="309" t="s">
        <v>409</v>
      </c>
    </row>
    <row r="14" spans="1:33" ht="18">
      <c r="A14" s="31"/>
      <c r="B14" s="35"/>
      <c r="C14" s="31" t="s">
        <v>108</v>
      </c>
      <c r="D14" s="311">
        <v>51.7</v>
      </c>
      <c r="E14" s="311">
        <v>51.923000000000002</v>
      </c>
      <c r="F14" s="311">
        <v>52.048999999999999</v>
      </c>
      <c r="G14" s="311">
        <v>52.134999999999998</v>
      </c>
      <c r="H14" s="311">
        <v>52.345999999999997</v>
      </c>
      <c r="I14" s="311">
        <v>52.802</v>
      </c>
      <c r="J14" s="311">
        <v>53.078000000000003</v>
      </c>
      <c r="K14" s="311">
        <v>53.149000000000001</v>
      </c>
      <c r="L14" s="311">
        <v>53.325000000000003</v>
      </c>
      <c r="M14" s="311">
        <v>53.523000000000003</v>
      </c>
      <c r="N14" s="311">
        <v>53.886000000000003</v>
      </c>
      <c r="O14" s="311">
        <v>54.053669999999997</v>
      </c>
      <c r="P14" s="311" t="e">
        <f>#REF!/1000</f>
        <v>#REF!</v>
      </c>
      <c r="Q14" s="311" t="e">
        <f>#REF!/1000</f>
        <v>#REF!</v>
      </c>
      <c r="R14" s="311" t="e">
        <f>#REF!/1000</f>
        <v>#REF!</v>
      </c>
      <c r="S14" s="311" t="e">
        <f>#REF!/1000</f>
        <v>#REF!</v>
      </c>
      <c r="T14" s="311" t="e">
        <f>#REF!/1000</f>
        <v>#REF!</v>
      </c>
      <c r="U14" s="311" t="e">
        <f>#REF!/1000</f>
        <v>#REF!</v>
      </c>
      <c r="V14" s="311" t="e">
        <f>#REF!/1000</f>
        <v>#REF!</v>
      </c>
      <c r="W14" s="311" t="e">
        <f>#REF!/1000</f>
        <v>#REF!</v>
      </c>
      <c r="X14" s="311" t="e">
        <f>#REF!/1000</f>
        <v>#REF!</v>
      </c>
      <c r="Y14" s="311" t="e">
        <f>#REF!/1000</f>
        <v>#REF!</v>
      </c>
      <c r="Z14" s="311" t="e">
        <f>#REF!/1000</f>
        <v>#REF!</v>
      </c>
      <c r="AA14" s="311" t="e">
        <f>#REF!/1000</f>
        <v>#REF!</v>
      </c>
      <c r="AB14" s="311" t="e">
        <f>#REF!/1000</f>
        <v>#REF!</v>
      </c>
      <c r="AC14" s="311" t="e">
        <f>#REF!/1000</f>
        <v>#REF!</v>
      </c>
      <c r="AD14" s="311" t="e">
        <f>#REF!/1000</f>
        <v>#REF!</v>
      </c>
      <c r="AE14" s="311" t="e">
        <f>#REF!/1000</f>
        <v>#REF!</v>
      </c>
      <c r="AF14" s="311" t="e">
        <f>#REF!/1000</f>
        <v>#REF!</v>
      </c>
      <c r="AG14" s="311" t="e">
        <f>#REF!/1000</f>
        <v>#REF!</v>
      </c>
    </row>
    <row r="15" spans="1:33" ht="21">
      <c r="A15" s="31"/>
      <c r="B15" s="31"/>
      <c r="C15" s="31" t="s">
        <v>451</v>
      </c>
      <c r="D15" s="243">
        <v>358</v>
      </c>
      <c r="E15" s="243">
        <v>359.96600000000001</v>
      </c>
      <c r="F15" s="243">
        <v>362.31</v>
      </c>
      <c r="G15" s="243">
        <v>384.8</v>
      </c>
      <c r="H15" s="243">
        <v>385.6</v>
      </c>
      <c r="I15" s="243">
        <v>386.4</v>
      </c>
      <c r="J15" s="243">
        <v>387</v>
      </c>
      <c r="K15" s="243">
        <v>387.9</v>
      </c>
      <c r="L15" s="243">
        <v>388.6</v>
      </c>
      <c r="M15" s="243">
        <v>389.5</v>
      </c>
      <c r="N15" s="243">
        <v>390.2</v>
      </c>
      <c r="O15" s="243">
        <v>391</v>
      </c>
      <c r="P15" s="243">
        <v>391.6</v>
      </c>
      <c r="Q15" s="241">
        <v>392.3</v>
      </c>
      <c r="R15" s="243">
        <v>387.7</v>
      </c>
      <c r="S15" s="243">
        <v>388</v>
      </c>
      <c r="T15" s="243">
        <v>398.4</v>
      </c>
      <c r="U15" s="243">
        <v>398.9</v>
      </c>
      <c r="V15" s="243">
        <v>394.5</v>
      </c>
      <c r="W15" s="243">
        <v>394.428</v>
      </c>
      <c r="X15" s="243">
        <v>394.25299999999999</v>
      </c>
      <c r="Y15" s="243">
        <v>394.29500000000002</v>
      </c>
      <c r="Z15" s="243">
        <v>394.89</v>
      </c>
      <c r="AA15" s="243">
        <v>395.46089999999998</v>
      </c>
      <c r="AB15" s="243">
        <v>395.61989999999997</v>
      </c>
      <c r="AC15" s="243">
        <v>395.70310000000001</v>
      </c>
      <c r="AD15" s="243">
        <v>396.71897000000001</v>
      </c>
      <c r="AE15" s="243">
        <v>397.03908999999999</v>
      </c>
      <c r="AF15" s="243">
        <v>397.0206</v>
      </c>
      <c r="AG15" s="243">
        <v>397.596</v>
      </c>
    </row>
    <row r="16" spans="1:33" ht="1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4" ht="18.75">
      <c r="A17" s="33" t="s">
        <v>16</v>
      </c>
      <c r="B17" s="31"/>
      <c r="C17" s="35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G17" s="312" t="s">
        <v>410</v>
      </c>
    </row>
    <row r="18" spans="1:34" ht="18">
      <c r="A18" s="33"/>
      <c r="B18" s="31" t="s">
        <v>111</v>
      </c>
      <c r="C18" s="35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4" ht="18">
      <c r="A19" s="31"/>
      <c r="B19" s="31"/>
      <c r="C19" s="31" t="s">
        <v>108</v>
      </c>
      <c r="D19" s="313">
        <v>3.3</v>
      </c>
      <c r="E19" s="313">
        <v>3.2</v>
      </c>
      <c r="F19" s="313">
        <v>3.516</v>
      </c>
      <c r="G19" s="313">
        <v>4.3380000000000001</v>
      </c>
      <c r="H19" s="313">
        <v>4.4539999999999997</v>
      </c>
      <c r="I19" s="313">
        <v>4.3179999999999996</v>
      </c>
      <c r="J19" s="313">
        <v>4.5860000000000003</v>
      </c>
      <c r="K19" s="313">
        <v>4.8520000000000003</v>
      </c>
      <c r="L19" s="313">
        <v>5.0720000000000001</v>
      </c>
      <c r="M19" s="313">
        <v>5.1639999999999997</v>
      </c>
      <c r="N19" s="313">
        <v>5.4050000000000002</v>
      </c>
      <c r="O19" s="313">
        <v>5.5670000000000002</v>
      </c>
      <c r="P19" s="313" t="e">
        <f>#REF!/1000</f>
        <v>#REF!</v>
      </c>
      <c r="Q19" s="313" t="e">
        <f>#REF!/1000</f>
        <v>#REF!</v>
      </c>
      <c r="R19" s="313" t="e">
        <f>#REF!/1000</f>
        <v>#REF!</v>
      </c>
      <c r="S19" s="313" t="e">
        <f>#REF!/1000</f>
        <v>#REF!</v>
      </c>
      <c r="T19" s="313" t="e">
        <f>#REF!/1000</f>
        <v>#REF!</v>
      </c>
      <c r="U19" s="313" t="e">
        <f>#REF!/1000</f>
        <v>#REF!</v>
      </c>
      <c r="V19" s="313" t="e">
        <f>#REF!/1000</f>
        <v>#REF!</v>
      </c>
      <c r="W19" s="313" t="e">
        <f>#REF!/1000</f>
        <v>#REF!</v>
      </c>
      <c r="X19" s="313" t="e">
        <f>#REF!/1000</f>
        <v>#REF!</v>
      </c>
      <c r="Y19" s="313" t="e">
        <f>#REF!/1000</f>
        <v>#REF!</v>
      </c>
      <c r="Z19" s="313" t="e">
        <f>#REF!/1000</f>
        <v>#REF!</v>
      </c>
      <c r="AA19" s="313" t="e">
        <f>#REF!/1000</f>
        <v>#REF!</v>
      </c>
      <c r="AB19" s="313" t="e">
        <f>#REF!/1000</f>
        <v>#REF!</v>
      </c>
      <c r="AC19" s="313" t="e">
        <f>#REF!/1000</f>
        <v>#REF!</v>
      </c>
      <c r="AD19" s="313" t="e">
        <f>#REF!/1000</f>
        <v>#REF!</v>
      </c>
      <c r="AE19" s="313" t="e">
        <f>#REF!/1000</f>
        <v>#REF!</v>
      </c>
      <c r="AF19" s="313" t="e">
        <f>#REF!/1000</f>
        <v>#REF!</v>
      </c>
      <c r="AG19" s="313" t="e">
        <f>#REF!/1000</f>
        <v>#REF!</v>
      </c>
    </row>
    <row r="20" spans="1:34" ht="21">
      <c r="A20" s="31"/>
      <c r="B20" s="31"/>
      <c r="C20" s="31" t="s">
        <v>452</v>
      </c>
      <c r="D20" s="314">
        <v>61.6</v>
      </c>
      <c r="E20" s="314">
        <v>61</v>
      </c>
      <c r="F20" s="314">
        <v>61.5</v>
      </c>
      <c r="G20" s="314">
        <v>68.2</v>
      </c>
      <c r="H20" s="314">
        <v>70.7</v>
      </c>
      <c r="I20" s="314">
        <v>73.900000000000006</v>
      </c>
      <c r="J20" s="314">
        <v>78.3</v>
      </c>
      <c r="K20" s="314">
        <v>82.1</v>
      </c>
      <c r="L20" s="314">
        <v>85.7</v>
      </c>
      <c r="M20" s="314">
        <v>87.8</v>
      </c>
      <c r="N20" s="314">
        <v>88.3</v>
      </c>
      <c r="O20" s="314">
        <v>90.8</v>
      </c>
      <c r="P20" s="314">
        <v>92.6</v>
      </c>
      <c r="Q20" s="314">
        <v>93</v>
      </c>
      <c r="R20" s="314">
        <v>96.6</v>
      </c>
      <c r="S20" s="314">
        <v>97</v>
      </c>
      <c r="T20" s="314">
        <v>99.5</v>
      </c>
      <c r="U20" s="314">
        <v>100.6</v>
      </c>
      <c r="V20" s="314">
        <v>100.1</v>
      </c>
      <c r="W20" s="314">
        <v>99.5</v>
      </c>
      <c r="X20" s="314">
        <v>98.2</v>
      </c>
      <c r="Y20" s="314">
        <v>99.5</v>
      </c>
      <c r="Z20" s="314">
        <v>100.4</v>
      </c>
      <c r="AA20" s="314">
        <v>101.9</v>
      </c>
      <c r="AB20" s="314">
        <v>104.3</v>
      </c>
      <c r="AC20" s="314">
        <v>107</v>
      </c>
      <c r="AD20" s="314">
        <v>108.9</v>
      </c>
      <c r="AE20" s="314">
        <v>110.5</v>
      </c>
      <c r="AF20" s="314">
        <v>111.1</v>
      </c>
      <c r="AG20" s="314">
        <v>113.5</v>
      </c>
    </row>
    <row r="21" spans="1:34" ht="18">
      <c r="A21" s="31"/>
      <c r="B21" s="31" t="s">
        <v>19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4" ht="18">
      <c r="A22" s="31"/>
      <c r="B22" s="31"/>
      <c r="C22" s="31" t="s">
        <v>108</v>
      </c>
      <c r="D22" s="315">
        <v>18.5</v>
      </c>
      <c r="E22" s="315">
        <v>18.747</v>
      </c>
      <c r="F22" s="315">
        <v>19.059999999999999</v>
      </c>
      <c r="G22" s="315">
        <v>18.806999999999999</v>
      </c>
      <c r="H22" s="315">
        <v>19.305</v>
      </c>
      <c r="I22" s="315">
        <v>19.670000000000002</v>
      </c>
      <c r="J22" s="315">
        <v>20.253</v>
      </c>
      <c r="K22" s="315">
        <v>20.6</v>
      </c>
      <c r="L22" s="315">
        <v>20.812000000000001</v>
      </c>
      <c r="M22" s="315">
        <v>21.021000000000001</v>
      </c>
      <c r="N22" s="315">
        <v>20.530999999999999</v>
      </c>
      <c r="O22" s="315">
        <v>20.774999999999999</v>
      </c>
      <c r="P22" s="315" t="e">
        <f>#REF!/1000</f>
        <v>#REF!</v>
      </c>
      <c r="Q22" s="315" t="e">
        <f>#REF!/1000</f>
        <v>#REF!</v>
      </c>
      <c r="R22" s="315" t="e">
        <f>#REF!/1000</f>
        <v>#REF!</v>
      </c>
      <c r="S22" s="315" t="e">
        <f>#REF!/1000</f>
        <v>#REF!</v>
      </c>
      <c r="T22" s="315" t="e">
        <f>#REF!/1000</f>
        <v>#REF!</v>
      </c>
      <c r="U22" s="315" t="e">
        <f>#REF!/1000</f>
        <v>#REF!</v>
      </c>
      <c r="V22" s="315" t="e">
        <f>#REF!/1000</f>
        <v>#REF!</v>
      </c>
      <c r="W22" s="315" t="e">
        <f>#REF!/1000</f>
        <v>#REF!</v>
      </c>
      <c r="X22" s="315" t="e">
        <f>#REF!/1000</f>
        <v>#REF!</v>
      </c>
      <c r="Y22" s="315" t="e">
        <f>#REF!/1000</f>
        <v>#REF!</v>
      </c>
      <c r="Z22" s="315" t="e">
        <f>#REF!/1000</f>
        <v>#REF!</v>
      </c>
      <c r="AA22" s="315" t="e">
        <f>#REF!/1000</f>
        <v>#REF!</v>
      </c>
      <c r="AB22" s="315" t="e">
        <f>#REF!/1000</f>
        <v>#REF!</v>
      </c>
      <c r="AC22" s="315" t="e">
        <f>#REF!/1000</f>
        <v>#REF!</v>
      </c>
      <c r="AD22" s="315" t="e">
        <f>#REF!/1000</f>
        <v>#REF!</v>
      </c>
      <c r="AE22" s="315" t="e">
        <f>#REF!/1000</f>
        <v>#REF!</v>
      </c>
      <c r="AF22" s="315" t="e">
        <f>#REF!/1000</f>
        <v>#REF!</v>
      </c>
      <c r="AG22" s="315" t="e">
        <f>#REF!/1000</f>
        <v>#REF!</v>
      </c>
    </row>
    <row r="23" spans="1:34" ht="21">
      <c r="A23" s="31"/>
      <c r="B23" s="31"/>
      <c r="C23" s="31" t="s">
        <v>452</v>
      </c>
      <c r="D23" s="314">
        <v>193.1</v>
      </c>
      <c r="E23" s="314">
        <v>196.5</v>
      </c>
      <c r="F23" s="314">
        <v>196.5</v>
      </c>
      <c r="G23" s="314">
        <v>190.6</v>
      </c>
      <c r="H23" s="314">
        <v>195.1</v>
      </c>
      <c r="I23" s="314">
        <v>199.6</v>
      </c>
      <c r="J23" s="314">
        <v>204.4</v>
      </c>
      <c r="K23" s="314">
        <v>207.5</v>
      </c>
      <c r="L23" s="314">
        <v>210</v>
      </c>
      <c r="M23" s="314">
        <v>212.6</v>
      </c>
      <c r="N23" s="314">
        <v>211.7</v>
      </c>
      <c r="O23" s="314">
        <v>215.1</v>
      </c>
      <c r="P23" s="314">
        <v>218.6</v>
      </c>
      <c r="Q23" s="316">
        <v>221</v>
      </c>
      <c r="R23" s="314">
        <v>224.1</v>
      </c>
      <c r="S23" s="314">
        <v>223.1</v>
      </c>
      <c r="T23" s="314">
        <v>226.1</v>
      </c>
      <c r="U23" s="314">
        <v>224.9</v>
      </c>
      <c r="V23" s="314">
        <v>222.8</v>
      </c>
      <c r="W23" s="314">
        <v>222.4</v>
      </c>
      <c r="X23" s="314">
        <v>219.5</v>
      </c>
      <c r="Y23" s="314">
        <v>220.4</v>
      </c>
      <c r="Z23" s="314">
        <v>218.5</v>
      </c>
      <c r="AA23" s="314">
        <v>218.6</v>
      </c>
      <c r="AB23" s="314">
        <v>222.9</v>
      </c>
      <c r="AC23" s="314">
        <v>226.9</v>
      </c>
      <c r="AD23" s="314">
        <v>233.1</v>
      </c>
      <c r="AE23" s="314">
        <v>235.7</v>
      </c>
      <c r="AF23" s="314">
        <v>239.1</v>
      </c>
      <c r="AG23" s="314">
        <v>241.7</v>
      </c>
    </row>
    <row r="24" spans="1:34" ht="18">
      <c r="A24" s="31"/>
      <c r="B24" s="31" t="s">
        <v>113</v>
      </c>
      <c r="C24" s="31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"/>
    </row>
    <row r="25" spans="1:34" ht="18">
      <c r="A25" s="31"/>
      <c r="B25" s="31"/>
      <c r="C25" s="31" t="s">
        <v>108</v>
      </c>
      <c r="D25" s="258" t="s">
        <v>6</v>
      </c>
      <c r="E25" s="258" t="s">
        <v>6</v>
      </c>
      <c r="F25" s="258" t="s">
        <v>6</v>
      </c>
      <c r="G25" s="314">
        <v>35.654000000000003</v>
      </c>
      <c r="H25" s="314">
        <v>36.459000000000003</v>
      </c>
      <c r="I25" s="314">
        <v>36.735999999999997</v>
      </c>
      <c r="J25" s="314">
        <v>37.777000000000001</v>
      </c>
      <c r="K25" s="314">
        <v>38.582000000000001</v>
      </c>
      <c r="L25" s="314">
        <v>39.168999999999997</v>
      </c>
      <c r="M25" s="314">
        <v>39.770000000000003</v>
      </c>
      <c r="N25" s="314">
        <v>39.561</v>
      </c>
      <c r="O25" s="314">
        <v>40.064999999999998</v>
      </c>
      <c r="P25" s="314" t="e">
        <f>#REF!/1000</f>
        <v>#REF!</v>
      </c>
      <c r="Q25" s="314" t="e">
        <f>#REF!/1000</f>
        <v>#REF!</v>
      </c>
      <c r="R25" s="314" t="e">
        <f>#REF!/1000</f>
        <v>#REF!</v>
      </c>
      <c r="S25" s="314" t="e">
        <f>#REF!/1000</f>
        <v>#REF!</v>
      </c>
      <c r="T25" s="314" t="e">
        <f>#REF!/1000</f>
        <v>#REF!</v>
      </c>
      <c r="U25" s="314" t="e">
        <f>#REF!/1000</f>
        <v>#REF!</v>
      </c>
      <c r="V25" s="314" t="e">
        <f>#REF!/1000</f>
        <v>#REF!</v>
      </c>
      <c r="W25" s="314" t="e">
        <f>#REF!/1000</f>
        <v>#REF!</v>
      </c>
      <c r="X25" s="314" t="e">
        <f>#REF!/1000</f>
        <v>#REF!</v>
      </c>
      <c r="Y25" s="314" t="e">
        <f>#REF!/1000</f>
        <v>#REF!</v>
      </c>
      <c r="Z25" s="314" t="e">
        <f>#REF!/1000</f>
        <v>#REF!</v>
      </c>
      <c r="AA25" s="314" t="e">
        <f>#REF!/1000</f>
        <v>#REF!</v>
      </c>
      <c r="AB25" s="314" t="e">
        <f>#REF!/1000</f>
        <v>#REF!</v>
      </c>
      <c r="AC25" s="314" t="e">
        <f>#REF!/1000</f>
        <v>#REF!</v>
      </c>
      <c r="AD25" s="314" t="e">
        <f>#REF!/1000</f>
        <v>#REF!</v>
      </c>
      <c r="AE25" s="314" t="e">
        <f>#REF!/1000</f>
        <v>#REF!</v>
      </c>
      <c r="AF25" s="314" t="e">
        <f>#REF!/1000</f>
        <v>#REF!</v>
      </c>
      <c r="AG25" s="314" t="e">
        <f>#REF!/1000</f>
        <v>#REF!</v>
      </c>
    </row>
    <row r="26" spans="1:34" ht="21">
      <c r="A26" s="31"/>
      <c r="B26" s="31"/>
      <c r="C26" s="31" t="s">
        <v>452</v>
      </c>
      <c r="D26" s="258" t="s">
        <v>6</v>
      </c>
      <c r="E26" s="258" t="s">
        <v>6</v>
      </c>
      <c r="F26" s="258" t="s">
        <v>6</v>
      </c>
      <c r="G26" s="314">
        <v>412.3</v>
      </c>
      <c r="H26" s="314">
        <v>421.5</v>
      </c>
      <c r="I26" s="314">
        <v>429.7</v>
      </c>
      <c r="J26" s="314">
        <v>441.1</v>
      </c>
      <c r="K26" s="314">
        <v>450.3</v>
      </c>
      <c r="L26" s="314">
        <v>458.5</v>
      </c>
      <c r="M26" s="314">
        <v>467</v>
      </c>
      <c r="N26" s="314">
        <v>466.2</v>
      </c>
      <c r="O26" s="314">
        <v>472.6</v>
      </c>
      <c r="P26" s="314">
        <v>483.7</v>
      </c>
      <c r="Q26" s="314">
        <v>486.7</v>
      </c>
      <c r="R26" s="314">
        <v>493.9</v>
      </c>
      <c r="S26" s="314">
        <v>493.9</v>
      </c>
      <c r="T26" s="314">
        <v>501.1</v>
      </c>
      <c r="U26" s="314">
        <v>505.4</v>
      </c>
      <c r="V26" s="314">
        <v>500.6</v>
      </c>
      <c r="W26" s="314">
        <v>495.8</v>
      </c>
      <c r="X26" s="314">
        <v>492.1</v>
      </c>
      <c r="Y26" s="314">
        <v>496.1</v>
      </c>
      <c r="Z26" s="314">
        <v>497.3</v>
      </c>
      <c r="AA26" s="314">
        <v>502</v>
      </c>
      <c r="AB26" s="314">
        <v>518.5</v>
      </c>
      <c r="AC26" s="314">
        <v>530.4</v>
      </c>
      <c r="AD26" s="314">
        <v>544.29999999999995</v>
      </c>
      <c r="AE26" s="314">
        <v>555.5</v>
      </c>
      <c r="AF26" s="314">
        <v>562.5</v>
      </c>
      <c r="AG26" s="314">
        <v>573.79999999999995</v>
      </c>
    </row>
    <row r="27" spans="1:34" ht="18">
      <c r="A27" s="31"/>
      <c r="B27" s="31"/>
      <c r="C27" s="31"/>
      <c r="D27" s="31"/>
      <c r="E27" s="31"/>
      <c r="F27" s="31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4" ht="21.75">
      <c r="A28" s="32" t="s">
        <v>555</v>
      </c>
      <c r="B28" s="31"/>
      <c r="C28" s="31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B28" s="31"/>
      <c r="AC28" s="31"/>
      <c r="AD28" s="31"/>
      <c r="AE28" s="31"/>
      <c r="AG28" s="312" t="s">
        <v>107</v>
      </c>
    </row>
    <row r="29" spans="1:34" ht="21">
      <c r="A29" s="31"/>
      <c r="B29" s="35"/>
      <c r="C29" s="31" t="s">
        <v>453</v>
      </c>
      <c r="D29" s="317">
        <v>6.798</v>
      </c>
      <c r="E29" s="317">
        <v>6.1289999999999996</v>
      </c>
      <c r="F29" s="317">
        <v>5.6390000000000002</v>
      </c>
      <c r="G29" s="317">
        <v>4.8529999999999998</v>
      </c>
      <c r="H29" s="317">
        <v>5.5709999999999997</v>
      </c>
      <c r="I29" s="317">
        <v>5.3390000000000004</v>
      </c>
      <c r="J29" s="317">
        <v>4.3979999999999997</v>
      </c>
      <c r="K29" s="317">
        <v>4.4240000000000004</v>
      </c>
      <c r="L29" s="317">
        <v>4.4569999999999999</v>
      </c>
      <c r="M29" s="317">
        <v>4.0750000000000002</v>
      </c>
      <c r="N29" s="317">
        <v>3.8940000000000001</v>
      </c>
      <c r="O29" s="317">
        <v>3.758</v>
      </c>
      <c r="P29" s="317" t="e">
        <f>#REF!/1000</f>
        <v>#REF!</v>
      </c>
      <c r="Q29" s="317" t="e">
        <f>#REF!/1000</f>
        <v>#REF!</v>
      </c>
      <c r="R29" s="317" t="e">
        <f>#REF!/1000</f>
        <v>#REF!</v>
      </c>
      <c r="S29" s="317" t="e">
        <f>#REF!/1000</f>
        <v>#REF!</v>
      </c>
      <c r="T29" s="317" t="e">
        <f>#REF!/1000</f>
        <v>#REF!</v>
      </c>
      <c r="U29" s="317" t="e">
        <f>#REF!/1000</f>
        <v>#REF!</v>
      </c>
      <c r="V29" s="317" t="e">
        <f>#REF!/1000</f>
        <v>#REF!</v>
      </c>
      <c r="W29" s="317" t="e">
        <f>#REF!/1000</f>
        <v>#REF!</v>
      </c>
      <c r="X29" s="317" t="e">
        <f>#REF!/1000</f>
        <v>#REF!</v>
      </c>
      <c r="Y29" s="317" t="e">
        <f>#REF!/1000</f>
        <v>#REF!</v>
      </c>
      <c r="Z29" s="317" t="e">
        <f>#REF!/1000</f>
        <v>#REF!</v>
      </c>
      <c r="AA29" s="317" t="e">
        <f>#REF!/1000</f>
        <v>#REF!</v>
      </c>
      <c r="AB29" s="317" t="e">
        <f>#REF!/1000</f>
        <v>#REF!</v>
      </c>
      <c r="AC29" s="317" t="e">
        <f>#REF!/1000</f>
        <v>#REF!</v>
      </c>
      <c r="AD29" s="317" t="e">
        <f>#REF!/1000</f>
        <v>#REF!</v>
      </c>
      <c r="AE29" s="317" t="e">
        <f>#REF!/1000</f>
        <v>#REF!</v>
      </c>
      <c r="AF29" s="544" t="e">
        <f>#REF!/1000</f>
        <v>#REF!</v>
      </c>
      <c r="AG29" s="317" t="e">
        <f>#REF!/1000</f>
        <v>#REF!</v>
      </c>
    </row>
    <row r="30" spans="1:34" ht="21">
      <c r="A30" s="31"/>
      <c r="B30" s="31"/>
      <c r="C30" s="31" t="s">
        <v>462</v>
      </c>
      <c r="D30" s="314">
        <v>65.658000000000001</v>
      </c>
      <c r="E30" s="314">
        <v>56.186</v>
      </c>
      <c r="F30" s="314">
        <v>53.484999999999999</v>
      </c>
      <c r="G30" s="314">
        <v>48.834000000000003</v>
      </c>
      <c r="H30" s="314">
        <v>50.19</v>
      </c>
      <c r="I30" s="314">
        <v>49.154000000000003</v>
      </c>
      <c r="J30" s="314">
        <v>48.097000000000001</v>
      </c>
      <c r="K30" s="314">
        <v>46.582999999999998</v>
      </c>
      <c r="L30" s="314">
        <v>44.255000000000003</v>
      </c>
      <c r="M30" s="314">
        <v>42.545000000000002</v>
      </c>
      <c r="N30" s="314">
        <v>41.564</v>
      </c>
      <c r="O30" s="314">
        <v>40.56</v>
      </c>
      <c r="P30" s="314">
        <v>39.406999999999996</v>
      </c>
      <c r="Q30" s="314">
        <v>37.215000000000003</v>
      </c>
      <c r="R30" s="314">
        <v>34.350999999999999</v>
      </c>
      <c r="S30" s="314">
        <v>32.155000000000001</v>
      </c>
      <c r="T30" s="314">
        <v>31.844999999999999</v>
      </c>
      <c r="U30" s="314">
        <v>30.7</v>
      </c>
      <c r="V30" s="314">
        <v>28.571999999999999</v>
      </c>
      <c r="W30" s="314">
        <v>26.911999999999999</v>
      </c>
      <c r="X30" s="314">
        <v>24.516999999999999</v>
      </c>
      <c r="Y30" s="314">
        <v>25.023</v>
      </c>
      <c r="Z30" s="314">
        <v>24.792999999999999</v>
      </c>
      <c r="AA30" s="314">
        <v>23.37</v>
      </c>
      <c r="AB30" s="314">
        <v>24.582000000000001</v>
      </c>
      <c r="AC30" s="314">
        <v>23.873999999999999</v>
      </c>
      <c r="AD30" s="314">
        <v>25.893000000000001</v>
      </c>
      <c r="AE30" s="314">
        <v>26.6</v>
      </c>
      <c r="AF30" s="314">
        <v>27.295000000000002</v>
      </c>
      <c r="AG30" s="456">
        <v>27.696999999999999</v>
      </c>
    </row>
    <row r="31" spans="1:34" ht="18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21.75">
      <c r="A32" s="32" t="s">
        <v>454</v>
      </c>
      <c r="B32" s="33"/>
      <c r="C32" s="33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D32" s="309"/>
      <c r="AG32" s="309" t="s">
        <v>114</v>
      </c>
    </row>
    <row r="33" spans="1:36" ht="18">
      <c r="A33" s="31"/>
      <c r="B33" s="35"/>
      <c r="C33" s="31" t="s">
        <v>108</v>
      </c>
      <c r="D33" s="308">
        <v>585</v>
      </c>
      <c r="E33" s="308">
        <v>571</v>
      </c>
      <c r="F33" s="308">
        <v>532</v>
      </c>
      <c r="G33" s="308">
        <v>525</v>
      </c>
      <c r="H33" s="308">
        <v>513</v>
      </c>
      <c r="I33" s="308">
        <v>494</v>
      </c>
      <c r="J33" s="308">
        <v>477.89800000000002</v>
      </c>
      <c r="K33" s="308">
        <v>448.45499999999998</v>
      </c>
      <c r="L33" s="318">
        <v>423.798</v>
      </c>
      <c r="M33" s="308">
        <v>454.78399999999999</v>
      </c>
      <c r="N33" s="308">
        <v>457.94900000000001</v>
      </c>
      <c r="O33" s="308">
        <v>465.84899999999999</v>
      </c>
      <c r="P33" s="308" t="e">
        <f>#REF!</f>
        <v>#REF!</v>
      </c>
      <c r="Q33" s="308" t="e">
        <f>#REF!</f>
        <v>#REF!</v>
      </c>
      <c r="R33" s="545" t="e">
        <f>#REF!</f>
        <v>#REF!</v>
      </c>
      <c r="S33" s="308" t="e">
        <f>#REF!</f>
        <v>#REF!</v>
      </c>
      <c r="T33" s="308" t="e">
        <f>#REF!</f>
        <v>#REF!</v>
      </c>
      <c r="U33" s="308" t="e">
        <f>#REF!</f>
        <v>#REF!</v>
      </c>
      <c r="V33" s="308" t="e">
        <f>#REF!</f>
        <v>#REF!</v>
      </c>
      <c r="W33" s="308" t="e">
        <f>#REF!</f>
        <v>#REF!</v>
      </c>
      <c r="X33" s="308" t="e">
        <f>#REF!</f>
        <v>#REF!</v>
      </c>
      <c r="Y33" s="308" t="e">
        <f>#REF!</f>
        <v>#REF!</v>
      </c>
      <c r="Z33" s="308" t="e">
        <f>#REF!</f>
        <v>#REF!</v>
      </c>
      <c r="AA33" s="308" t="e">
        <f>#REF!</f>
        <v>#REF!</v>
      </c>
      <c r="AB33" s="308" t="e">
        <f>#REF!</f>
        <v>#REF!</v>
      </c>
      <c r="AC33" s="308" t="e">
        <f>#REF!</f>
        <v>#REF!</v>
      </c>
      <c r="AD33" s="308" t="e">
        <f>#REF!</f>
        <v>#REF!</v>
      </c>
      <c r="AE33" s="308" t="e">
        <f>#REF!</f>
        <v>#REF!</v>
      </c>
      <c r="AF33" s="308" t="e">
        <f>#REF!</f>
        <v>#REF!</v>
      </c>
      <c r="AG33" s="308" t="e">
        <f>#REF!</f>
        <v>#REF!</v>
      </c>
    </row>
    <row r="34" spans="1:36" ht="18">
      <c r="A34" s="31"/>
      <c r="B34" s="35"/>
      <c r="C34" s="31" t="s">
        <v>109</v>
      </c>
      <c r="D34" s="320">
        <v>4850</v>
      </c>
      <c r="E34" s="320">
        <v>4665</v>
      </c>
      <c r="F34" s="320">
        <v>4480</v>
      </c>
      <c r="G34" s="320">
        <v>4381</v>
      </c>
      <c r="H34" s="320">
        <v>4414</v>
      </c>
      <c r="I34" s="320">
        <v>4366</v>
      </c>
      <c r="J34" s="320">
        <v>4455</v>
      </c>
      <c r="K34" s="320">
        <v>4430</v>
      </c>
      <c r="L34" s="321">
        <v>4350</v>
      </c>
      <c r="M34" s="320">
        <v>4376</v>
      </c>
      <c r="N34" s="320">
        <v>4420</v>
      </c>
      <c r="O34" s="320">
        <v>4455</v>
      </c>
      <c r="P34" s="320">
        <v>4550</v>
      </c>
      <c r="Q34" s="319">
        <v>4681</v>
      </c>
      <c r="R34" s="322">
        <v>4608.5069957000833</v>
      </c>
      <c r="S34" s="319">
        <v>4699.4152784602911</v>
      </c>
      <c r="T34" s="319">
        <v>4892.5538984958639</v>
      </c>
      <c r="U34" s="323">
        <v>5142.7887793231184</v>
      </c>
      <c r="V34" s="319">
        <v>5249.9104376266378</v>
      </c>
      <c r="W34" s="319">
        <v>5188.23895685357</v>
      </c>
      <c r="X34" s="319">
        <v>5164.3176474107522</v>
      </c>
      <c r="Y34" s="319">
        <v>5190.9155420895049</v>
      </c>
      <c r="Z34" s="319">
        <v>5099.2304015546124</v>
      </c>
      <c r="AA34" s="319">
        <v>5200.6522618848212</v>
      </c>
      <c r="AB34" s="319">
        <v>5142.4503524252232</v>
      </c>
      <c r="AC34" s="319">
        <v>5022.917338166827</v>
      </c>
      <c r="AD34" s="319">
        <v>4935.4319605528526</v>
      </c>
      <c r="AE34" s="319">
        <v>4837.7981251067595</v>
      </c>
      <c r="AF34" s="319">
        <v>4786.5683006680429</v>
      </c>
      <c r="AG34" s="319">
        <v>4524.3545066015959</v>
      </c>
    </row>
    <row r="35" spans="1:36" ht="18">
      <c r="A35" s="31"/>
      <c r="B35" s="35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6" ht="21.75">
      <c r="A36" s="32" t="s">
        <v>455</v>
      </c>
      <c r="B36" s="31"/>
      <c r="C36" s="35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 t="s">
        <v>114</v>
      </c>
    </row>
    <row r="37" spans="1:36" ht="18">
      <c r="A37" s="31"/>
      <c r="B37" s="35"/>
      <c r="C37" s="31" t="s">
        <v>108</v>
      </c>
      <c r="D37" s="324">
        <v>54.8</v>
      </c>
      <c r="E37" s="324">
        <v>54.807099310159145</v>
      </c>
      <c r="F37" s="324">
        <v>60.20309737253244</v>
      </c>
      <c r="G37" s="324">
        <v>59.64249407178653</v>
      </c>
      <c r="H37" s="324">
        <v>55.265356449480002</v>
      </c>
      <c r="I37" s="324">
        <v>56.66</v>
      </c>
      <c r="J37" s="324">
        <v>57.49</v>
      </c>
      <c r="K37" s="324">
        <v>60.71</v>
      </c>
      <c r="L37" s="324">
        <v>62.46</v>
      </c>
      <c r="M37" s="324">
        <v>64.88</v>
      </c>
      <c r="N37" s="324">
        <v>64.787857000000002</v>
      </c>
      <c r="O37" s="324">
        <v>64.568996999999996</v>
      </c>
      <c r="P37" s="324" t="e">
        <f>#REF!</f>
        <v>#REF!</v>
      </c>
      <c r="Q37" s="324" t="e">
        <f>#REF!</f>
        <v>#REF!</v>
      </c>
      <c r="R37" s="324" t="e">
        <f>#REF!</f>
        <v>#REF!</v>
      </c>
      <c r="S37" s="324" t="e">
        <f>#REF!</f>
        <v>#REF!</v>
      </c>
      <c r="T37" s="324" t="e">
        <f>#REF!</f>
        <v>#REF!</v>
      </c>
      <c r="U37" s="324" t="e">
        <f>#REF!</f>
        <v>#REF!</v>
      </c>
      <c r="V37" s="324" t="e">
        <f>#REF!</f>
        <v>#REF!</v>
      </c>
      <c r="W37" s="324" t="e">
        <f>#REF!</f>
        <v>#REF!</v>
      </c>
      <c r="X37" s="324" t="e">
        <f>#REF!</f>
        <v>#REF!</v>
      </c>
      <c r="Y37" s="324" t="e">
        <f>#REF!</f>
        <v>#REF!</v>
      </c>
      <c r="Z37" s="546" t="e">
        <f>#REF!</f>
        <v>#REF!</v>
      </c>
      <c r="AA37" s="546" t="e">
        <f>#REF!</f>
        <v>#REF!</v>
      </c>
      <c r="AB37" s="546" t="e">
        <f>#REF!</f>
        <v>#REF!</v>
      </c>
      <c r="AC37" s="546" t="e">
        <f>#REF!</f>
        <v>#REF!</v>
      </c>
      <c r="AD37" s="546" t="e">
        <f>#REF!</f>
        <v>#REF!</v>
      </c>
      <c r="AE37" s="546" t="e">
        <f>#REF!</f>
        <v>#REF!</v>
      </c>
      <c r="AF37" s="546" t="e">
        <f>#REF!</f>
        <v>#REF!</v>
      </c>
      <c r="AG37" s="353" t="s">
        <v>6</v>
      </c>
    </row>
    <row r="38" spans="1:36" ht="21">
      <c r="A38" s="31"/>
      <c r="B38" s="31"/>
      <c r="C38" s="36" t="s">
        <v>465</v>
      </c>
      <c r="D38" s="325">
        <v>810</v>
      </c>
      <c r="E38" s="325">
        <v>792</v>
      </c>
      <c r="F38" s="325">
        <v>770</v>
      </c>
      <c r="G38" s="325">
        <v>740</v>
      </c>
      <c r="H38" s="325">
        <v>735</v>
      </c>
      <c r="I38" s="325">
        <v>761</v>
      </c>
      <c r="J38" s="325">
        <v>801</v>
      </c>
      <c r="K38" s="325">
        <v>846</v>
      </c>
      <c r="L38" s="326">
        <v>892</v>
      </c>
      <c r="M38" s="325">
        <v>931</v>
      </c>
      <c r="N38" s="325">
        <v>755.07728800000007</v>
      </c>
      <c r="O38" s="325">
        <v>758.62800500000014</v>
      </c>
      <c r="P38" s="325">
        <v>775.31515200000001</v>
      </c>
      <c r="Q38" s="321">
        <v>791.3949819999998</v>
      </c>
      <c r="R38" s="321">
        <v>808.4841540000001</v>
      </c>
      <c r="S38" s="321">
        <v>827.39479300000005</v>
      </c>
      <c r="T38" s="321">
        <v>984.0354719999998</v>
      </c>
      <c r="U38" s="321">
        <v>1018.053317</v>
      </c>
      <c r="V38" s="321">
        <v>1074.1627000000001</v>
      </c>
      <c r="W38" s="321">
        <v>1065.3918000000001</v>
      </c>
      <c r="X38" s="321">
        <v>1160.4289000000001</v>
      </c>
      <c r="Y38" s="321">
        <v>1228.018</v>
      </c>
      <c r="Z38" s="321">
        <v>1269.0237239999999</v>
      </c>
      <c r="AA38" s="321">
        <v>1332.634</v>
      </c>
      <c r="AB38" s="321">
        <v>1392.6010000000001</v>
      </c>
      <c r="AC38" s="321">
        <v>1463.777</v>
      </c>
      <c r="AD38" s="321">
        <v>1469.675</v>
      </c>
      <c r="AE38" s="321">
        <v>1476</v>
      </c>
      <c r="AF38" s="321">
        <v>1520</v>
      </c>
      <c r="AG38" s="353" t="s">
        <v>6</v>
      </c>
      <c r="AJ38" s="321"/>
    </row>
    <row r="39" spans="1:36" ht="18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</row>
    <row r="40" spans="1:36" ht="18.75">
      <c r="A40" s="32" t="s">
        <v>115</v>
      </c>
      <c r="B40" s="31"/>
      <c r="C40" s="35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20"/>
      <c r="R40" s="320"/>
      <c r="S40" s="320"/>
      <c r="T40" s="320"/>
      <c r="U40" s="320"/>
      <c r="V40" s="319"/>
      <c r="W40" s="319"/>
      <c r="X40" s="319"/>
      <c r="Y40" s="319"/>
      <c r="Z40" s="319"/>
      <c r="AA40" s="319"/>
      <c r="AB40" s="319"/>
      <c r="AC40" s="319"/>
      <c r="AD40" s="319"/>
      <c r="AE40" s="319"/>
      <c r="AF40" s="319"/>
      <c r="AG40" s="319"/>
    </row>
    <row r="41" spans="1:36" ht="18">
      <c r="A41" s="31"/>
      <c r="B41" s="35"/>
      <c r="C41" s="31" t="s">
        <v>108</v>
      </c>
      <c r="D41" s="328">
        <v>9.9</v>
      </c>
      <c r="E41" s="328">
        <v>9.5704999999999991</v>
      </c>
      <c r="F41" s="328">
        <v>10.3828</v>
      </c>
      <c r="G41" s="328">
        <v>11.120799999999999</v>
      </c>
      <c r="H41" s="328">
        <v>11.787000000000001</v>
      </c>
      <c r="I41" s="328">
        <v>12.313000000000001</v>
      </c>
      <c r="J41" s="328">
        <v>13.214</v>
      </c>
      <c r="K41" s="328">
        <v>14.391</v>
      </c>
      <c r="L41" s="328">
        <v>15.193</v>
      </c>
      <c r="M41" s="328">
        <v>15.941000000000001</v>
      </c>
      <c r="N41" s="328">
        <v>16.786999999999999</v>
      </c>
      <c r="O41" s="328">
        <v>18.081</v>
      </c>
      <c r="P41" s="328" t="e">
        <f>#REF!/1000</f>
        <v>#REF!</v>
      </c>
      <c r="Q41" s="328" t="e">
        <f>#REF!/1000</f>
        <v>#REF!</v>
      </c>
      <c r="R41" s="328" t="e">
        <f>#REF!/1000</f>
        <v>#REF!</v>
      </c>
      <c r="S41" s="328" t="e">
        <f>#REF!/1000</f>
        <v>#REF!</v>
      </c>
      <c r="T41" s="328" t="e">
        <f>#REF!/1000</f>
        <v>#REF!</v>
      </c>
      <c r="U41" s="328" t="e">
        <f>#REF!/1000</f>
        <v>#REF!</v>
      </c>
      <c r="V41" s="328" t="e">
        <f>#REF!/1000</f>
        <v>#REF!</v>
      </c>
      <c r="W41" s="328" t="e">
        <f>#REF!/1000</f>
        <v>#REF!</v>
      </c>
      <c r="X41" s="328" t="e">
        <f>#REF!/1000</f>
        <v>#REF!</v>
      </c>
      <c r="Y41" s="328" t="e">
        <f>#REF!/1000</f>
        <v>#REF!</v>
      </c>
      <c r="Z41" s="328" t="e">
        <f>#REF!/1000</f>
        <v>#REF!</v>
      </c>
      <c r="AA41" s="328" t="e">
        <f>#REF!/1000</f>
        <v>#REF!</v>
      </c>
      <c r="AB41" s="328" t="e">
        <f>#REF!/1000</f>
        <v>#REF!</v>
      </c>
      <c r="AC41" s="328" t="e">
        <f>#REF!/1000</f>
        <v>#REF!</v>
      </c>
      <c r="AD41" s="328" t="e">
        <f>#REF!/1000</f>
        <v>#REF!</v>
      </c>
      <c r="AE41" s="328" t="e">
        <f>#REF!/1000</f>
        <v>#REF!</v>
      </c>
      <c r="AF41" s="328" t="e">
        <f>#REF!/1000</f>
        <v>#REF!</v>
      </c>
      <c r="AG41" s="328" t="e">
        <f>#REF!/1000</f>
        <v>#REF!</v>
      </c>
    </row>
    <row r="42" spans="1:36" ht="18">
      <c r="A42" s="31"/>
      <c r="B42" s="31"/>
      <c r="C42" s="31" t="s">
        <v>116</v>
      </c>
      <c r="D42" s="223">
        <v>102.4</v>
      </c>
      <c r="E42" s="223">
        <v>95.8</v>
      </c>
      <c r="F42" s="223">
        <v>106.1</v>
      </c>
      <c r="G42" s="223">
        <v>112.3</v>
      </c>
      <c r="H42" s="223">
        <v>122.2</v>
      </c>
      <c r="I42" s="223">
        <v>129.4</v>
      </c>
      <c r="J42" s="223">
        <v>135.80000000000001</v>
      </c>
      <c r="K42" s="223">
        <v>146.69999999999999</v>
      </c>
      <c r="L42" s="223">
        <v>158.9</v>
      </c>
      <c r="M42" s="223">
        <v>168.4</v>
      </c>
      <c r="N42" s="223">
        <v>179.88521299999999</v>
      </c>
      <c r="O42" s="223">
        <v>181.230875</v>
      </c>
      <c r="P42" s="223">
        <v>188.8</v>
      </c>
      <c r="Q42" s="223">
        <v>200</v>
      </c>
      <c r="R42" s="245">
        <v>215.7</v>
      </c>
      <c r="S42" s="245">
        <v>228.21700000000001</v>
      </c>
      <c r="T42" s="245">
        <v>235.19900000000001</v>
      </c>
      <c r="U42" s="245">
        <v>240.72200000000001</v>
      </c>
      <c r="V42" s="245">
        <v>235.4</v>
      </c>
      <c r="W42" s="245">
        <v>217.73874599999999</v>
      </c>
      <c r="X42" s="245">
        <v>210.29397499999999</v>
      </c>
      <c r="Y42" s="245">
        <v>218.99896699999999</v>
      </c>
      <c r="Z42" s="245">
        <v>220.428247</v>
      </c>
      <c r="AA42" s="245">
        <v>228.246656</v>
      </c>
      <c r="AB42" s="245">
        <v>238.24977200000001</v>
      </c>
      <c r="AC42" s="245">
        <v>251.329409</v>
      </c>
      <c r="AD42" s="245">
        <v>268.24512800000002</v>
      </c>
      <c r="AE42" s="245">
        <v>284.42026499999997</v>
      </c>
      <c r="AF42" s="245">
        <v>292.09021000000001</v>
      </c>
      <c r="AG42" s="245">
        <v>296.68131099999999</v>
      </c>
    </row>
    <row r="43" spans="1:36" ht="18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434"/>
      <c r="X43" s="434"/>
      <c r="Y43" s="434"/>
      <c r="Z43" s="434"/>
      <c r="AA43" s="434"/>
      <c r="AB43" s="434"/>
      <c r="AC43" s="434"/>
      <c r="AD43" s="434"/>
      <c r="AE43" s="434"/>
      <c r="AF43" s="434"/>
      <c r="AG43" s="434"/>
    </row>
    <row r="44" spans="1:36" ht="18.75">
      <c r="A44" s="32" t="s">
        <v>117</v>
      </c>
      <c r="B44" s="31"/>
      <c r="C44" s="35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G44" s="309" t="s">
        <v>9</v>
      </c>
    </row>
    <row r="45" spans="1:36" ht="21">
      <c r="A45" s="32"/>
      <c r="B45" s="35" t="s">
        <v>456</v>
      </c>
      <c r="C45" s="35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6" ht="18">
      <c r="A46" s="31"/>
      <c r="B46" s="31"/>
      <c r="C46" s="31" t="s">
        <v>108</v>
      </c>
      <c r="D46" s="308">
        <v>161</v>
      </c>
      <c r="E46" s="308">
        <v>148.80000000000001</v>
      </c>
      <c r="F46" s="308">
        <v>157.1</v>
      </c>
      <c r="G46" s="308">
        <v>158.9</v>
      </c>
      <c r="H46" s="308">
        <v>155.80000000000001</v>
      </c>
      <c r="I46" s="308">
        <v>157.69999999999999</v>
      </c>
      <c r="J46" s="308">
        <v>162.4</v>
      </c>
      <c r="K46" s="308">
        <v>157.4</v>
      </c>
      <c r="L46" s="308">
        <v>155.6</v>
      </c>
      <c r="M46" s="308">
        <v>155.80000000000001</v>
      </c>
      <c r="N46" s="308">
        <v>158.5</v>
      </c>
      <c r="O46" s="308">
        <v>150.80000000000001</v>
      </c>
      <c r="P46" s="308" t="e">
        <f>#REF!</f>
        <v>#REF!</v>
      </c>
      <c r="Q46" s="308" t="e">
        <f>#REF!</f>
        <v>#REF!</v>
      </c>
      <c r="R46" s="308" t="e">
        <f>#REF!</f>
        <v>#REF!</v>
      </c>
      <c r="S46" s="308" t="e">
        <f>#REF!</f>
        <v>#REF!</v>
      </c>
      <c r="T46" s="308" t="e">
        <f>#REF!</f>
        <v>#REF!</v>
      </c>
      <c r="U46" s="308" t="e">
        <f>#REF!</f>
        <v>#REF!</v>
      </c>
      <c r="V46" s="308" t="e">
        <f>#REF!</f>
        <v>#REF!</v>
      </c>
      <c r="W46" s="308" t="e">
        <f>#REF!</f>
        <v>#REF!</v>
      </c>
      <c r="X46" s="308" t="e">
        <f>#REF!</f>
        <v>#REF!</v>
      </c>
      <c r="Y46" s="308" t="e">
        <f>#REF!</f>
        <v>#REF!</v>
      </c>
      <c r="Z46" s="308" t="e">
        <f>#REF!</f>
        <v>#REF!</v>
      </c>
      <c r="AA46" s="308" t="e">
        <f>#REF!</f>
        <v>#REF!</v>
      </c>
      <c r="AB46" s="308" t="e">
        <f>#REF!</f>
        <v>#REF!</v>
      </c>
      <c r="AC46" s="308" t="e">
        <f>#REF!</f>
        <v>#REF!</v>
      </c>
      <c r="AD46" s="308" t="e">
        <f>#REF!</f>
        <v>#REF!</v>
      </c>
      <c r="AE46" s="308" t="e">
        <f>#REF!</f>
        <v>#REF!</v>
      </c>
      <c r="AF46" s="308" t="e">
        <f>#REF!</f>
        <v>#REF!</v>
      </c>
      <c r="AG46" s="308" t="e">
        <f>#REF!</f>
        <v>#REF!</v>
      </c>
    </row>
    <row r="47" spans="1:36" ht="18">
      <c r="A47" s="31"/>
      <c r="B47" s="35"/>
      <c r="C47" s="31" t="s">
        <v>116</v>
      </c>
      <c r="D47" s="319">
        <v>1645</v>
      </c>
      <c r="E47" s="319">
        <v>1505</v>
      </c>
      <c r="F47" s="319">
        <v>1463</v>
      </c>
      <c r="G47" s="319">
        <v>1523</v>
      </c>
      <c r="H47" s="319">
        <v>1597</v>
      </c>
      <c r="I47" s="319">
        <v>1609</v>
      </c>
      <c r="J47" s="319">
        <v>1628</v>
      </c>
      <c r="K47" s="319">
        <v>1643</v>
      </c>
      <c r="L47" s="319">
        <v>1630</v>
      </c>
      <c r="M47" s="319">
        <v>1567</v>
      </c>
      <c r="N47" s="319">
        <v>1593</v>
      </c>
      <c r="O47" s="319">
        <v>1581</v>
      </c>
      <c r="P47" s="319">
        <v>1627</v>
      </c>
      <c r="Q47" s="329">
        <v>1643</v>
      </c>
      <c r="R47" s="319">
        <v>1744</v>
      </c>
      <c r="S47" s="319">
        <v>1746</v>
      </c>
      <c r="T47" s="319">
        <v>1776</v>
      </c>
      <c r="U47" s="319">
        <v>1822</v>
      </c>
      <c r="V47" s="319">
        <v>1668</v>
      </c>
      <c r="W47" s="319">
        <v>1356</v>
      </c>
      <c r="X47" s="319">
        <v>1489</v>
      </c>
      <c r="Y47" s="319">
        <v>1456.6</v>
      </c>
      <c r="Z47" s="319">
        <v>1426.7</v>
      </c>
      <c r="AA47" s="319">
        <v>1316.1</v>
      </c>
      <c r="AB47" s="319">
        <v>1321.7</v>
      </c>
      <c r="AC47" s="319">
        <v>1445.2</v>
      </c>
      <c r="AD47" s="319">
        <v>1433.5</v>
      </c>
      <c r="AE47" s="319">
        <v>1396.6</v>
      </c>
      <c r="AF47" s="319">
        <v>1405</v>
      </c>
      <c r="AG47" s="319">
        <v>1440</v>
      </c>
    </row>
    <row r="48" spans="1:36" ht="21">
      <c r="A48" s="31"/>
      <c r="B48" s="35" t="s">
        <v>457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21">
      <c r="A49" s="31"/>
      <c r="B49" s="31"/>
      <c r="C49" s="31" t="s">
        <v>590</v>
      </c>
      <c r="D49" s="330">
        <v>9.8000000000000007</v>
      </c>
      <c r="E49" s="330">
        <v>9</v>
      </c>
      <c r="F49" s="330">
        <v>6.96</v>
      </c>
      <c r="G49" s="330">
        <v>5.01</v>
      </c>
      <c r="H49" s="330">
        <v>5.4</v>
      </c>
      <c r="I49" s="331" t="s">
        <v>6</v>
      </c>
      <c r="J49" s="330">
        <v>5.43</v>
      </c>
      <c r="K49" s="330">
        <v>7.04</v>
      </c>
      <c r="L49" s="330">
        <v>7.69</v>
      </c>
      <c r="M49" s="330">
        <v>8.24</v>
      </c>
      <c r="N49" s="330">
        <v>8.25</v>
      </c>
      <c r="O49" s="330">
        <v>9.5701610000000006</v>
      </c>
      <c r="P49" s="330" t="e">
        <f>#REF!</f>
        <v>#REF!</v>
      </c>
      <c r="Q49" s="330" t="e">
        <f>#REF!</f>
        <v>#REF!</v>
      </c>
      <c r="R49" s="330" t="e">
        <f>#REF!</f>
        <v>#REF!</v>
      </c>
      <c r="S49" s="330" t="e">
        <f>#REF!</f>
        <v>#REF!</v>
      </c>
      <c r="T49" s="330" t="e">
        <f>#REF!</f>
        <v>#REF!</v>
      </c>
      <c r="U49" s="330" t="e">
        <f>#REF!</f>
        <v>#REF!</v>
      </c>
      <c r="V49" s="330" t="e">
        <f>#REF!</f>
        <v>#REF!</v>
      </c>
      <c r="W49" s="330" t="e">
        <f>#REF!</f>
        <v>#REF!</v>
      </c>
      <c r="X49" s="330" t="e">
        <f>#REF!</f>
        <v>#REF!</v>
      </c>
      <c r="Y49" s="330" t="e">
        <f>#REF!</f>
        <v>#REF!</v>
      </c>
      <c r="Z49" s="547" t="e">
        <f>#REF!</f>
        <v>#REF!</v>
      </c>
      <c r="AA49" s="548" t="e">
        <f>#REF!</f>
        <v>#REF!</v>
      </c>
      <c r="AB49" s="549" t="s">
        <v>6</v>
      </c>
      <c r="AC49" s="549" t="s">
        <v>6</v>
      </c>
      <c r="AD49" s="549" t="s">
        <v>6</v>
      </c>
      <c r="AE49" s="549" t="s">
        <v>6</v>
      </c>
      <c r="AF49" s="331" t="e">
        <f>#REF!</f>
        <v>#REF!</v>
      </c>
      <c r="AG49" s="331" t="e">
        <f>#REF!</f>
        <v>#REF!</v>
      </c>
    </row>
    <row r="50" spans="1:33" ht="18">
      <c r="A50" s="31"/>
      <c r="B50" s="35"/>
      <c r="C50" s="36" t="s">
        <v>109</v>
      </c>
      <c r="D50" s="332">
        <v>138</v>
      </c>
      <c r="E50" s="332">
        <v>135.80000000000001</v>
      </c>
      <c r="F50" s="332">
        <v>122.4</v>
      </c>
      <c r="G50" s="332">
        <v>103.2</v>
      </c>
      <c r="H50" s="332">
        <v>97.3</v>
      </c>
      <c r="I50" s="333">
        <v>100.7</v>
      </c>
      <c r="J50" s="332">
        <v>101.7</v>
      </c>
      <c r="K50" s="332">
        <v>105.4</v>
      </c>
      <c r="L50" s="333">
        <v>102.1</v>
      </c>
      <c r="M50" s="332">
        <v>91.9</v>
      </c>
      <c r="N50" s="332">
        <v>95.4</v>
      </c>
      <c r="O50" s="332">
        <v>94.4</v>
      </c>
      <c r="P50" s="332">
        <v>87</v>
      </c>
      <c r="Q50" s="333">
        <v>88.9</v>
      </c>
      <c r="R50" s="334">
        <v>100.1</v>
      </c>
      <c r="S50" s="334">
        <v>105.3</v>
      </c>
      <c r="T50" s="332">
        <v>108.4</v>
      </c>
      <c r="U50" s="310">
        <v>102.4</v>
      </c>
      <c r="V50" s="310">
        <v>102.7</v>
      </c>
      <c r="W50" s="335">
        <v>87.2</v>
      </c>
      <c r="X50" s="335">
        <v>89.9</v>
      </c>
      <c r="Y50" s="336">
        <v>101.7</v>
      </c>
      <c r="Z50" s="335">
        <v>113.1</v>
      </c>
      <c r="AA50" s="319">
        <v>116.55204873672169</v>
      </c>
      <c r="AB50" s="319">
        <v>110.5</v>
      </c>
      <c r="AC50" s="319">
        <v>86.1</v>
      </c>
      <c r="AD50" s="319">
        <v>79.400000000000006</v>
      </c>
      <c r="AE50" s="319">
        <v>74.971622179057277</v>
      </c>
      <c r="AF50" s="319">
        <v>75.400000000000006</v>
      </c>
      <c r="AG50" s="319">
        <v>69.8</v>
      </c>
    </row>
    <row r="51" spans="1:33" ht="18">
      <c r="A51" s="31"/>
      <c r="B51" s="35" t="s">
        <v>10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8">
      <c r="A52" s="31"/>
      <c r="B52" s="31"/>
      <c r="C52" s="31" t="s">
        <v>108</v>
      </c>
      <c r="D52" s="328">
        <v>29.9</v>
      </c>
      <c r="E52" s="328">
        <v>31.6</v>
      </c>
      <c r="F52" s="328">
        <v>30.1</v>
      </c>
      <c r="G52" s="328">
        <v>24.5</v>
      </c>
      <c r="H52" s="328">
        <v>27.5</v>
      </c>
      <c r="I52" s="328">
        <v>31.9</v>
      </c>
      <c r="J52" s="328">
        <v>36.200000000000003</v>
      </c>
      <c r="K52" s="328">
        <v>34.5</v>
      </c>
      <c r="L52" s="328">
        <v>39.700000000000003</v>
      </c>
      <c r="M52" s="337">
        <v>35.299999999999997</v>
      </c>
      <c r="N52" s="328">
        <v>24.7</v>
      </c>
      <c r="O52" s="328">
        <v>20.6</v>
      </c>
      <c r="P52" s="328" t="e">
        <f>#REF!</f>
        <v>#REF!</v>
      </c>
      <c r="Q52" s="328" t="e">
        <f>#REF!</f>
        <v>#REF!</v>
      </c>
      <c r="R52" s="328" t="e">
        <f>#REF!</f>
        <v>#REF!</v>
      </c>
      <c r="S52" s="328" t="e">
        <f>#REF!</f>
        <v>#REF!</v>
      </c>
      <c r="T52" s="328" t="e">
        <f>#REF!</f>
        <v>#REF!</v>
      </c>
      <c r="U52" s="328" t="e">
        <f>#REF!</f>
        <v>#REF!</v>
      </c>
      <c r="V52" s="328" t="e">
        <f>#REF!</f>
        <v>#REF!</v>
      </c>
      <c r="W52" s="328" t="e">
        <f>#REF!</f>
        <v>#REF!</v>
      </c>
      <c r="X52" s="328" t="e">
        <f>#REF!</f>
        <v>#REF!</v>
      </c>
      <c r="Y52" s="328" t="e">
        <f>#REF!</f>
        <v>#REF!</v>
      </c>
      <c r="Z52" s="338" t="e">
        <f>#REF!</f>
        <v>#REF!</v>
      </c>
      <c r="AA52" s="338" t="e">
        <f>#REF!</f>
        <v>#REF!</v>
      </c>
      <c r="AB52" s="338" t="e">
        <f>#REF!</f>
        <v>#REF!</v>
      </c>
      <c r="AC52" s="550" t="e">
        <f>#REF!</f>
        <v>#REF!</v>
      </c>
      <c r="AD52" s="550" t="e">
        <f>#REF!</f>
        <v>#REF!</v>
      </c>
      <c r="AE52" s="550" t="e">
        <f>#REF!</f>
        <v>#REF!</v>
      </c>
      <c r="AF52" s="550" t="e">
        <f>#REF!</f>
        <v>#REF!</v>
      </c>
      <c r="AG52" s="550" t="e">
        <f>#REF!</f>
        <v>#REF!</v>
      </c>
    </row>
    <row r="53" spans="1:33" ht="18">
      <c r="A53" s="31"/>
      <c r="B53" s="35"/>
      <c r="C53" s="31" t="s">
        <v>116</v>
      </c>
      <c r="D53" s="243">
        <v>61.4</v>
      </c>
      <c r="E53" s="243">
        <v>63.1</v>
      </c>
      <c r="F53" s="243">
        <v>62</v>
      </c>
      <c r="G53" s="243">
        <v>60.2</v>
      </c>
      <c r="H53" s="243">
        <v>61.2</v>
      </c>
      <c r="I53" s="243">
        <v>67.7</v>
      </c>
      <c r="J53" s="243">
        <v>70.900000000000006</v>
      </c>
      <c r="K53" s="243">
        <v>71.099999999999994</v>
      </c>
      <c r="L53" s="243">
        <v>77.3</v>
      </c>
      <c r="M53" s="241">
        <v>73</v>
      </c>
      <c r="N53" s="243">
        <v>63.1</v>
      </c>
      <c r="O53" s="243">
        <v>55.454786766880048</v>
      </c>
      <c r="P53" s="243">
        <v>57.918275755013973</v>
      </c>
      <c r="Q53" s="243">
        <v>56.456491090366399</v>
      </c>
      <c r="R53" s="338">
        <v>59.790559022306056</v>
      </c>
      <c r="S53" s="338">
        <v>65.080367230164512</v>
      </c>
      <c r="T53" s="338">
        <v>56.675850772948614</v>
      </c>
      <c r="U53" s="338">
        <v>57.565045821437771</v>
      </c>
      <c r="V53" s="338">
        <v>58.142688818711235</v>
      </c>
      <c r="W53" s="338">
        <v>54.583670597551851</v>
      </c>
      <c r="X53" s="338">
        <v>50.5</v>
      </c>
      <c r="Y53" s="338">
        <v>49.3026391343246</v>
      </c>
      <c r="Z53" s="338">
        <v>42.840200000000003</v>
      </c>
      <c r="AA53" s="314">
        <v>37.916700631430473</v>
      </c>
      <c r="AB53" s="314">
        <v>39.5</v>
      </c>
      <c r="AC53" s="314">
        <v>42.610147948238193</v>
      </c>
      <c r="AD53" s="314">
        <v>39.700000000000003</v>
      </c>
      <c r="AE53" s="314">
        <v>34.6</v>
      </c>
      <c r="AF53" s="550" t="e">
        <f>#REF!</f>
        <v>#REF!</v>
      </c>
      <c r="AG53" s="550" t="e">
        <f>#REF!</f>
        <v>#REF!</v>
      </c>
    </row>
    <row r="54" spans="1:33" ht="21">
      <c r="A54" s="31"/>
      <c r="B54" s="35" t="s">
        <v>458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8">
      <c r="A55" s="31"/>
      <c r="B55" s="31"/>
      <c r="C55" s="31" t="s">
        <v>108</v>
      </c>
      <c r="D55" s="328">
        <v>26.9</v>
      </c>
      <c r="E55" s="328">
        <v>21.4</v>
      </c>
      <c r="F55" s="328">
        <v>24</v>
      </c>
      <c r="G55" s="328">
        <v>26.9</v>
      </c>
      <c r="H55" s="328">
        <v>24.084</v>
      </c>
      <c r="I55" s="328">
        <v>25.622</v>
      </c>
      <c r="J55" s="328">
        <v>25.602</v>
      </c>
      <c r="K55" s="328">
        <v>25.715</v>
      </c>
      <c r="L55" s="328">
        <v>28.061</v>
      </c>
      <c r="M55" s="328">
        <v>28.024999999999999</v>
      </c>
      <c r="N55" s="328">
        <v>28.149000000000001</v>
      </c>
      <c r="O55" s="328">
        <v>28.132000000000001</v>
      </c>
      <c r="P55" s="328" t="e">
        <f>#REF!</f>
        <v>#REF!</v>
      </c>
      <c r="Q55" s="328" t="e">
        <f>#REF!</f>
        <v>#REF!</v>
      </c>
      <c r="R55" s="328" t="e">
        <f>#REF!</f>
        <v>#REF!</v>
      </c>
      <c r="S55" s="328" t="e">
        <f>#REF!</f>
        <v>#REF!</v>
      </c>
      <c r="T55" s="328" t="e">
        <f>#REF!</f>
        <v>#REF!</v>
      </c>
      <c r="U55" s="328" t="e">
        <f>#REF!</f>
        <v>#REF!</v>
      </c>
      <c r="V55" s="328" t="e">
        <f>#REF!</f>
        <v>#REF!</v>
      </c>
      <c r="W55" s="328" t="e">
        <f>#REF!</f>
        <v>#REF!</v>
      </c>
      <c r="X55" s="328" t="e">
        <f>#REF!</f>
        <v>#REF!</v>
      </c>
      <c r="Y55" s="328" t="e">
        <f>#REF!</f>
        <v>#REF!</v>
      </c>
      <c r="Z55" s="328" t="e">
        <f>#REF!</f>
        <v>#REF!</v>
      </c>
      <c r="AA55" s="319" t="s">
        <v>6</v>
      </c>
      <c r="AB55" s="353" t="s">
        <v>6</v>
      </c>
      <c r="AC55" s="353" t="s">
        <v>6</v>
      </c>
      <c r="AD55" s="353" t="s">
        <v>6</v>
      </c>
      <c r="AE55" s="353" t="s">
        <v>6</v>
      </c>
      <c r="AF55" s="353" t="s">
        <v>6</v>
      </c>
      <c r="AG55" s="353" t="s">
        <v>6</v>
      </c>
    </row>
    <row r="56" spans="1:33" ht="18">
      <c r="A56" s="31"/>
      <c r="B56" s="31"/>
      <c r="C56" s="36" t="s">
        <v>109</v>
      </c>
      <c r="D56" s="243">
        <v>121</v>
      </c>
      <c r="E56" s="243">
        <v>105</v>
      </c>
      <c r="F56" s="243">
        <v>106</v>
      </c>
      <c r="G56" s="243">
        <v>125</v>
      </c>
      <c r="H56" s="339">
        <v>73.192947000000004</v>
      </c>
      <c r="I56" s="243">
        <v>60.019482000000004</v>
      </c>
      <c r="J56" s="243">
        <v>67.789332000000002</v>
      </c>
      <c r="K56" s="243">
        <v>61.400658999999997</v>
      </c>
      <c r="L56" s="243">
        <v>64.992937999999995</v>
      </c>
      <c r="M56" s="243">
        <v>64.776426999999998</v>
      </c>
      <c r="N56" s="243">
        <v>63.584265000000002</v>
      </c>
      <c r="O56" s="243">
        <v>62.975619000000002</v>
      </c>
      <c r="P56" s="243">
        <v>58.406999999999996</v>
      </c>
      <c r="Q56" s="243">
        <v>54.898000000000003</v>
      </c>
      <c r="R56" s="243">
        <v>56.087699999999998</v>
      </c>
      <c r="S56" s="243">
        <v>55.4</v>
      </c>
      <c r="T56" s="243">
        <v>54.5</v>
      </c>
      <c r="U56" s="340">
        <v>53.1</v>
      </c>
      <c r="V56" s="340">
        <v>53.3</v>
      </c>
      <c r="W56" s="340">
        <v>53.6</v>
      </c>
      <c r="X56" s="340">
        <v>53.5</v>
      </c>
      <c r="Y56" s="340">
        <v>53.7</v>
      </c>
      <c r="Z56" s="340">
        <v>54.3</v>
      </c>
      <c r="AA56" s="319" t="s">
        <v>6</v>
      </c>
      <c r="AB56" s="353" t="s">
        <v>6</v>
      </c>
      <c r="AC56" s="353" t="s">
        <v>6</v>
      </c>
      <c r="AD56" s="353" t="s">
        <v>6</v>
      </c>
      <c r="AE56" s="353" t="s">
        <v>6</v>
      </c>
      <c r="AF56" s="353" t="s">
        <v>6</v>
      </c>
      <c r="AG56" s="353" t="s">
        <v>6</v>
      </c>
    </row>
    <row r="57" spans="1:33" ht="18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8.75">
      <c r="A58" s="221" t="s">
        <v>459</v>
      </c>
      <c r="B58" s="36"/>
      <c r="C58" s="36"/>
      <c r="D58" s="36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 t="s">
        <v>408</v>
      </c>
    </row>
    <row r="59" spans="1:33" ht="18">
      <c r="A59" s="221"/>
      <c r="B59" s="36" t="s">
        <v>413</v>
      </c>
      <c r="C59" s="36"/>
      <c r="D59" s="36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33" ht="18">
      <c r="A60" s="36"/>
      <c r="B60" s="36"/>
      <c r="C60" s="31" t="s">
        <v>108</v>
      </c>
      <c r="D60" s="341" t="s">
        <v>6</v>
      </c>
      <c r="E60" s="341" t="s">
        <v>6</v>
      </c>
      <c r="F60" s="342">
        <v>64.41570635310687</v>
      </c>
      <c r="G60" s="342">
        <v>65.358914716157457</v>
      </c>
      <c r="H60" s="342">
        <v>66.334442865945945</v>
      </c>
      <c r="I60" s="342">
        <v>65.638785315168008</v>
      </c>
      <c r="J60" s="342">
        <v>68.430628369907254</v>
      </c>
      <c r="K60" s="342">
        <v>68.620795515529025</v>
      </c>
      <c r="L60" s="342">
        <v>69.626126084248298</v>
      </c>
      <c r="M60" s="342">
        <v>69.400000000000006</v>
      </c>
      <c r="N60" s="342">
        <v>67.2</v>
      </c>
      <c r="O60" s="342">
        <v>69</v>
      </c>
      <c r="P60" s="342">
        <v>69.599999999999994</v>
      </c>
      <c r="Q60" s="342">
        <v>70.013997003693845</v>
      </c>
      <c r="R60" s="342">
        <v>69</v>
      </c>
      <c r="S60" s="342">
        <v>68</v>
      </c>
      <c r="T60" s="342">
        <v>69</v>
      </c>
      <c r="U60" s="342">
        <v>69</v>
      </c>
      <c r="V60" s="342">
        <v>68.8</v>
      </c>
      <c r="W60" s="342">
        <v>69.5</v>
      </c>
      <c r="X60" s="342">
        <v>71.2</v>
      </c>
      <c r="Y60" s="342">
        <v>68</v>
      </c>
      <c r="Z60" s="342">
        <v>68</v>
      </c>
      <c r="AA60" s="342">
        <v>69</v>
      </c>
      <c r="AB60" s="342">
        <v>69</v>
      </c>
      <c r="AC60" s="342">
        <v>70</v>
      </c>
      <c r="AD60" s="342">
        <v>71</v>
      </c>
      <c r="AE60" s="342">
        <v>70</v>
      </c>
      <c r="AF60" s="342">
        <v>70</v>
      </c>
      <c r="AG60" s="342">
        <v>70</v>
      </c>
    </row>
    <row r="61" spans="1:33" ht="18">
      <c r="A61" s="36"/>
      <c r="B61" s="31"/>
      <c r="C61" s="36" t="s">
        <v>109</v>
      </c>
      <c r="D61" s="341" t="s">
        <v>6</v>
      </c>
      <c r="E61" s="341" t="s">
        <v>6</v>
      </c>
      <c r="F61" s="342">
        <v>68</v>
      </c>
      <c r="G61" s="342">
        <v>68</v>
      </c>
      <c r="H61" s="342">
        <v>68</v>
      </c>
      <c r="I61" s="342">
        <v>68</v>
      </c>
      <c r="J61" s="342">
        <v>70</v>
      </c>
      <c r="K61" s="342">
        <v>71</v>
      </c>
      <c r="L61" s="342">
        <v>71</v>
      </c>
      <c r="M61" s="342">
        <v>70</v>
      </c>
      <c r="N61" s="342">
        <v>70</v>
      </c>
      <c r="O61" s="342">
        <v>70</v>
      </c>
      <c r="P61" s="342">
        <v>71</v>
      </c>
      <c r="Q61" s="342">
        <v>71.071323854100825</v>
      </c>
      <c r="R61" s="342">
        <v>71</v>
      </c>
      <c r="S61" s="342">
        <v>70.8</v>
      </c>
      <c r="T61" s="342">
        <v>70</v>
      </c>
      <c r="U61" s="342">
        <v>69</v>
      </c>
      <c r="V61" s="342">
        <v>69.599999999999994</v>
      </c>
      <c r="W61" s="342">
        <v>70.3</v>
      </c>
      <c r="X61" s="342">
        <v>69.900000000000006</v>
      </c>
      <c r="Y61" s="342">
        <v>68</v>
      </c>
      <c r="Z61" s="342">
        <v>69</v>
      </c>
      <c r="AA61" s="342">
        <v>68</v>
      </c>
      <c r="AB61" s="342">
        <v>69</v>
      </c>
      <c r="AC61" s="342">
        <v>68</v>
      </c>
      <c r="AD61" s="342">
        <v>68</v>
      </c>
      <c r="AE61" s="342">
        <v>68</v>
      </c>
      <c r="AF61" s="342">
        <v>68</v>
      </c>
      <c r="AG61" s="342">
        <v>68</v>
      </c>
    </row>
    <row r="62" spans="1:33" ht="18">
      <c r="A62" s="36"/>
      <c r="B62" s="31" t="s">
        <v>414</v>
      </c>
      <c r="C62" s="36"/>
      <c r="D62" s="341"/>
      <c r="E62" s="341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</row>
    <row r="63" spans="1:33" ht="18">
      <c r="A63" s="36"/>
      <c r="B63" s="36"/>
      <c r="C63" s="36" t="s">
        <v>108</v>
      </c>
      <c r="D63" s="341" t="s">
        <v>6</v>
      </c>
      <c r="E63" s="341" t="s">
        <v>6</v>
      </c>
      <c r="F63" s="342">
        <v>17.194843490808342</v>
      </c>
      <c r="G63" s="342">
        <v>16.80180248263526</v>
      </c>
      <c r="H63" s="342">
        <v>16.947951661849523</v>
      </c>
      <c r="I63" s="342">
        <v>15.782654165695266</v>
      </c>
      <c r="J63" s="342">
        <v>14.690003886502428</v>
      </c>
      <c r="K63" s="342">
        <v>15.329832183859562</v>
      </c>
      <c r="L63" s="342">
        <v>14.122281825534804</v>
      </c>
      <c r="M63" s="342">
        <v>14.8</v>
      </c>
      <c r="N63" s="342">
        <v>16.2</v>
      </c>
      <c r="O63" s="342">
        <v>16</v>
      </c>
      <c r="P63" s="342">
        <v>14</v>
      </c>
      <c r="Q63" s="342">
        <v>15.020029554390016</v>
      </c>
      <c r="R63" s="342">
        <v>15</v>
      </c>
      <c r="S63" s="342">
        <v>16</v>
      </c>
      <c r="T63" s="342">
        <v>17</v>
      </c>
      <c r="U63" s="342">
        <v>16</v>
      </c>
      <c r="V63" s="342">
        <v>17</v>
      </c>
      <c r="W63" s="342">
        <v>15</v>
      </c>
      <c r="X63" s="342">
        <v>14</v>
      </c>
      <c r="Y63" s="342">
        <v>16</v>
      </c>
      <c r="Z63" s="342">
        <v>15</v>
      </c>
      <c r="AA63" s="342">
        <v>16</v>
      </c>
      <c r="AB63" s="342">
        <v>15</v>
      </c>
      <c r="AC63" s="342">
        <v>15</v>
      </c>
      <c r="AD63" s="342">
        <v>14</v>
      </c>
      <c r="AE63" s="342">
        <v>14</v>
      </c>
      <c r="AF63" s="342">
        <v>14</v>
      </c>
      <c r="AG63" s="342">
        <v>14</v>
      </c>
    </row>
    <row r="64" spans="1:33" ht="18">
      <c r="A64" s="256"/>
      <c r="B64" s="256"/>
      <c r="C64" s="256" t="s">
        <v>109</v>
      </c>
      <c r="D64" s="343" t="s">
        <v>6</v>
      </c>
      <c r="E64" s="343" t="s">
        <v>6</v>
      </c>
      <c r="F64" s="344">
        <v>14</v>
      </c>
      <c r="G64" s="344">
        <v>15</v>
      </c>
      <c r="H64" s="344">
        <v>14</v>
      </c>
      <c r="I64" s="344">
        <v>14</v>
      </c>
      <c r="J64" s="344">
        <v>13</v>
      </c>
      <c r="K64" s="256">
        <v>13</v>
      </c>
      <c r="L64" s="344">
        <v>13</v>
      </c>
      <c r="M64" s="344">
        <v>14</v>
      </c>
      <c r="N64" s="344">
        <v>13.99</v>
      </c>
      <c r="O64" s="344">
        <v>15</v>
      </c>
      <c r="P64" s="344">
        <v>14</v>
      </c>
      <c r="Q64" s="344">
        <v>13.73351194461584</v>
      </c>
      <c r="R64" s="344">
        <v>14</v>
      </c>
      <c r="S64" s="344">
        <v>14.12</v>
      </c>
      <c r="T64" s="344">
        <v>15</v>
      </c>
      <c r="U64" s="344">
        <v>16</v>
      </c>
      <c r="V64" s="344">
        <v>15.2</v>
      </c>
      <c r="W64" s="344">
        <v>14.6</v>
      </c>
      <c r="X64" s="344">
        <v>14.9</v>
      </c>
      <c r="Y64" s="344">
        <v>16</v>
      </c>
      <c r="Z64" s="344">
        <v>16</v>
      </c>
      <c r="AA64" s="344">
        <v>16</v>
      </c>
      <c r="AB64" s="344">
        <v>16</v>
      </c>
      <c r="AC64" s="344">
        <v>17</v>
      </c>
      <c r="AD64" s="344">
        <v>17</v>
      </c>
      <c r="AE64" s="344">
        <v>18</v>
      </c>
      <c r="AF64" s="344">
        <v>17</v>
      </c>
      <c r="AG64" s="344">
        <v>18</v>
      </c>
    </row>
    <row r="65" spans="1:27" ht="15">
      <c r="A65" s="58">
        <v>1</v>
      </c>
      <c r="B65" s="2" t="s">
        <v>415</v>
      </c>
      <c r="C65" s="12"/>
      <c r="D65" s="362"/>
      <c r="E65" s="362"/>
      <c r="F65" s="362"/>
      <c r="G65" s="362"/>
      <c r="H65" s="362"/>
      <c r="I65" s="362"/>
      <c r="J65" s="362"/>
      <c r="K65" s="362"/>
      <c r="L65" s="362"/>
      <c r="M65" s="362"/>
      <c r="N65" s="362"/>
      <c r="O65" s="362"/>
      <c r="P65" s="212"/>
      <c r="Q65" s="212"/>
      <c r="R65" s="212"/>
      <c r="S65" s="212"/>
      <c r="T65" s="362"/>
      <c r="U65" s="362"/>
      <c r="V65" s="362"/>
      <c r="W65" s="12"/>
      <c r="X65" s="362"/>
      <c r="Y65" s="362"/>
      <c r="Z65" s="362"/>
      <c r="AA65" s="12"/>
    </row>
    <row r="66" spans="1:27" ht="15">
      <c r="A66" s="58">
        <v>2</v>
      </c>
      <c r="B66" s="345" t="s">
        <v>416</v>
      </c>
      <c r="C66" s="12"/>
      <c r="D66" s="371"/>
      <c r="E66" s="371"/>
      <c r="F66" s="371"/>
      <c r="G66" s="371"/>
      <c r="H66" s="371"/>
      <c r="I66" s="371"/>
      <c r="J66" s="371"/>
      <c r="K66" s="371"/>
      <c r="L66" s="371"/>
      <c r="M66" s="371"/>
      <c r="N66" s="371"/>
      <c r="O66" s="371"/>
      <c r="P66" s="212"/>
      <c r="Q66" s="212"/>
      <c r="R66" s="212"/>
      <c r="S66" s="212"/>
      <c r="T66" s="362"/>
      <c r="U66" s="362"/>
      <c r="V66" s="362"/>
      <c r="W66" s="12"/>
      <c r="X66" s="362"/>
      <c r="Y66" s="362"/>
      <c r="Z66" s="362"/>
      <c r="AA66" s="12"/>
    </row>
    <row r="67" spans="1:27" ht="15">
      <c r="A67" s="58">
        <v>3</v>
      </c>
      <c r="B67" s="12" t="s">
        <v>559</v>
      </c>
      <c r="C67" s="12"/>
      <c r="D67" s="371"/>
      <c r="E67" s="371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378"/>
      <c r="Q67" s="378"/>
      <c r="R67" s="378"/>
      <c r="S67" s="378"/>
      <c r="T67" s="362"/>
      <c r="U67" s="362"/>
      <c r="V67" s="362"/>
      <c r="W67" s="362"/>
      <c r="X67" s="362"/>
      <c r="Y67" s="362"/>
      <c r="Z67" s="362"/>
      <c r="AA67" s="362"/>
    </row>
    <row r="68" spans="1:27" ht="15">
      <c r="A68" s="58"/>
      <c r="B68" s="12" t="s">
        <v>560</v>
      </c>
      <c r="C68" s="12"/>
      <c r="D68" s="371"/>
      <c r="E68" s="371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8"/>
      <c r="Q68" s="378"/>
      <c r="R68" s="378"/>
      <c r="S68" s="378"/>
      <c r="T68" s="362"/>
      <c r="U68" s="362"/>
      <c r="V68" s="362"/>
      <c r="W68" s="362"/>
      <c r="X68" s="362"/>
      <c r="Y68" s="362"/>
      <c r="Z68" s="362"/>
      <c r="AA68" s="362"/>
    </row>
    <row r="69" spans="1:27" ht="15">
      <c r="B69" s="581" t="s">
        <v>561</v>
      </c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0"/>
      <c r="P69" s="441"/>
      <c r="Q69" s="441"/>
      <c r="R69" s="441"/>
      <c r="S69" s="441"/>
      <c r="T69" s="442"/>
      <c r="U69" s="442"/>
      <c r="V69" s="442"/>
      <c r="W69" s="443"/>
      <c r="X69" s="443"/>
      <c r="Y69" s="443"/>
      <c r="Z69" s="443"/>
      <c r="AA69" s="443"/>
    </row>
    <row r="70" spans="1:27" ht="15">
      <c r="A70" s="58">
        <v>4</v>
      </c>
      <c r="B70" s="444" t="s">
        <v>33</v>
      </c>
      <c r="C70" s="442"/>
      <c r="D70" s="440"/>
      <c r="E70" s="440"/>
      <c r="F70" s="440"/>
      <c r="G70" s="440"/>
      <c r="H70" s="440"/>
      <c r="I70" s="440"/>
      <c r="J70" s="440"/>
      <c r="K70" s="440"/>
      <c r="L70" s="440"/>
      <c r="M70" s="440"/>
      <c r="N70" s="440"/>
      <c r="O70" s="440"/>
      <c r="P70" s="441"/>
      <c r="Q70" s="441"/>
      <c r="R70" s="441"/>
      <c r="S70" s="441"/>
      <c r="T70" s="442"/>
      <c r="U70" s="442"/>
      <c r="V70" s="442"/>
      <c r="W70" s="442"/>
      <c r="X70" s="442"/>
      <c r="Y70" s="442"/>
      <c r="Z70" s="442"/>
      <c r="AA70" s="445"/>
    </row>
    <row r="71" spans="1:27" ht="15">
      <c r="A71" s="58">
        <v>5</v>
      </c>
      <c r="B71" s="345" t="s">
        <v>121</v>
      </c>
      <c r="C71" s="36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407"/>
      <c r="Y71" s="12"/>
      <c r="Z71" s="12"/>
      <c r="AA71" s="12"/>
    </row>
    <row r="72" spans="1:27" ht="15">
      <c r="A72" s="58">
        <v>6</v>
      </c>
      <c r="B72" s="345" t="s">
        <v>122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5">
      <c r="A73" s="58">
        <v>7</v>
      </c>
      <c r="B73" s="174" t="s">
        <v>368</v>
      </c>
      <c r="C73" s="12"/>
      <c r="D73" s="373"/>
      <c r="E73" s="373"/>
      <c r="F73" s="373"/>
      <c r="G73" s="373"/>
      <c r="H73" s="373"/>
      <c r="I73" s="373"/>
      <c r="J73" s="373"/>
      <c r="K73" s="373"/>
      <c r="L73" s="373"/>
      <c r="M73" s="373"/>
      <c r="N73" s="373"/>
      <c r="O73" s="373"/>
      <c r="P73" s="373"/>
      <c r="Q73" s="373"/>
      <c r="R73" s="373"/>
      <c r="S73" s="373"/>
      <c r="T73" s="372"/>
      <c r="U73" s="372"/>
      <c r="V73" s="372"/>
      <c r="W73" s="372"/>
      <c r="X73" s="372"/>
      <c r="Y73" s="372"/>
      <c r="Z73" s="372"/>
      <c r="AA73" s="174"/>
    </row>
    <row r="74" spans="1:27" ht="15">
      <c r="A74" s="58">
        <v>8</v>
      </c>
      <c r="B74" s="345" t="s">
        <v>118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5">
      <c r="A75" s="12"/>
      <c r="B75" s="4" t="s">
        <v>119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5">
      <c r="A76" s="58">
        <v>9</v>
      </c>
      <c r="B76" s="12" t="s">
        <v>513</v>
      </c>
      <c r="C76" s="1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12"/>
      <c r="W76" s="12"/>
      <c r="X76" s="12"/>
      <c r="Y76" s="12"/>
      <c r="Z76" s="12"/>
      <c r="AA76" s="12"/>
    </row>
    <row r="77" spans="1:27" ht="15">
      <c r="A77" s="58">
        <v>10</v>
      </c>
      <c r="B77" s="12" t="s">
        <v>423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362"/>
      <c r="W77" s="12"/>
      <c r="X77" s="362"/>
      <c r="Y77" s="362"/>
      <c r="Z77" s="362"/>
      <c r="AA77" s="12"/>
    </row>
    <row r="78" spans="1:27" ht="15">
      <c r="A78" s="58">
        <v>11</v>
      </c>
      <c r="B78" s="354" t="s">
        <v>464</v>
      </c>
    </row>
    <row r="79" spans="1:27" ht="15">
      <c r="A79" s="58">
        <v>12</v>
      </c>
      <c r="B79" s="354" t="s">
        <v>556</v>
      </c>
    </row>
    <row r="80" spans="1:27" ht="15">
      <c r="A80" s="58">
        <v>13</v>
      </c>
      <c r="B80" s="354" t="s">
        <v>591</v>
      </c>
    </row>
  </sheetData>
  <hyperlinks>
    <hyperlink ref="B69" r:id="rId1"/>
  </hyperlinks>
  <pageMargins left="0.7" right="0.7" top="0.75" bottom="0.75" header="0.3" footer="0.3"/>
  <pageSetup paperSize="9" scale="5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pageSetUpPr fitToPage="1"/>
  </sheetPr>
  <dimension ref="A1:N69"/>
  <sheetViews>
    <sheetView zoomScale="95" zoomScaleNormal="95" workbookViewId="0"/>
  </sheetViews>
  <sheetFormatPr defaultColWidth="12.5703125" defaultRowHeight="15"/>
  <cols>
    <col min="1" max="1" width="5.140625" style="12" customWidth="1"/>
    <col min="2" max="2" width="3.140625" style="12" customWidth="1"/>
    <col min="3" max="3" width="8.7109375" style="12" bestFit="1" customWidth="1"/>
    <col min="4" max="4" width="8.7109375" style="12" customWidth="1"/>
    <col min="5" max="5" width="8.28515625" style="12" customWidth="1"/>
    <col min="6" max="6" width="8" style="12" customWidth="1"/>
    <col min="7" max="7" width="7.7109375" style="12" customWidth="1"/>
    <col min="8" max="8" width="8.140625" style="12" customWidth="1"/>
    <col min="9" max="14" width="7.5703125" style="12" customWidth="1"/>
    <col min="15" max="16384" width="12.5703125" style="12"/>
  </cols>
  <sheetData>
    <row r="1" spans="1:14" ht="20.25">
      <c r="I1" s="346"/>
      <c r="J1" s="346" t="s">
        <v>417</v>
      </c>
    </row>
    <row r="2" spans="1:14" ht="15.75">
      <c r="A2" s="1" t="s">
        <v>239</v>
      </c>
    </row>
    <row r="3" spans="1:14">
      <c r="B3" s="371"/>
      <c r="C3" s="371"/>
      <c r="D3" s="371"/>
      <c r="E3" s="371"/>
      <c r="F3" s="371"/>
      <c r="G3" s="371"/>
    </row>
    <row r="4" spans="1:14" s="40" customFormat="1" ht="15.75">
      <c r="A4" s="5"/>
      <c r="B4" s="5"/>
      <c r="C4" s="5"/>
      <c r="D4" s="5">
        <v>2009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</row>
    <row r="5" spans="1:14" s="40" customFormat="1" ht="15.75">
      <c r="A5" s="7"/>
      <c r="B5" s="7"/>
      <c r="C5" s="7"/>
      <c r="D5" s="8"/>
      <c r="E5" s="8"/>
      <c r="F5" s="8"/>
      <c r="G5" s="8"/>
    </row>
    <row r="6" spans="1:14">
      <c r="A6" s="9" t="s">
        <v>519</v>
      </c>
      <c r="B6" s="8"/>
      <c r="C6" s="379"/>
      <c r="D6" s="362"/>
      <c r="E6" s="362"/>
      <c r="L6" s="214" t="s">
        <v>547</v>
      </c>
    </row>
    <row r="7" spans="1:14">
      <c r="A7" s="362"/>
      <c r="B7" s="379"/>
      <c r="C7" s="362" t="s">
        <v>108</v>
      </c>
      <c r="D7" s="539" t="e">
        <f>'SGB1'!W6/'SGB1'!$W6*100</f>
        <v>#REF!</v>
      </c>
      <c r="E7" s="539" t="e">
        <f>'SGB1'!X6/'SGB1'!$W6*100</f>
        <v>#REF!</v>
      </c>
      <c r="F7" s="539" t="e">
        <f>'SGB1'!Y6/'SGB1'!$W6*100</f>
        <v>#REF!</v>
      </c>
      <c r="G7" s="539" t="e">
        <f>'SGB1'!Z6/'SGB1'!$W6*100</f>
        <v>#REF!</v>
      </c>
      <c r="H7" s="539" t="e">
        <f>'SGB1'!AA6/'SGB1'!$W6*100</f>
        <v>#REF!</v>
      </c>
      <c r="I7" s="539" t="e">
        <f>'SGB1'!AB6/'SGB1'!$W6*100</f>
        <v>#REF!</v>
      </c>
      <c r="J7" s="539" t="e">
        <f>'SGB1'!AC6/'SGB1'!$W6*100</f>
        <v>#REF!</v>
      </c>
      <c r="K7" s="539" t="e">
        <f>'SGB1'!AD6/'SGB1'!$W6*100</f>
        <v>#REF!</v>
      </c>
      <c r="L7" s="539" t="e">
        <f>'SGB1'!AE6/'SGB1'!$W6*100</f>
        <v>#REF!</v>
      </c>
      <c r="M7" s="539" t="e">
        <f>'SGB1'!AF6/'SGB1'!$W6*100</f>
        <v>#REF!</v>
      </c>
      <c r="N7" s="539" t="e">
        <f>'SGB1'!AG6/'SGB1'!$W6*100</f>
        <v>#REF!</v>
      </c>
    </row>
    <row r="8" spans="1:14">
      <c r="A8" s="362"/>
      <c r="B8" s="379"/>
      <c r="C8" s="362" t="s">
        <v>109</v>
      </c>
      <c r="D8" s="539">
        <f>'SGB1'!W7/'SGB1'!$W7*100</f>
        <v>100</v>
      </c>
      <c r="E8" s="539">
        <f>'SGB1'!X7/'SGB1'!$W7*100</f>
        <v>100.47622638844689</v>
      </c>
      <c r="F8" s="539">
        <f>'SGB1'!Y7/'SGB1'!$W7*100</f>
        <v>100.79557567283221</v>
      </c>
      <c r="G8" s="539">
        <f>'SGB1'!Z7/'SGB1'!$W7*100</f>
        <v>101.66053912564684</v>
      </c>
      <c r="H8" s="539">
        <f>'SGB1'!AA7/'SGB1'!$W7*100</f>
        <v>103.16875082766639</v>
      </c>
      <c r="I8" s="539">
        <f>'SGB1'!AB7/'SGB1'!$W7*100</f>
        <v>104.93155322350161</v>
      </c>
      <c r="J8" s="539">
        <f>'SGB1'!AC7/'SGB1'!$W7*100</f>
        <v>107.38861624016825</v>
      </c>
      <c r="K8" s="539">
        <f>'SGB1'!AD7/'SGB1'!$W7*100</f>
        <v>109.71297582700308</v>
      </c>
      <c r="L8" s="539">
        <f>'SGB1'!AE7/'SGB1'!$W7*100</f>
        <v>111.1211357863463</v>
      </c>
      <c r="M8" s="539">
        <f>'SGB1'!AF7/'SGB1'!$W7*100</f>
        <v>112.44344371761133</v>
      </c>
      <c r="N8" s="539">
        <f>'SGB1'!AG7/'SGB1'!$W7*100</f>
        <v>113.9119804393778</v>
      </c>
    </row>
    <row r="9" spans="1:14">
      <c r="A9" s="362"/>
      <c r="B9" s="379"/>
      <c r="C9" s="362"/>
    </row>
    <row r="10" spans="1:14" hidden="1"/>
    <row r="11" spans="1:14" hidden="1"/>
    <row r="12" spans="1:14" hidden="1"/>
    <row r="13" spans="1:14" hidden="1"/>
    <row r="14" spans="1:14">
      <c r="A14" s="9" t="s">
        <v>520</v>
      </c>
      <c r="B14" s="362"/>
      <c r="C14" s="379"/>
    </row>
    <row r="15" spans="1:14">
      <c r="A15" s="362"/>
      <c r="B15" s="379"/>
      <c r="C15" s="362" t="s">
        <v>108</v>
      </c>
      <c r="D15" s="539" t="e">
        <f>'SGB1'!W14/'SGB1'!$W14*100</f>
        <v>#REF!</v>
      </c>
      <c r="E15" s="539" t="e">
        <f>'SGB1'!X14/'SGB1'!$W14*100</f>
        <v>#REF!</v>
      </c>
      <c r="F15" s="539" t="e">
        <f>'SGB1'!Y14/'SGB1'!$W14*100</f>
        <v>#REF!</v>
      </c>
      <c r="G15" s="539" t="e">
        <f>'SGB1'!Z14/'SGB1'!$W14*100</f>
        <v>#REF!</v>
      </c>
      <c r="H15" s="539" t="e">
        <f>'SGB1'!AA14/'SGB1'!$W14*100</f>
        <v>#REF!</v>
      </c>
      <c r="I15" s="539" t="e">
        <f>'SGB1'!AB14/'SGB1'!$W14*100</f>
        <v>#REF!</v>
      </c>
      <c r="J15" s="539" t="e">
        <f>'SGB1'!AC14/'SGB1'!$W14*100</f>
        <v>#REF!</v>
      </c>
      <c r="K15" s="539" t="e">
        <f>'SGB1'!AD14/'SGB1'!$W14*100</f>
        <v>#REF!</v>
      </c>
      <c r="L15" s="539" t="e">
        <f>'SGB1'!AE14/'SGB1'!$W14*100</f>
        <v>#REF!</v>
      </c>
      <c r="M15" s="539" t="e">
        <f>'SGB1'!AF14/'SGB1'!$W14*100</f>
        <v>#REF!</v>
      </c>
      <c r="N15" s="539" t="e">
        <f>'SGB1'!AG14/'SGB1'!$W14*100</f>
        <v>#REF!</v>
      </c>
    </row>
    <row r="16" spans="1:14">
      <c r="A16" s="362"/>
      <c r="B16" s="362"/>
      <c r="C16" s="362" t="s">
        <v>348</v>
      </c>
      <c r="D16" s="539">
        <f>'SGB1'!W15/'SGB1'!$W15*100</f>
        <v>100</v>
      </c>
      <c r="E16" s="539">
        <f>'SGB1'!X15/'SGB1'!$W15*100</f>
        <v>99.955631953106774</v>
      </c>
      <c r="F16" s="539">
        <f>'SGB1'!Y15/'SGB1'!$W15*100</f>
        <v>99.966280284361147</v>
      </c>
      <c r="G16" s="539">
        <f>'SGB1'!Z15/'SGB1'!$W15*100</f>
        <v>100.1171316437981</v>
      </c>
      <c r="H16" s="539">
        <f>'SGB1'!AA15/'SGB1'!$W15*100</f>
        <v>100.26187288934862</v>
      </c>
      <c r="I16" s="539">
        <f>'SGB1'!AB15/'SGB1'!$W15*100</f>
        <v>100.30218442909732</v>
      </c>
      <c r="J16" s="539">
        <f>'SGB1'!AC15/'SGB1'!$W15*100</f>
        <v>100.32327826624885</v>
      </c>
      <c r="K16" s="539">
        <f>'SGB1'!AD15/'SGB1'!$W15*100</f>
        <v>100.58083351080553</v>
      </c>
      <c r="L16" s="539">
        <f>'SGB1'!AE15/'SGB1'!$W15*100</f>
        <v>100.66199407749956</v>
      </c>
      <c r="M16" s="539">
        <f>'SGB1'!AF15/'SGB1'!$W15*100</f>
        <v>100.65730627643067</v>
      </c>
      <c r="N16" s="539">
        <f>'SGB1'!AG15/'SGB1'!$W15*100</f>
        <v>100.80318841461559</v>
      </c>
    </row>
    <row r="17" spans="1:14">
      <c r="A17" s="362"/>
      <c r="B17" s="362"/>
      <c r="C17" s="362"/>
    </row>
    <row r="18" spans="1:14">
      <c r="A18" s="8" t="s">
        <v>16</v>
      </c>
      <c r="B18" s="362"/>
      <c r="C18" s="379"/>
    </row>
    <row r="19" spans="1:14">
      <c r="A19" s="8"/>
      <c r="B19" s="362" t="s">
        <v>111</v>
      </c>
      <c r="C19" s="379"/>
    </row>
    <row r="20" spans="1:14">
      <c r="A20" s="362"/>
      <c r="C20" s="362" t="s">
        <v>108</v>
      </c>
      <c r="D20" s="539" t="e">
        <f>'SGB1'!W19/'SGB1'!$W19*100</f>
        <v>#REF!</v>
      </c>
      <c r="E20" s="539" t="e">
        <f>'SGB1'!X19/'SGB1'!$W19*100</f>
        <v>#REF!</v>
      </c>
      <c r="F20" s="539" t="e">
        <f>'SGB1'!Y19/'SGB1'!$W19*100</f>
        <v>#REF!</v>
      </c>
      <c r="G20" s="539" t="e">
        <f>'SGB1'!Z19/'SGB1'!$W19*100</f>
        <v>#REF!</v>
      </c>
      <c r="H20" s="539" t="e">
        <f>'SGB1'!AA19/'SGB1'!$W19*100</f>
        <v>#REF!</v>
      </c>
      <c r="I20" s="539" t="e">
        <f>'SGB1'!AB19/'SGB1'!$W19*100</f>
        <v>#REF!</v>
      </c>
      <c r="J20" s="539" t="e">
        <f>'SGB1'!AC19/'SGB1'!$W19*100</f>
        <v>#REF!</v>
      </c>
      <c r="K20" s="539" t="e">
        <f>'SGB1'!AD19/'SGB1'!$W19*100</f>
        <v>#REF!</v>
      </c>
      <c r="L20" s="539" t="e">
        <f>'SGB1'!AE19/'SGB1'!$W19*100</f>
        <v>#REF!</v>
      </c>
      <c r="M20" s="539" t="e">
        <f>'SGB1'!AF19/'SGB1'!$W19*100</f>
        <v>#REF!</v>
      </c>
      <c r="N20" s="539" t="e">
        <f>'SGB1'!AG19/'SGB1'!$W19*100</f>
        <v>#REF!</v>
      </c>
    </row>
    <row r="21" spans="1:14">
      <c r="A21" s="362"/>
      <c r="B21" s="362"/>
      <c r="C21" s="362" t="s">
        <v>109</v>
      </c>
      <c r="D21" s="539">
        <f>'SGB1'!W20/'SGB1'!$W20*100</f>
        <v>100</v>
      </c>
      <c r="E21" s="539">
        <f>'SGB1'!X20/'SGB1'!$W20*100</f>
        <v>98.693467336683412</v>
      </c>
      <c r="F21" s="539">
        <f>'SGB1'!Y20/'SGB1'!$W20*100</f>
        <v>100</v>
      </c>
      <c r="G21" s="539">
        <f>'SGB1'!Z20/'SGB1'!$W20*100</f>
        <v>100.90452261306532</v>
      </c>
      <c r="H21" s="539">
        <f>'SGB1'!AA20/'SGB1'!$W20*100</f>
        <v>102.41206030150754</v>
      </c>
      <c r="I21" s="539">
        <f>'SGB1'!AB20/'SGB1'!$W20*100</f>
        <v>104.82412060301507</v>
      </c>
      <c r="J21" s="539">
        <f>'SGB1'!AC20/'SGB1'!$W20*100</f>
        <v>107.53768844221105</v>
      </c>
      <c r="K21" s="539">
        <f>'SGB1'!AD20/'SGB1'!$W20*100</f>
        <v>109.44723618090453</v>
      </c>
      <c r="L21" s="539">
        <f>'SGB1'!AE20/'SGB1'!$W20*100</f>
        <v>111.05527638190955</v>
      </c>
      <c r="M21" s="539">
        <f>'SGB1'!AF20/'SGB1'!$W20*100</f>
        <v>111.65829145728642</v>
      </c>
      <c r="N21" s="539">
        <f>'SGB1'!AG20/'SGB1'!$W20*100</f>
        <v>114.07035175879396</v>
      </c>
    </row>
    <row r="22" spans="1:14">
      <c r="A22" s="362"/>
      <c r="B22" s="362" t="s">
        <v>19</v>
      </c>
      <c r="C22" s="362"/>
    </row>
    <row r="23" spans="1:14">
      <c r="A23" s="362"/>
      <c r="C23" s="362" t="s">
        <v>108</v>
      </c>
      <c r="D23" s="539" t="e">
        <f>'SGB1'!W22/'SGB1'!$W22*100</f>
        <v>#REF!</v>
      </c>
      <c r="E23" s="539" t="e">
        <f>'SGB1'!X22/'SGB1'!$W22*100</f>
        <v>#REF!</v>
      </c>
      <c r="F23" s="539" t="e">
        <f>'SGB1'!Y22/'SGB1'!$W22*100</f>
        <v>#REF!</v>
      </c>
      <c r="G23" s="539" t="e">
        <f>'SGB1'!Z22/'SGB1'!$W22*100</f>
        <v>#REF!</v>
      </c>
      <c r="H23" s="539" t="e">
        <f>'SGB1'!AA22/'SGB1'!$W22*100</f>
        <v>#REF!</v>
      </c>
      <c r="I23" s="539" t="e">
        <f>'SGB1'!AB22/'SGB1'!$W22*100</f>
        <v>#REF!</v>
      </c>
      <c r="J23" s="539" t="e">
        <f>'SGB1'!AC22/'SGB1'!$W22*100</f>
        <v>#REF!</v>
      </c>
      <c r="K23" s="539" t="e">
        <f>'SGB1'!AD22/'SGB1'!$W22*100</f>
        <v>#REF!</v>
      </c>
      <c r="L23" s="539" t="e">
        <f>'SGB1'!AE22/'SGB1'!$W22*100</f>
        <v>#REF!</v>
      </c>
      <c r="M23" s="539" t="e">
        <f>'SGB1'!AF22/'SGB1'!$W22*100</f>
        <v>#REF!</v>
      </c>
      <c r="N23" s="539" t="e">
        <f>'SGB1'!AG22/'SGB1'!$W22*100</f>
        <v>#REF!</v>
      </c>
    </row>
    <row r="24" spans="1:14">
      <c r="A24" s="362"/>
      <c r="B24" s="362"/>
      <c r="C24" s="362" t="s">
        <v>128</v>
      </c>
      <c r="D24" s="539">
        <f>'SGB1'!W23/'SGB1'!$W23*100</f>
        <v>100</v>
      </c>
      <c r="E24" s="539">
        <f>'SGB1'!X23/'SGB1'!$W23*100</f>
        <v>98.696043165467628</v>
      </c>
      <c r="F24" s="539">
        <f>'SGB1'!Y23/'SGB1'!$W23*100</f>
        <v>99.100719424460422</v>
      </c>
      <c r="G24" s="539">
        <f>'SGB1'!Z23/'SGB1'!$W23*100</f>
        <v>98.246402877697832</v>
      </c>
      <c r="H24" s="539">
        <f>'SGB1'!AA23/'SGB1'!$W23*100</f>
        <v>98.291366906474821</v>
      </c>
      <c r="I24" s="539">
        <f>'SGB1'!AB23/'SGB1'!$W23*100</f>
        <v>100.2248201438849</v>
      </c>
      <c r="J24" s="539">
        <f>'SGB1'!AC23/'SGB1'!$W23*100</f>
        <v>102.02338129496403</v>
      </c>
      <c r="K24" s="539">
        <f>'SGB1'!AD23/'SGB1'!$W23*100</f>
        <v>104.81115107913668</v>
      </c>
      <c r="L24" s="539">
        <f>'SGB1'!AE23/'SGB1'!$W23*100</f>
        <v>105.98021582733811</v>
      </c>
      <c r="M24" s="539">
        <f>'SGB1'!AF23/'SGB1'!$W23*100</f>
        <v>107.50899280575538</v>
      </c>
      <c r="N24" s="539">
        <f>'SGB1'!AG23/'SGB1'!$W23*100</f>
        <v>108.67805755395683</v>
      </c>
    </row>
    <row r="25" spans="1:14">
      <c r="A25" s="362"/>
      <c r="B25" s="362" t="s">
        <v>113</v>
      </c>
      <c r="C25" s="362"/>
    </row>
    <row r="26" spans="1:14">
      <c r="A26" s="362"/>
      <c r="B26" s="362"/>
      <c r="C26" s="362" t="s">
        <v>108</v>
      </c>
      <c r="D26" s="539" t="e">
        <f>'SGB1'!W25/'SGB1'!$W25*100</f>
        <v>#REF!</v>
      </c>
      <c r="E26" s="539" t="e">
        <f>'SGB1'!X25/'SGB1'!$W25*100</f>
        <v>#REF!</v>
      </c>
      <c r="F26" s="539" t="e">
        <f>'SGB1'!Y25/'SGB1'!$W25*100</f>
        <v>#REF!</v>
      </c>
      <c r="G26" s="539" t="e">
        <f>'SGB1'!Z25/'SGB1'!$W25*100</f>
        <v>#REF!</v>
      </c>
      <c r="H26" s="539" t="e">
        <f>'SGB1'!AA25/'SGB1'!$W25*100</f>
        <v>#REF!</v>
      </c>
      <c r="I26" s="539" t="e">
        <f>'SGB1'!AB25/'SGB1'!$W25*100</f>
        <v>#REF!</v>
      </c>
      <c r="J26" s="539" t="e">
        <f>'SGB1'!AC25/'SGB1'!$W25*100</f>
        <v>#REF!</v>
      </c>
      <c r="K26" s="539" t="e">
        <f>'SGB1'!AD25/'SGB1'!$W25*100</f>
        <v>#REF!</v>
      </c>
      <c r="L26" s="539" t="e">
        <f>'SGB1'!AE25/'SGB1'!$W25*100</f>
        <v>#REF!</v>
      </c>
      <c r="M26" s="539" t="e">
        <f>'SGB1'!AF25/'SGB1'!$W25*100</f>
        <v>#REF!</v>
      </c>
      <c r="N26" s="539" t="e">
        <f>'SGB1'!AG25/'SGB1'!$W25*100</f>
        <v>#REF!</v>
      </c>
    </row>
    <row r="27" spans="1:14">
      <c r="A27" s="362"/>
      <c r="B27" s="362"/>
      <c r="C27" s="362" t="s">
        <v>128</v>
      </c>
      <c r="D27" s="539">
        <f>'SGB1'!W26/'SGB1'!$W26*100</f>
        <v>100</v>
      </c>
      <c r="E27" s="539">
        <f>'SGB1'!X26/'SGB1'!$W26*100</f>
        <v>99.253731343283576</v>
      </c>
      <c r="F27" s="539">
        <f>'SGB1'!Y26/'SGB1'!$W26*100</f>
        <v>100.06050826946348</v>
      </c>
      <c r="G27" s="539">
        <f>'SGB1'!Z26/'SGB1'!$W26*100</f>
        <v>100.30254134731746</v>
      </c>
      <c r="H27" s="539">
        <f>'SGB1'!AA26/'SGB1'!$W26*100</f>
        <v>101.25050423557886</v>
      </c>
      <c r="I27" s="539">
        <f>'SGB1'!AB26/'SGB1'!$W26*100</f>
        <v>104.578459056071</v>
      </c>
      <c r="J27" s="539">
        <f>'SGB1'!AC26/'SGB1'!$W26*100</f>
        <v>106.97862041145623</v>
      </c>
      <c r="K27" s="539">
        <f>'SGB1'!AD26/'SGB1'!$W26*100</f>
        <v>109.78217022993142</v>
      </c>
      <c r="L27" s="539">
        <f>'SGB1'!AE26/'SGB1'!$W26*100</f>
        <v>112.04114562323517</v>
      </c>
      <c r="M27" s="539">
        <f>'SGB1'!AF26/'SGB1'!$W26*100</f>
        <v>113.45300524405002</v>
      </c>
      <c r="N27" s="539">
        <f>'SGB1'!AG26/'SGB1'!$W26*100</f>
        <v>115.73215006050826</v>
      </c>
    </row>
    <row r="28" spans="1:14">
      <c r="A28" s="362"/>
      <c r="B28" s="362"/>
      <c r="C28" s="362"/>
    </row>
    <row r="29" spans="1:14">
      <c r="A29" s="9" t="s">
        <v>557</v>
      </c>
      <c r="B29" s="362"/>
      <c r="C29" s="362"/>
    </row>
    <row r="30" spans="1:14">
      <c r="A30" s="362"/>
      <c r="B30" s="379"/>
      <c r="C30" s="362" t="s">
        <v>108</v>
      </c>
      <c r="D30" s="539" t="e">
        <f>'SGB1'!W29/'SGB1'!$W29*100</f>
        <v>#REF!</v>
      </c>
      <c r="E30" s="539" t="e">
        <f>'SGB1'!X29/'SGB1'!$W29*100</f>
        <v>#REF!</v>
      </c>
      <c r="F30" s="539" t="e">
        <f>'SGB1'!Y29/'SGB1'!$W29*100</f>
        <v>#REF!</v>
      </c>
      <c r="G30" s="539" t="e">
        <f>'SGB1'!Z29/'SGB1'!$W29*100</f>
        <v>#REF!</v>
      </c>
      <c r="H30" s="539" t="e">
        <f>'SGB1'!AA29/'SGB1'!$W29*100</f>
        <v>#REF!</v>
      </c>
      <c r="I30" s="539" t="e">
        <f>'SGB1'!AB29/'SGB1'!$W29*100</f>
        <v>#REF!</v>
      </c>
      <c r="J30" s="539" t="e">
        <f>'SGB1'!AC29/'SGB1'!$W29*100</f>
        <v>#REF!</v>
      </c>
      <c r="K30" s="539" t="e">
        <f>'SGB1'!AD29/'SGB1'!$W29*100</f>
        <v>#REF!</v>
      </c>
      <c r="L30" s="539" t="e">
        <f>'SGB1'!AE29/'SGB1'!$W29*100</f>
        <v>#REF!</v>
      </c>
      <c r="M30" s="540" t="e">
        <f>'SGB1'!AF29/'SGB1'!$W29*100</f>
        <v>#REF!</v>
      </c>
      <c r="N30" s="539" t="e">
        <f>'SGB1'!AG29/'SGB1'!$W29*100</f>
        <v>#REF!</v>
      </c>
    </row>
    <row r="31" spans="1:14">
      <c r="A31" s="362"/>
      <c r="B31" s="362"/>
      <c r="C31" s="362" t="s">
        <v>109</v>
      </c>
      <c r="D31" s="539">
        <f>'SGB1'!W30/'SGB1'!$W30*100</f>
        <v>100</v>
      </c>
      <c r="E31" s="539">
        <f>'SGB1'!X30/'SGB1'!$W30*100</f>
        <v>91.100624256837108</v>
      </c>
      <c r="F31" s="539">
        <f>'SGB1'!Y30/'SGB1'!$W30*100</f>
        <v>92.980826397146259</v>
      </c>
      <c r="G31" s="539">
        <f>'SGB1'!Z30/'SGB1'!$W30*100</f>
        <v>92.126189060642091</v>
      </c>
      <c r="H31" s="539">
        <f>'SGB1'!AA30/'SGB1'!$W30*100</f>
        <v>86.838585017835911</v>
      </c>
      <c r="I31" s="539">
        <f>'SGB1'!AB30/'SGB1'!$W30*100</f>
        <v>91.342152199762197</v>
      </c>
      <c r="J31" s="539">
        <f>'SGB1'!AC30/'SGB1'!$W30*100</f>
        <v>88.711355529131993</v>
      </c>
      <c r="K31" s="539">
        <f>'SGB1'!AD30/'SGB1'!$W30*100</f>
        <v>96.213585017835911</v>
      </c>
      <c r="L31" s="539">
        <f>'SGB1'!AE30/'SGB1'!$W30*100</f>
        <v>98.84066587395958</v>
      </c>
      <c r="M31" s="539">
        <f>'SGB1'!AF30/'SGB1'!$W30*100</f>
        <v>101.42315695600476</v>
      </c>
      <c r="N31" s="539">
        <f>'SGB1'!AG30/'SGB1'!$W30*100</f>
        <v>102.91691438763377</v>
      </c>
    </row>
    <row r="32" spans="1:14">
      <c r="A32" s="362"/>
      <c r="B32" s="362"/>
      <c r="C32" s="362"/>
    </row>
    <row r="33" spans="1:14">
      <c r="A33" s="9" t="s">
        <v>411</v>
      </c>
      <c r="B33" s="8"/>
      <c r="C33" s="8"/>
    </row>
    <row r="34" spans="1:14">
      <c r="A34" s="362"/>
      <c r="B34" s="379"/>
      <c r="C34" s="362" t="s">
        <v>108</v>
      </c>
      <c r="D34" s="539" t="e">
        <f>'SGB1'!W33/'SGB1'!$W33*100</f>
        <v>#REF!</v>
      </c>
      <c r="E34" s="539" t="e">
        <f>'SGB1'!X33/'SGB1'!$W33*100</f>
        <v>#REF!</v>
      </c>
      <c r="F34" s="539" t="e">
        <f>'SGB1'!Y33/'SGB1'!$W33*100</f>
        <v>#REF!</v>
      </c>
      <c r="G34" s="539" t="e">
        <f>'SGB1'!Z33/'SGB1'!$W33*100</f>
        <v>#REF!</v>
      </c>
      <c r="H34" s="539" t="e">
        <f>'SGB1'!AA33/'SGB1'!$W33*100</f>
        <v>#REF!</v>
      </c>
      <c r="I34" s="539" t="e">
        <f>'SGB1'!AB33/'SGB1'!$W33*100</f>
        <v>#REF!</v>
      </c>
      <c r="J34" s="539" t="e">
        <f>'SGB1'!AC33/'SGB1'!$W33*100</f>
        <v>#REF!</v>
      </c>
      <c r="K34" s="539" t="e">
        <f>'SGB1'!AD33/'SGB1'!$W33*100</f>
        <v>#REF!</v>
      </c>
      <c r="L34" s="539" t="e">
        <f>'SGB1'!AE33/'SGB1'!$W33*100</f>
        <v>#REF!</v>
      </c>
      <c r="M34" s="539" t="e">
        <f>'SGB1'!AF33/'SGB1'!$W33*100</f>
        <v>#REF!</v>
      </c>
      <c r="N34" s="539" t="e">
        <f>'SGB1'!AG33/'SGB1'!$W33*100</f>
        <v>#REF!</v>
      </c>
    </row>
    <row r="35" spans="1:14">
      <c r="A35" s="362"/>
      <c r="B35" s="379"/>
      <c r="C35" s="362" t="s">
        <v>109</v>
      </c>
      <c r="D35" s="539">
        <f>'SGB1'!W34/'SGB1'!$W34*100</f>
        <v>100</v>
      </c>
      <c r="E35" s="539">
        <f>'SGB1'!X34/'SGB1'!$W34*100</f>
        <v>99.538932002905952</v>
      </c>
      <c r="F35" s="539">
        <f>'SGB1'!Y34/'SGB1'!$W34*100</f>
        <v>100.05158947492963</v>
      </c>
      <c r="G35" s="539">
        <f>'SGB1'!Z34/'SGB1'!$W34*100</f>
        <v>98.284416811963155</v>
      </c>
      <c r="H35" s="539">
        <f>'SGB1'!AA34/'SGB1'!$W34*100</f>
        <v>100.23925854484503</v>
      </c>
      <c r="I35" s="539">
        <f>'SGB1'!AB34/'SGB1'!$W34*100</f>
        <v>99.117453825678922</v>
      </c>
      <c r="J35" s="539">
        <f>'SGB1'!AC34/'SGB1'!$W34*100</f>
        <v>96.813531141075217</v>
      </c>
      <c r="K35" s="539">
        <f>'SGB1'!AD34/'SGB1'!$W34*100</f>
        <v>95.127306232363026</v>
      </c>
      <c r="L35" s="539">
        <f>'SGB1'!AE34/'SGB1'!$W34*100</f>
        <v>93.245476265431364</v>
      </c>
      <c r="M35" s="539">
        <f>'SGB1'!AF34/'SGB1'!$W34*100</f>
        <v>92.258054042500731</v>
      </c>
      <c r="N35" s="539">
        <f>'SGB1'!AG34/'SGB1'!$W34*100</f>
        <v>87.20405024184565</v>
      </c>
    </row>
    <row r="36" spans="1:14">
      <c r="A36" s="362"/>
      <c r="B36" s="379"/>
      <c r="C36" s="362"/>
      <c r="D36" s="539"/>
      <c r="E36" s="539"/>
      <c r="F36" s="539"/>
      <c r="G36" s="539"/>
    </row>
    <row r="37" spans="1:14">
      <c r="A37" s="9" t="s">
        <v>412</v>
      </c>
      <c r="B37" s="362"/>
      <c r="C37" s="379"/>
      <c r="D37" s="539"/>
      <c r="E37" s="539"/>
      <c r="F37" s="539"/>
      <c r="G37" s="539"/>
    </row>
    <row r="38" spans="1:14">
      <c r="A38" s="362"/>
      <c r="B38" s="379"/>
      <c r="C38" s="362" t="s">
        <v>108</v>
      </c>
      <c r="D38" s="539" t="e">
        <f>'SGB1'!W37/'SGB1'!$W37*100</f>
        <v>#REF!</v>
      </c>
      <c r="E38" s="539" t="e">
        <f>'SGB1'!X37/'SGB1'!$W37*100</f>
        <v>#REF!</v>
      </c>
      <c r="F38" s="539" t="e">
        <f>'SGB1'!Y37/'SGB1'!$W37*100</f>
        <v>#REF!</v>
      </c>
      <c r="G38" s="539" t="e">
        <f>'SGB1'!Z37/'SGB1'!$W37*100</f>
        <v>#REF!</v>
      </c>
      <c r="H38" s="539" t="e">
        <f>'SGB1'!AA37/'SGB1'!$W37*100</f>
        <v>#REF!</v>
      </c>
      <c r="I38" s="539" t="e">
        <f>'SGB1'!AB37/'SGB1'!$W37*100</f>
        <v>#REF!</v>
      </c>
      <c r="J38" s="539" t="e">
        <f>'SGB1'!AC37/'SGB1'!$W37*100</f>
        <v>#REF!</v>
      </c>
      <c r="K38" s="539" t="e">
        <f>'SGB1'!AD37/'SGB1'!$W37*100</f>
        <v>#REF!</v>
      </c>
      <c r="L38" s="539" t="e">
        <f>'SGB1'!AE37/'SGB1'!$W37*100</f>
        <v>#REF!</v>
      </c>
      <c r="M38" s="539" t="e">
        <f>'SGB1'!AF37/'SGB1'!$W37*100</f>
        <v>#REF!</v>
      </c>
      <c r="N38" s="541" t="s">
        <v>6</v>
      </c>
    </row>
    <row r="39" spans="1:14">
      <c r="A39" s="362"/>
      <c r="B39" s="362"/>
      <c r="C39" s="362" t="s">
        <v>109</v>
      </c>
      <c r="D39" s="539">
        <f>'SGB1'!W38/'SGB1'!$W38*100</f>
        <v>100</v>
      </c>
      <c r="E39" s="539">
        <f>'SGB1'!X38/'SGB1'!$W38*100</f>
        <v>108.92038966322062</v>
      </c>
      <c r="F39" s="539">
        <f>'SGB1'!Y38/'SGB1'!$W38*100</f>
        <v>115.26445012998974</v>
      </c>
      <c r="G39" s="539">
        <f>'SGB1'!Z38/'SGB1'!$W38*100</f>
        <v>119.11333689634178</v>
      </c>
      <c r="H39" s="539">
        <f>'SGB1'!AA38/'SGB1'!$W38*100</f>
        <v>125.08393625706522</v>
      </c>
      <c r="I39" s="539">
        <f>'SGB1'!AB38/'SGB1'!$W38*100</f>
        <v>130.71256977949332</v>
      </c>
      <c r="J39" s="539">
        <f>'SGB1'!AC38/'SGB1'!$W38*100</f>
        <v>137.39330451013421</v>
      </c>
      <c r="K39" s="539">
        <f>'SGB1'!AD38/'SGB1'!$W38*100</f>
        <v>137.94690366492401</v>
      </c>
      <c r="L39" s="539">
        <f>'SGB1'!AE38/'SGB1'!$W38*100</f>
        <v>138.54058197181541</v>
      </c>
      <c r="M39" s="539">
        <f>'SGB1'!AF38/'SGB1'!$W38*100</f>
        <v>142.67051801975572</v>
      </c>
      <c r="N39" s="541" t="s">
        <v>6</v>
      </c>
    </row>
    <row r="40" spans="1:14">
      <c r="A40" s="362"/>
      <c r="B40" s="362"/>
      <c r="C40" s="362"/>
      <c r="D40" s="539"/>
      <c r="E40" s="539"/>
      <c r="F40" s="539"/>
      <c r="G40" s="539"/>
    </row>
    <row r="41" spans="1:14" ht="12.75" customHeight="1">
      <c r="A41" s="9" t="s">
        <v>115</v>
      </c>
      <c r="B41" s="362"/>
      <c r="C41" s="379"/>
      <c r="D41" s="539"/>
      <c r="E41" s="539"/>
      <c r="F41" s="539"/>
      <c r="G41" s="539"/>
    </row>
    <row r="42" spans="1:14">
      <c r="A42" s="362"/>
      <c r="B42" s="379"/>
      <c r="C42" s="362" t="s">
        <v>108</v>
      </c>
      <c r="D42" s="539" t="e">
        <f>'SGB1'!W41/'SGB1'!$W41*100</f>
        <v>#REF!</v>
      </c>
      <c r="E42" s="539" t="e">
        <f>'SGB1'!X41/'SGB1'!$W41*100</f>
        <v>#REF!</v>
      </c>
      <c r="F42" s="539" t="e">
        <f>'SGB1'!Y41/'SGB1'!$W41*100</f>
        <v>#REF!</v>
      </c>
      <c r="G42" s="539" t="e">
        <f>'SGB1'!Z41/'SGB1'!$W41*100</f>
        <v>#REF!</v>
      </c>
      <c r="H42" s="539" t="e">
        <f>'SGB1'!AA41/'SGB1'!$W41*100</f>
        <v>#REF!</v>
      </c>
      <c r="I42" s="539" t="e">
        <f>'SGB1'!AB41/'SGB1'!$W41*100</f>
        <v>#REF!</v>
      </c>
      <c r="J42" s="539" t="e">
        <f>'SGB1'!AC41/'SGB1'!$W41*100</f>
        <v>#REF!</v>
      </c>
      <c r="K42" s="539" t="e">
        <f>'SGB1'!AD41/'SGB1'!$W41*100</f>
        <v>#REF!</v>
      </c>
      <c r="L42" s="539" t="e">
        <f>'SGB1'!AE41/'SGB1'!$W41*100</f>
        <v>#REF!</v>
      </c>
      <c r="M42" s="539" t="e">
        <f>'SGB1'!AF41/'SGB1'!$W41*100</f>
        <v>#REF!</v>
      </c>
      <c r="N42" s="539" t="e">
        <f>'SGB1'!AG41/'SGB1'!$W41*100</f>
        <v>#REF!</v>
      </c>
    </row>
    <row r="43" spans="1:14">
      <c r="A43" s="362"/>
      <c r="B43" s="362"/>
      <c r="C43" s="362" t="s">
        <v>116</v>
      </c>
      <c r="D43" s="539">
        <f>'SGB1'!W42/'SGB1'!$W42*100</f>
        <v>100</v>
      </c>
      <c r="E43" s="539">
        <f>'SGB1'!X42/'SGB1'!$W42*100</f>
        <v>96.580869901767514</v>
      </c>
      <c r="F43" s="539">
        <f>'SGB1'!Y42/'SGB1'!$W42*100</f>
        <v>100.57877664088319</v>
      </c>
      <c r="G43" s="539">
        <f>'SGB1'!Z42/'SGB1'!$W42*100</f>
        <v>101.23519633019289</v>
      </c>
      <c r="H43" s="539">
        <f>'SGB1'!AA42/'SGB1'!$W42*100</f>
        <v>104.82592565312194</v>
      </c>
      <c r="I43" s="539">
        <f>'SGB1'!AB42/'SGB1'!$W42*100</f>
        <v>109.42001659181044</v>
      </c>
      <c r="J43" s="539">
        <f>'SGB1'!AC42/'SGB1'!$W42*100</f>
        <v>115.42704898282091</v>
      </c>
      <c r="K43" s="539">
        <f>'SGB1'!AD42/'SGB1'!$W42*100</f>
        <v>123.19586335819169</v>
      </c>
      <c r="L43" s="539">
        <f>'SGB1'!AE42/'SGB1'!$W42*100</f>
        <v>130.62455361068351</v>
      </c>
      <c r="M43" s="539">
        <f>'SGB1'!AF42/'SGB1'!$W42*100</f>
        <v>134.14709846817985</v>
      </c>
      <c r="N43" s="539">
        <f>'SGB1'!AG42/'SGB1'!$W42*100</f>
        <v>136.25563499846737</v>
      </c>
    </row>
    <row r="44" spans="1:14">
      <c r="A44" s="48"/>
      <c r="B44" s="48"/>
      <c r="C44" s="48"/>
    </row>
    <row r="45" spans="1:14">
      <c r="A45" s="9" t="s">
        <v>117</v>
      </c>
      <c r="B45" s="362"/>
      <c r="C45" s="379"/>
    </row>
    <row r="46" spans="1:14">
      <c r="A46" s="9"/>
      <c r="B46" s="379" t="s">
        <v>356</v>
      </c>
      <c r="C46" s="379"/>
    </row>
    <row r="47" spans="1:14">
      <c r="A47" s="362"/>
      <c r="C47" s="362" t="s">
        <v>108</v>
      </c>
      <c r="D47" s="539" t="e">
        <f>'SGB1'!W46/'SGB1'!$W46*100</f>
        <v>#REF!</v>
      </c>
      <c r="E47" s="539" t="e">
        <f>'SGB1'!X46/'SGB1'!$W46*100</f>
        <v>#REF!</v>
      </c>
      <c r="F47" s="539" t="e">
        <f>'SGB1'!Y46/'SGB1'!$W46*100</f>
        <v>#REF!</v>
      </c>
      <c r="G47" s="539" t="e">
        <f>'SGB1'!Z46/'SGB1'!$W46*100</f>
        <v>#REF!</v>
      </c>
      <c r="H47" s="539" t="e">
        <f>'SGB1'!AA46/'SGB1'!$W46*100</f>
        <v>#REF!</v>
      </c>
      <c r="I47" s="539" t="e">
        <f>'SGB1'!AB46/'SGB1'!$W46*100</f>
        <v>#REF!</v>
      </c>
      <c r="J47" s="539" t="e">
        <f>'SGB1'!AC46/'SGB1'!$W46*100</f>
        <v>#REF!</v>
      </c>
      <c r="K47" s="539" t="e">
        <f>'SGB1'!AD46/'SGB1'!$W46*100</f>
        <v>#REF!</v>
      </c>
      <c r="L47" s="539" t="e">
        <f>'SGB1'!AE46/'SGB1'!$W46*100</f>
        <v>#REF!</v>
      </c>
      <c r="M47" s="539" t="e">
        <f>'SGB1'!AF46/'SGB1'!$W46*100</f>
        <v>#REF!</v>
      </c>
      <c r="N47" s="539" t="e">
        <f>'SGB1'!AG46/'SGB1'!$W46*100</f>
        <v>#REF!</v>
      </c>
    </row>
    <row r="48" spans="1:14">
      <c r="A48" s="362"/>
      <c r="B48" s="379"/>
      <c r="C48" s="362" t="s">
        <v>116</v>
      </c>
      <c r="D48" s="539">
        <f>'SGB1'!W47/'SGB1'!$W47*100</f>
        <v>100</v>
      </c>
      <c r="E48" s="539">
        <f>'SGB1'!X47/'SGB1'!$W47*100</f>
        <v>109.80825958702066</v>
      </c>
      <c r="F48" s="539">
        <f>'SGB1'!Y47/'SGB1'!$W47*100</f>
        <v>107.41887905604719</v>
      </c>
      <c r="G48" s="539">
        <f>'SGB1'!Z47/'SGB1'!$W47*100</f>
        <v>105.21386430678466</v>
      </c>
      <c r="H48" s="539">
        <f>'SGB1'!AA47/'SGB1'!$W47*100</f>
        <v>97.057522123893804</v>
      </c>
      <c r="I48" s="539">
        <f>'SGB1'!AB47/'SGB1'!$W47*100</f>
        <v>97.470501474926252</v>
      </c>
      <c r="J48" s="539">
        <f>'SGB1'!AC47/'SGB1'!$W47*100</f>
        <v>106.57817109144543</v>
      </c>
      <c r="K48" s="539">
        <f>'SGB1'!AD47/'SGB1'!$W47*100</f>
        <v>105.71533923303835</v>
      </c>
      <c r="L48" s="539">
        <f>'SGB1'!AE47/'SGB1'!$W47*100</f>
        <v>102.99410029498523</v>
      </c>
      <c r="M48" s="539">
        <f>'SGB1'!AF47/'SGB1'!$W47*100</f>
        <v>103.61356932153392</v>
      </c>
      <c r="N48" s="539">
        <f>'SGB1'!AG47/'SGB1'!$W47*100</f>
        <v>106.19469026548674</v>
      </c>
    </row>
    <row r="49" spans="1:14">
      <c r="A49" s="362"/>
      <c r="B49" s="379" t="s">
        <v>349</v>
      </c>
      <c r="C49" s="362"/>
    </row>
    <row r="50" spans="1:14">
      <c r="A50" s="362"/>
      <c r="C50" s="362" t="s">
        <v>108</v>
      </c>
      <c r="D50" s="541" t="s">
        <v>6</v>
      </c>
      <c r="E50" s="541" t="s">
        <v>6</v>
      </c>
      <c r="F50" s="541" t="s">
        <v>6</v>
      </c>
      <c r="G50" s="541" t="s">
        <v>6</v>
      </c>
      <c r="H50" s="541" t="s">
        <v>6</v>
      </c>
      <c r="I50" s="541" t="s">
        <v>6</v>
      </c>
      <c r="J50" s="541" t="s">
        <v>6</v>
      </c>
      <c r="K50" s="541" t="s">
        <v>6</v>
      </c>
      <c r="L50" s="541" t="s">
        <v>6</v>
      </c>
      <c r="M50" s="541" t="s">
        <v>6</v>
      </c>
      <c r="N50" s="541" t="s">
        <v>6</v>
      </c>
    </row>
    <row r="51" spans="1:14">
      <c r="A51" s="362"/>
      <c r="B51" s="379"/>
      <c r="C51" s="371" t="s">
        <v>109</v>
      </c>
      <c r="D51" s="539">
        <f>'SGB1'!W50/'SGB1'!$W50*100</f>
        <v>100</v>
      </c>
      <c r="E51" s="539">
        <f>'SGB1'!X50/'SGB1'!$W50*100</f>
        <v>103.09633027522935</v>
      </c>
      <c r="F51" s="539">
        <f>'SGB1'!Y50/'SGB1'!$W50*100</f>
        <v>116.62844036697248</v>
      </c>
      <c r="G51" s="539">
        <f>'SGB1'!Z50/'SGB1'!$W50*100</f>
        <v>129.70183486238531</v>
      </c>
      <c r="H51" s="539">
        <f>'SGB1'!AA50/'SGB1'!$W50*100</f>
        <v>133.66060634945148</v>
      </c>
      <c r="I51" s="539">
        <f>'SGB1'!AB50/'SGB1'!$W50*100</f>
        <v>126.72018348623853</v>
      </c>
      <c r="J51" s="539">
        <f>'SGB1'!AC50/'SGB1'!$W50*100</f>
        <v>98.738532110091739</v>
      </c>
      <c r="K51" s="539">
        <f>'SGB1'!AD50/'SGB1'!$W50*100</f>
        <v>91.055045871559642</v>
      </c>
      <c r="L51" s="539">
        <f>'SGB1'!AE50/'SGB1'!$W50*100</f>
        <v>85.976630939285869</v>
      </c>
      <c r="M51" s="539">
        <f>'SGB1'!AF50/'SGB1'!$W50*100</f>
        <v>86.467889908256893</v>
      </c>
      <c r="N51" s="539">
        <f>'SGB1'!AG50/'SGB1'!$W50*100</f>
        <v>80.045871559633014</v>
      </c>
    </row>
    <row r="52" spans="1:14">
      <c r="A52" s="362"/>
      <c r="B52" s="379" t="s">
        <v>10</v>
      </c>
      <c r="C52" s="362"/>
      <c r="D52" s="539"/>
      <c r="E52" s="539"/>
      <c r="F52" s="539"/>
      <c r="G52" s="539"/>
    </row>
    <row r="53" spans="1:14">
      <c r="A53" s="362"/>
      <c r="C53" s="362" t="s">
        <v>108</v>
      </c>
      <c r="D53" s="539" t="e">
        <f>'SGB1'!W52/'SGB1'!$W52*100</f>
        <v>#REF!</v>
      </c>
      <c r="E53" s="539" t="e">
        <f>'SGB1'!X52/'SGB1'!$W52*100</f>
        <v>#REF!</v>
      </c>
      <c r="F53" s="539" t="e">
        <f>'SGB1'!Y52/'SGB1'!$W52*100</f>
        <v>#REF!</v>
      </c>
      <c r="G53" s="539" t="e">
        <f>'SGB1'!Z52/'SGB1'!$W52*100</f>
        <v>#REF!</v>
      </c>
      <c r="H53" s="539" t="e">
        <f>'SGB1'!AA52/'SGB1'!$W52*100</f>
        <v>#REF!</v>
      </c>
      <c r="I53" s="539" t="e">
        <f>'SGB1'!AB52/'SGB1'!$W52*100</f>
        <v>#REF!</v>
      </c>
      <c r="J53" s="539" t="e">
        <f>'SGB1'!AC52/'SGB1'!$W52*100</f>
        <v>#REF!</v>
      </c>
      <c r="K53" s="541" t="s">
        <v>6</v>
      </c>
      <c r="L53" s="541" t="s">
        <v>6</v>
      </c>
      <c r="M53" s="541" t="s">
        <v>6</v>
      </c>
      <c r="N53" s="541" t="s">
        <v>6</v>
      </c>
    </row>
    <row r="54" spans="1:14" ht="17.25" customHeight="1">
      <c r="A54" s="362"/>
      <c r="B54" s="379"/>
      <c r="C54" s="362" t="s">
        <v>116</v>
      </c>
      <c r="D54" s="539">
        <f>'SGB1'!W53/'SGB1'!$W53*100</f>
        <v>100</v>
      </c>
      <c r="E54" s="539">
        <f>'SGB1'!X53/'SGB1'!$W53*100</f>
        <v>92.518512308083928</v>
      </c>
      <c r="F54" s="539">
        <f>'SGB1'!Y53/'SGB1'!$W53*100</f>
        <v>90.324887635050118</v>
      </c>
      <c r="G54" s="539">
        <f>'SGB1'!Z53/'SGB1'!$W53*100</f>
        <v>78.485377643183725</v>
      </c>
      <c r="H54" s="539">
        <f>'SGB1'!AA53/'SGB1'!$W53*100</f>
        <v>69.465281862394733</v>
      </c>
      <c r="I54" s="539">
        <f>'SGB1'!AB53/'SGB1'!$W53*100</f>
        <v>72.365965072659705</v>
      </c>
      <c r="J54" s="539">
        <f>'SGB1'!AC53/'SGB1'!$W53*100</f>
        <v>78.063910839571335</v>
      </c>
      <c r="K54" s="539">
        <f>'SGB1'!AD53/'SGB1'!$W53*100</f>
        <v>72.732375022394706</v>
      </c>
      <c r="L54" s="539">
        <f>'SGB1'!AE53/'SGB1'!$W53*100</f>
        <v>63.388921304152554</v>
      </c>
      <c r="M54" s="541" t="s">
        <v>6</v>
      </c>
      <c r="N54" s="541" t="s">
        <v>6</v>
      </c>
    </row>
    <row r="55" spans="1:14" ht="18" customHeight="1">
      <c r="A55" s="362"/>
      <c r="B55" s="379" t="s">
        <v>355</v>
      </c>
      <c r="C55" s="362"/>
      <c r="D55" s="539"/>
      <c r="E55" s="539"/>
      <c r="F55" s="539"/>
      <c r="G55" s="539"/>
    </row>
    <row r="56" spans="1:14" ht="13.5" customHeight="1">
      <c r="A56" s="362"/>
      <c r="C56" s="362" t="s">
        <v>108</v>
      </c>
      <c r="D56" s="539" t="e">
        <f>'SGB1'!W55/'SGB1'!$W55*100</f>
        <v>#REF!</v>
      </c>
      <c r="E56" s="539" t="e">
        <f>'SGB1'!X55/'SGB1'!$W55*100</f>
        <v>#REF!</v>
      </c>
      <c r="F56" s="539" t="e">
        <f>'SGB1'!Y55/'SGB1'!$W55*100</f>
        <v>#REF!</v>
      </c>
      <c r="G56" s="539" t="e">
        <f>'SGB1'!Z55/'SGB1'!$W55*100</f>
        <v>#REF!</v>
      </c>
      <c r="H56" s="541" t="s">
        <v>6</v>
      </c>
      <c r="I56" s="541" t="s">
        <v>6</v>
      </c>
      <c r="J56" s="541" t="s">
        <v>6</v>
      </c>
      <c r="K56" s="541" t="s">
        <v>6</v>
      </c>
      <c r="L56" s="541" t="s">
        <v>6</v>
      </c>
      <c r="M56" s="541" t="s">
        <v>6</v>
      </c>
      <c r="N56" s="541" t="s">
        <v>6</v>
      </c>
    </row>
    <row r="57" spans="1:14" ht="15" customHeight="1">
      <c r="A57" s="380"/>
      <c r="B57" s="380"/>
      <c r="C57" s="380" t="s">
        <v>109</v>
      </c>
      <c r="D57" s="542">
        <f>'SGB1'!W56/'SGB1'!$W56*100</f>
        <v>100</v>
      </c>
      <c r="E57" s="542">
        <f>'SGB1'!X56/'SGB1'!$W56*100</f>
        <v>99.81343283582089</v>
      </c>
      <c r="F57" s="542">
        <f>'SGB1'!Y56/'SGB1'!$W56*100</f>
        <v>100.18656716417911</v>
      </c>
      <c r="G57" s="542">
        <f>'SGB1'!Z56/'SGB1'!$W56*100</f>
        <v>101.30597014925374</v>
      </c>
      <c r="H57" s="543" t="s">
        <v>6</v>
      </c>
      <c r="I57" s="543" t="s">
        <v>6</v>
      </c>
      <c r="J57" s="543" t="s">
        <v>6</v>
      </c>
      <c r="K57" s="543" t="s">
        <v>6</v>
      </c>
      <c r="L57" s="543" t="s">
        <v>6</v>
      </c>
      <c r="M57" s="543" t="s">
        <v>6</v>
      </c>
      <c r="N57" s="543" t="s">
        <v>6</v>
      </c>
    </row>
    <row r="58" spans="1:14" s="362" customFormat="1">
      <c r="A58" s="381">
        <v>1</v>
      </c>
      <c r="B58" s="362" t="s">
        <v>415</v>
      </c>
      <c r="C58" s="12"/>
      <c r="E58" s="12"/>
      <c r="I58" s="12"/>
      <c r="J58" s="12"/>
      <c r="K58" s="12"/>
      <c r="L58" s="12"/>
    </row>
    <row r="59" spans="1:14" ht="11.25" customHeight="1">
      <c r="A59" s="381">
        <v>2</v>
      </c>
      <c r="B59" s="371" t="s">
        <v>416</v>
      </c>
      <c r="D59" s="362"/>
      <c r="F59" s="362"/>
      <c r="G59" s="362"/>
      <c r="H59" s="362"/>
    </row>
    <row r="60" spans="1:14" ht="15" customHeight="1">
      <c r="A60" s="381">
        <v>3</v>
      </c>
      <c r="B60" s="362" t="s">
        <v>120</v>
      </c>
    </row>
    <row r="61" spans="1:14">
      <c r="A61" s="381">
        <v>4</v>
      </c>
      <c r="B61" s="371" t="s">
        <v>33</v>
      </c>
      <c r="C61" s="362"/>
      <c r="D61" s="362"/>
      <c r="E61" s="362"/>
      <c r="F61" s="362"/>
      <c r="G61" s="362"/>
      <c r="H61" s="362"/>
      <c r="I61" s="362"/>
      <c r="J61" s="362"/>
      <c r="K61" s="362"/>
      <c r="L61" s="362"/>
    </row>
    <row r="62" spans="1:14">
      <c r="A62" s="381">
        <v>5</v>
      </c>
      <c r="B62" s="371" t="s">
        <v>121</v>
      </c>
      <c r="C62" s="362"/>
      <c r="D62" s="362"/>
      <c r="E62" s="362"/>
      <c r="F62" s="362"/>
      <c r="G62" s="362"/>
      <c r="H62" s="362"/>
      <c r="I62" s="362"/>
      <c r="J62" s="362"/>
      <c r="K62" s="362"/>
      <c r="L62" s="362"/>
    </row>
    <row r="63" spans="1:14">
      <c r="A63" s="381">
        <v>6</v>
      </c>
      <c r="B63" s="371" t="s">
        <v>122</v>
      </c>
      <c r="D63" s="362"/>
      <c r="E63" s="362"/>
      <c r="F63" s="362"/>
      <c r="G63" s="362"/>
    </row>
    <row r="64" spans="1:14">
      <c r="A64" s="381">
        <v>7</v>
      </c>
      <c r="B64" s="372" t="s">
        <v>368</v>
      </c>
      <c r="D64" s="362"/>
      <c r="E64" s="362"/>
      <c r="F64" s="362"/>
      <c r="G64" s="362"/>
    </row>
    <row r="65" spans="1:8">
      <c r="A65" s="381">
        <v>8</v>
      </c>
      <c r="B65" s="371" t="s">
        <v>118</v>
      </c>
      <c r="D65" s="372"/>
      <c r="E65" s="372"/>
      <c r="F65" s="372"/>
      <c r="G65" s="372"/>
      <c r="H65" s="174"/>
    </row>
    <row r="66" spans="1:8">
      <c r="A66" s="362"/>
      <c r="B66" s="382" t="s">
        <v>119</v>
      </c>
      <c r="D66" s="362"/>
      <c r="E66" s="362"/>
      <c r="F66" s="362"/>
      <c r="G66" s="362"/>
    </row>
    <row r="67" spans="1:8">
      <c r="A67" s="381">
        <v>9</v>
      </c>
      <c r="B67" s="362" t="s">
        <v>422</v>
      </c>
      <c r="D67" s="362"/>
      <c r="E67" s="362"/>
      <c r="F67" s="362"/>
      <c r="G67" s="362"/>
    </row>
    <row r="68" spans="1:8">
      <c r="A68" s="381">
        <v>10</v>
      </c>
      <c r="B68" s="362" t="s">
        <v>534</v>
      </c>
      <c r="D68" s="362"/>
      <c r="E68" s="362"/>
      <c r="F68" s="362"/>
      <c r="G68" s="362"/>
    </row>
    <row r="69" spans="1:8">
      <c r="A69" s="381">
        <v>11</v>
      </c>
      <c r="B69" s="362" t="s">
        <v>556</v>
      </c>
    </row>
  </sheetData>
  <phoneticPr fontId="3" type="noConversion"/>
  <pageMargins left="0.74803149606299213" right="0.78740157480314965" top="0.70866141732283472" bottom="0.55118110236220474" header="0.51181102362204722" footer="0.51181102362204722"/>
  <pageSetup paperSize="9" scale="7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0">
    <pageSetUpPr fitToPage="1"/>
  </sheetPr>
  <dimension ref="A1:U67"/>
  <sheetViews>
    <sheetView zoomScale="75" zoomScaleNormal="75" workbookViewId="0"/>
  </sheetViews>
  <sheetFormatPr defaultColWidth="12.5703125" defaultRowHeight="15"/>
  <cols>
    <col min="1" max="1" width="4.5703125" style="12" customWidth="1"/>
    <col min="2" max="2" width="2.28515625" style="12" customWidth="1"/>
    <col min="3" max="3" width="13.85546875" style="12" customWidth="1"/>
    <col min="4" max="4" width="10.7109375" style="12" hidden="1" customWidth="1"/>
    <col min="5" max="10" width="12.85546875" style="12" hidden="1" customWidth="1"/>
    <col min="11" max="15" width="12.85546875" style="12" customWidth="1"/>
    <col min="16" max="16" width="9.85546875" style="12" customWidth="1"/>
    <col min="17" max="17" width="12.5703125" style="12"/>
    <col min="18" max="18" width="12.5703125" style="12" customWidth="1"/>
    <col min="19" max="16384" width="12.5703125" style="12"/>
  </cols>
  <sheetData>
    <row r="1" spans="1:21" ht="2.25" customHeight="1"/>
    <row r="2" spans="1:21" ht="21.75">
      <c r="A2" s="32" t="s">
        <v>461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O2" s="31"/>
      <c r="P2" s="346"/>
      <c r="T2" s="346" t="s">
        <v>424</v>
      </c>
    </row>
    <row r="3" spans="1:21" ht="18">
      <c r="A3" s="37"/>
      <c r="B3" s="36"/>
      <c r="C3" s="36"/>
      <c r="D3" s="36"/>
      <c r="E3" s="36"/>
      <c r="F3" s="36"/>
      <c r="G3" s="36"/>
      <c r="H3" s="31"/>
      <c r="I3" s="31"/>
      <c r="J3" s="31"/>
      <c r="K3" s="31"/>
      <c r="L3" s="31"/>
      <c r="M3" s="256"/>
      <c r="N3" s="31"/>
      <c r="O3" s="31"/>
    </row>
    <row r="4" spans="1:21" s="40" customFormat="1" ht="21" customHeight="1">
      <c r="A4" s="347"/>
      <c r="B4" s="347"/>
      <c r="C4" s="347"/>
      <c r="D4" s="348">
        <v>2002</v>
      </c>
      <c r="E4" s="348">
        <v>2003</v>
      </c>
      <c r="F4" s="348">
        <v>2004</v>
      </c>
      <c r="G4" s="348">
        <v>2005</v>
      </c>
      <c r="H4" s="348">
        <v>2006</v>
      </c>
      <c r="I4" s="348">
        <v>2007</v>
      </c>
      <c r="J4" s="348">
        <v>2008</v>
      </c>
      <c r="K4" s="348">
        <v>2009</v>
      </c>
      <c r="L4" s="348">
        <v>2010</v>
      </c>
      <c r="M4" s="348">
        <v>2011</v>
      </c>
      <c r="N4" s="348">
        <v>2012</v>
      </c>
      <c r="O4" s="348">
        <v>2013</v>
      </c>
      <c r="P4" s="348">
        <v>2014</v>
      </c>
      <c r="Q4" s="348">
        <v>2015</v>
      </c>
      <c r="R4" s="348">
        <v>2016</v>
      </c>
      <c r="S4" s="348">
        <v>2017</v>
      </c>
      <c r="T4" s="348">
        <v>2018</v>
      </c>
      <c r="U4" s="348">
        <v>2019</v>
      </c>
    </row>
    <row r="5" spans="1:21" s="40" customFormat="1" ht="21" customHeight="1">
      <c r="A5" s="349"/>
      <c r="B5" s="349"/>
      <c r="C5" s="349" t="s">
        <v>123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21" ht="18.75">
      <c r="A6" s="32" t="s">
        <v>448</v>
      </c>
      <c r="B6" s="33"/>
      <c r="C6" s="35"/>
      <c r="D6" s="309"/>
      <c r="E6" s="309"/>
      <c r="F6" s="309"/>
      <c r="G6" s="309"/>
      <c r="H6" s="309"/>
      <c r="I6" s="309"/>
      <c r="J6" s="31"/>
      <c r="K6" s="309"/>
      <c r="L6" s="309"/>
      <c r="M6" s="309"/>
      <c r="N6" s="309"/>
      <c r="P6" s="309"/>
      <c r="R6" s="309"/>
      <c r="S6" s="309"/>
      <c r="U6" s="309" t="s">
        <v>124</v>
      </c>
    </row>
    <row r="7" spans="1:21" ht="18">
      <c r="A7" s="31"/>
      <c r="B7" s="35"/>
      <c r="C7" s="31" t="s">
        <v>108</v>
      </c>
      <c r="D7" s="383" t="e">
        <f>'SGB1'!P6/pop!P5*100000</f>
        <v>#REF!</v>
      </c>
      <c r="E7" s="383" t="e">
        <f>'SGB1'!Q6/pop!Q5*100000</f>
        <v>#REF!</v>
      </c>
      <c r="F7" s="383" t="e">
        <f>'SGB1'!R6/pop!R5*100000</f>
        <v>#REF!</v>
      </c>
      <c r="G7" s="383" t="e">
        <f>'SGB1'!S6/pop!S5*100000</f>
        <v>#REF!</v>
      </c>
      <c r="H7" s="383" t="e">
        <f>'SGB1'!T6/pop!T5*100000</f>
        <v>#REF!</v>
      </c>
      <c r="I7" s="383" t="e">
        <f>'SGB1'!U6/pop!U5*100000</f>
        <v>#REF!</v>
      </c>
      <c r="J7" s="383" t="e">
        <f>'SGB1'!V6/pop!V5*100000</f>
        <v>#REF!</v>
      </c>
      <c r="K7" s="383" t="e">
        <f>'SGB1'!W6/pop!W5*100000</f>
        <v>#REF!</v>
      </c>
      <c r="L7" s="383" t="e">
        <f>'SGB1'!X6/pop!X5*100000</f>
        <v>#REF!</v>
      </c>
      <c r="M7" s="383" t="e">
        <f>'SGB1'!Y6/pop!Y5*100000</f>
        <v>#REF!</v>
      </c>
      <c r="N7" s="383" t="e">
        <f>'SGB1'!Z6/pop!Z5*100000</f>
        <v>#REF!</v>
      </c>
      <c r="O7" s="383" t="e">
        <f>'SGB1'!AA6/pop!AA5*100000</f>
        <v>#REF!</v>
      </c>
      <c r="P7" s="383" t="e">
        <f>'SGB1'!AB6/pop!AB5*100000</f>
        <v>#REF!</v>
      </c>
      <c r="Q7" s="383" t="e">
        <f>'SGB1'!AC6/pop!AC5*100000</f>
        <v>#REF!</v>
      </c>
      <c r="R7" s="383" t="e">
        <f>'SGB1'!AD6/pop!AD5*100000</f>
        <v>#REF!</v>
      </c>
      <c r="S7" s="383" t="e">
        <f>'SGB1'!AE6/pop!AE5*100000</f>
        <v>#REF!</v>
      </c>
      <c r="T7" s="383" t="e">
        <f>'SGB1'!AF6/pop!AF5*100000</f>
        <v>#REF!</v>
      </c>
      <c r="U7" s="383" t="e">
        <f>'SGB1'!AG6/pop!AG5*100000</f>
        <v>#REF!</v>
      </c>
    </row>
    <row r="8" spans="1:21" ht="18">
      <c r="A8" s="31"/>
      <c r="B8" s="35"/>
      <c r="C8" s="31" t="s">
        <v>109</v>
      </c>
      <c r="D8" s="383">
        <f>'SGB1'!P7/pop!P6*100000</f>
        <v>52.987660795666685</v>
      </c>
      <c r="E8" s="383">
        <f>'SGB1'!Q7/pop!Q6*100000</f>
        <v>53.86857200797256</v>
      </c>
      <c r="F8" s="383">
        <f>'SGB1'!R7/pop!R6*100000</f>
        <v>55.393264705143977</v>
      </c>
      <c r="G8" s="383">
        <f>'SGB1'!S7/pop!S6*100000</f>
        <v>56.056395354474269</v>
      </c>
      <c r="H8" s="383">
        <f>'SGB1'!T7/pop!T6*100000</f>
        <v>55.972022454692173</v>
      </c>
      <c r="I8" s="383">
        <f>'SGB1'!U7/pop!U6*100000</f>
        <v>56.501770594655987</v>
      </c>
      <c r="J8" s="383">
        <f>'SGB1'!V7/pop!V6*100000</f>
        <v>56.430337971994838</v>
      </c>
      <c r="K8" s="383">
        <f>'SGB1'!W7/pop!W6*100000</f>
        <v>56.160125481680936</v>
      </c>
      <c r="L8" s="383">
        <f>'SGB1'!X7/pop!X6*100000</f>
        <v>55.976308802697361</v>
      </c>
      <c r="M8" s="383">
        <f>'SGB1'!Y7/pop!Y6*100000</f>
        <v>55.682663908198272</v>
      </c>
      <c r="N8" s="383">
        <f>'SGB1'!Z7/pop!Z6*100000</f>
        <v>55.787884940410848</v>
      </c>
      <c r="O8" s="383">
        <f>'SGB1'!AA7/pop!AA6*100000</f>
        <v>56.256867721716368</v>
      </c>
      <c r="P8" s="383">
        <f>'SGB1'!AB7/pop!AB6*100000</f>
        <v>56.780168873687089</v>
      </c>
      <c r="Q8" s="383">
        <f>'SGB1'!AC7/pop!AC6*100000</f>
        <v>57.648438003021035</v>
      </c>
      <c r="R8" s="383">
        <f>'SGB1'!AD7/pop!AD6*100000</f>
        <v>58.409059981814188</v>
      </c>
      <c r="S8" s="383">
        <f>'SGB1'!AE7/pop!AE6*100000</f>
        <v>58.80527937032911</v>
      </c>
      <c r="T8" s="383">
        <f>'SGB1'!AF7/pop!AF6*100000</f>
        <v>59.150603877450706</v>
      </c>
      <c r="U8" s="383">
        <f>'SGB1'!AG7/pop!AG6*100000</f>
        <v>59.600689581428568</v>
      </c>
    </row>
    <row r="9" spans="1:21" ht="18">
      <c r="A9" s="31"/>
      <c r="B9" s="31"/>
      <c r="C9" s="31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</row>
    <row r="10" spans="1:21" ht="18.75">
      <c r="A10" s="32" t="s">
        <v>450</v>
      </c>
      <c r="B10" s="31"/>
      <c r="C10" s="35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P10" s="309"/>
      <c r="R10" s="309"/>
      <c r="S10" s="309"/>
      <c r="U10" s="309" t="s">
        <v>125</v>
      </c>
    </row>
    <row r="11" spans="1:21" ht="18">
      <c r="A11" s="31"/>
      <c r="B11" s="35"/>
      <c r="C11" s="31" t="s">
        <v>108</v>
      </c>
      <c r="D11" s="384" t="e">
        <f>'SGB1'!P14/pop!P5*1000000</f>
        <v>#REF!</v>
      </c>
      <c r="E11" s="384" t="e">
        <f>'SGB1'!Q14/pop!Q5*1000000</f>
        <v>#REF!</v>
      </c>
      <c r="F11" s="384" t="e">
        <f>'SGB1'!R14/pop!R5*1000000</f>
        <v>#REF!</v>
      </c>
      <c r="G11" s="384" t="e">
        <f>'SGB1'!S14/pop!S5*1000000</f>
        <v>#REF!</v>
      </c>
      <c r="H11" s="384" t="e">
        <f>'SGB1'!T14/pop!T5*1000000</f>
        <v>#REF!</v>
      </c>
      <c r="I11" s="384" t="e">
        <f>'SGB1'!U14/pop!U5*1000000</f>
        <v>#REF!</v>
      </c>
      <c r="J11" s="384" t="e">
        <f>'SGB1'!V14/pop!V5*1000000</f>
        <v>#REF!</v>
      </c>
      <c r="K11" s="384" t="e">
        <f>'SGB1'!W14/pop!W5*1000000</f>
        <v>#REF!</v>
      </c>
      <c r="L11" s="384" t="e">
        <f>'SGB1'!X14/pop!X5*1000000</f>
        <v>#REF!</v>
      </c>
      <c r="M11" s="384" t="e">
        <f>'SGB1'!Y14/pop!Y5*1000000</f>
        <v>#REF!</v>
      </c>
      <c r="N11" s="384" t="e">
        <f>'SGB1'!Z14/pop!Z5*1000000</f>
        <v>#REF!</v>
      </c>
      <c r="O11" s="384" t="e">
        <f>'SGB1'!AA14/pop!AA5*1000000</f>
        <v>#REF!</v>
      </c>
      <c r="P11" s="384" t="e">
        <f>'SGB1'!AB14/pop!AB5*1000000</f>
        <v>#REF!</v>
      </c>
      <c r="Q11" s="384" t="e">
        <f>'SGB1'!AC14/pop!AC5*1000000</f>
        <v>#REF!</v>
      </c>
      <c r="R11" s="384" t="e">
        <f>'SGB1'!AD14/pop!AD5*1000000</f>
        <v>#REF!</v>
      </c>
      <c r="S11" s="384" t="e">
        <f>'SGB1'!AE14/pop!AE5*1000000</f>
        <v>#REF!</v>
      </c>
      <c r="T11" s="384" t="e">
        <f>'SGB1'!AF14/pop!AF5*1000000</f>
        <v>#REF!</v>
      </c>
      <c r="U11" s="384" t="e">
        <f>'SGB1'!AG14/pop!AG5*1000000</f>
        <v>#REF!</v>
      </c>
    </row>
    <row r="12" spans="1:21" ht="18">
      <c r="A12" s="31"/>
      <c r="B12" s="31"/>
      <c r="C12" s="31" t="s">
        <v>109</v>
      </c>
      <c r="D12" s="384">
        <f>'SGB1'!P15/pop!P6*1000000</f>
        <v>6.7905775984498069</v>
      </c>
      <c r="E12" s="384">
        <f>'SGB1'!Q15/pop!Q6*1000000</f>
        <v>6.7717630014828831</v>
      </c>
      <c r="F12" s="384">
        <f>'SGB1'!R15/pop!R6*1000000</f>
        <v>6.6573572417571283</v>
      </c>
      <c r="G12" s="384">
        <f>'SGB1'!S15/pop!S6*1000000</f>
        <v>6.611509073026725</v>
      </c>
      <c r="H12" s="384">
        <f>'SGB1'!T15/pop!T6*1000000</f>
        <v>6.7429475014485316</v>
      </c>
      <c r="I12" s="384">
        <f>'SGB1'!U15/pop!U6*1000000</f>
        <v>6.6977412308450308</v>
      </c>
      <c r="J12" s="384">
        <f>'SGB1'!V15/pop!V6*1000000</f>
        <v>6.5701140252032566</v>
      </c>
      <c r="K12" s="384">
        <f>'SGB1'!W15/pop!W6*1000000</f>
        <v>6.5230125850310827</v>
      </c>
      <c r="L12" s="384">
        <f>'SGB1'!X15/pop!X6*1000000</f>
        <v>6.467975365871756</v>
      </c>
      <c r="M12" s="384">
        <f>'SGB1'!Y15/pop!Y6*1000000</f>
        <v>6.4143435063920649</v>
      </c>
      <c r="N12" s="384">
        <f>'SGB1'!Z15/pop!Z6*1000000</f>
        <v>6.381400962576862</v>
      </c>
      <c r="O12" s="384">
        <f>'SGB1'!AA15/pop!AA6*1000000</f>
        <v>6.3501405173738954</v>
      </c>
      <c r="P12" s="384">
        <f>'SGB1'!AB15/pop!AB6*1000000</f>
        <v>6.3040713041922478</v>
      </c>
      <c r="Q12" s="384">
        <f>'SGB1'!AC15/pop!AC6*1000000</f>
        <v>6.2553434592170376</v>
      </c>
      <c r="R12" s="384">
        <f>'SGB1'!AD15/pop!AD6*1000000</f>
        <v>6.2195304612297369</v>
      </c>
      <c r="S12" s="384">
        <f>'SGB1'!AE15/pop!AE6*1000000</f>
        <v>6.1873590985235243</v>
      </c>
      <c r="T12" s="384">
        <f>'SGB1'!AF15/pop!AF6*1000000</f>
        <v>6.1502177970353431</v>
      </c>
      <c r="U12" s="384">
        <f>'SGB1'!AG15/pop!AG6*1000000</f>
        <v>6.1259902063290008</v>
      </c>
    </row>
    <row r="13" spans="1:21" ht="18">
      <c r="A13" s="31"/>
      <c r="B13" s="31"/>
      <c r="C13" s="31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</row>
    <row r="14" spans="1:21" ht="18.75">
      <c r="A14" s="33" t="s">
        <v>16</v>
      </c>
      <c r="B14" s="31"/>
      <c r="C14" s="35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P14" s="309"/>
      <c r="R14" s="309"/>
      <c r="S14" s="309"/>
      <c r="U14" s="309" t="s">
        <v>126</v>
      </c>
    </row>
    <row r="15" spans="1:21" ht="18">
      <c r="A15" s="33"/>
      <c r="B15" s="31" t="s">
        <v>111</v>
      </c>
      <c r="C15" s="35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</row>
    <row r="16" spans="1:21" ht="18">
      <c r="A16" s="31"/>
      <c r="B16" s="31"/>
      <c r="C16" s="31" t="s">
        <v>108</v>
      </c>
      <c r="D16" s="385" t="e">
        <f>'SGB1'!P19/pop!P5*1000000000</f>
        <v>#REF!</v>
      </c>
      <c r="E16" s="385" t="e">
        <f>'SGB1'!Q19/pop!Q5*1000000000</f>
        <v>#REF!</v>
      </c>
      <c r="F16" s="385" t="e">
        <f>'SGB1'!R19/pop!R5*1000000000</f>
        <v>#REF!</v>
      </c>
      <c r="G16" s="385" t="e">
        <f>'SGB1'!S19/pop!S5*1000000000</f>
        <v>#REF!</v>
      </c>
      <c r="H16" s="385" t="e">
        <f>'SGB1'!T19/pop!T5*1000000000</f>
        <v>#REF!</v>
      </c>
      <c r="I16" s="385" t="e">
        <f>'SGB1'!U19/pop!U5*1000000000</f>
        <v>#REF!</v>
      </c>
      <c r="J16" s="385" t="e">
        <f>'SGB1'!V19/pop!V5*1000000000</f>
        <v>#REF!</v>
      </c>
      <c r="K16" s="385" t="e">
        <f>'SGB1'!W19/pop!W5*1000000000</f>
        <v>#REF!</v>
      </c>
      <c r="L16" s="385" t="e">
        <f>'SGB1'!X19/pop!X5*1000000000</f>
        <v>#REF!</v>
      </c>
      <c r="M16" s="385" t="e">
        <f>'SGB1'!Y19/pop!Y5*1000000000</f>
        <v>#REF!</v>
      </c>
      <c r="N16" s="385" t="e">
        <f>'SGB1'!Z19/pop!Z5*1000000000</f>
        <v>#REF!</v>
      </c>
      <c r="O16" s="385" t="e">
        <f>'SGB1'!AA19/pop!AA5*1000000000</f>
        <v>#REF!</v>
      </c>
      <c r="P16" s="385" t="e">
        <f>'SGB1'!AB19/pop!AB5*1000000000</f>
        <v>#REF!</v>
      </c>
      <c r="Q16" s="385" t="e">
        <f>'SGB1'!AC19/pop!AC5*1000000000</f>
        <v>#REF!</v>
      </c>
      <c r="R16" s="385" t="e">
        <f>'SGB1'!AD19/pop!AD5*1000000000</f>
        <v>#REF!</v>
      </c>
      <c r="S16" s="385" t="e">
        <f>'SGB1'!AE19/pop!AE5*1000000000</f>
        <v>#REF!</v>
      </c>
      <c r="T16" s="385" t="e">
        <f>'SGB1'!AF19/pop!AF5*1000000000</f>
        <v>#REF!</v>
      </c>
      <c r="U16" s="385" t="e">
        <f>'SGB1'!AG19/pop!AG5*1000000000</f>
        <v>#REF!</v>
      </c>
    </row>
    <row r="17" spans="1:21" ht="18">
      <c r="A17" s="31"/>
      <c r="B17" s="31"/>
      <c r="C17" s="31" t="s">
        <v>109</v>
      </c>
      <c r="D17" s="385">
        <f>'SGB1'!P20/pop!P6*1000000000</f>
        <v>1605.7392380399692</v>
      </c>
      <c r="E17" s="385">
        <f>'SGB1'!Q20/pop!Q6*1000000000</f>
        <v>1605.3376475603061</v>
      </c>
      <c r="F17" s="385">
        <f>'SGB1'!R20/pop!R6*1000000000</f>
        <v>1658.7586008608166</v>
      </c>
      <c r="G17" s="385">
        <f>'SGB1'!S20/pop!S6*1000000000</f>
        <v>1652.8772682566812</v>
      </c>
      <c r="H17" s="385">
        <f>'SGB1'!T20/pop!T6*1000000000</f>
        <v>1684.0443684591589</v>
      </c>
      <c r="I17" s="385">
        <f>'SGB1'!U20/pop!U6*1000000000</f>
        <v>1689.1270188593885</v>
      </c>
      <c r="J17" s="385">
        <f>'SGB1'!V20/pop!V6*1000000000</f>
        <v>1667.0935714140583</v>
      </c>
      <c r="K17" s="385">
        <f>'SGB1'!W20/pop!W6*1000000000</f>
        <v>1645.5214949511515</v>
      </c>
      <c r="L17" s="385">
        <f>'SGB1'!X20/pop!X6*1000000000</f>
        <v>1611.0344903617893</v>
      </c>
      <c r="M17" s="385">
        <f>'SGB1'!Y20/pop!Y6*1000000000</f>
        <v>1618.6539998884348</v>
      </c>
      <c r="N17" s="385">
        <f>'SGB1'!Z20/pop!Z6*1000000000</f>
        <v>1622.4585495776471</v>
      </c>
      <c r="O17" s="385">
        <f>'SGB1'!AA20/pop!AA6*1000000000</f>
        <v>1636.2662369918239</v>
      </c>
      <c r="P17" s="385">
        <f>'SGB1'!AB20/pop!AB6*1000000000</f>
        <v>1661.9857520495088</v>
      </c>
      <c r="Q17" s="385">
        <f>'SGB1'!AC20/pop!AC6*1000000000</f>
        <v>1691.474618561803</v>
      </c>
      <c r="R17" s="385">
        <f>'SGB1'!AD20/pop!AD6*1000000000</f>
        <v>1707.2711880349921</v>
      </c>
      <c r="S17" s="385">
        <f>'SGB1'!AE20/pop!AE6*1000000000</f>
        <v>1722.0047033324843</v>
      </c>
      <c r="T17" s="385">
        <f>'SGB1'!AF20/pop!AF6*1000000000</f>
        <v>1721.0421757728102</v>
      </c>
      <c r="U17" s="385">
        <f>'SGB1'!AG20/pop!AG6*1000000000</f>
        <v>1748.7597672470083</v>
      </c>
    </row>
    <row r="18" spans="1:21" ht="18">
      <c r="A18" s="31"/>
      <c r="B18" s="31" t="s">
        <v>127</v>
      </c>
      <c r="C18" s="31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</row>
    <row r="19" spans="1:21" ht="18">
      <c r="A19" s="31"/>
      <c r="B19" s="31"/>
      <c r="C19" s="31" t="s">
        <v>108</v>
      </c>
      <c r="D19" s="385" t="e">
        <f>'SGB1'!P22/pop!P5*1000000000</f>
        <v>#REF!</v>
      </c>
      <c r="E19" s="385" t="e">
        <f>'SGB1'!Q22/pop!Q5*1000000000</f>
        <v>#REF!</v>
      </c>
      <c r="F19" s="385" t="e">
        <f>'SGB1'!R22/pop!R5*1000000000</f>
        <v>#REF!</v>
      </c>
      <c r="G19" s="385" t="e">
        <f>'SGB1'!S22/pop!S5*1000000000</f>
        <v>#REF!</v>
      </c>
      <c r="H19" s="385" t="e">
        <f>'SGB1'!T22/pop!T5*1000000000</f>
        <v>#REF!</v>
      </c>
      <c r="I19" s="385" t="e">
        <f>'SGB1'!U22/pop!U5*1000000000</f>
        <v>#REF!</v>
      </c>
      <c r="J19" s="385" t="e">
        <f>'SGB1'!V22/pop!V5*1000000000</f>
        <v>#REF!</v>
      </c>
      <c r="K19" s="385" t="e">
        <f>'SGB1'!W22/pop!W5*1000000000</f>
        <v>#REF!</v>
      </c>
      <c r="L19" s="385" t="e">
        <f>'SGB1'!X22/pop!X5*1000000000</f>
        <v>#REF!</v>
      </c>
      <c r="M19" s="385" t="e">
        <f>'SGB1'!Y22/pop!Y5*1000000000</f>
        <v>#REF!</v>
      </c>
      <c r="N19" s="385" t="e">
        <f>'SGB1'!Z22/pop!Z5*1000000000</f>
        <v>#REF!</v>
      </c>
      <c r="O19" s="385" t="e">
        <f>'SGB1'!AA22/pop!AA5*1000000000</f>
        <v>#REF!</v>
      </c>
      <c r="P19" s="385" t="e">
        <f>'SGB1'!AB22/pop!AB5*1000000000</f>
        <v>#REF!</v>
      </c>
      <c r="Q19" s="385" t="e">
        <f>'SGB1'!AC22/pop!AC5*1000000000</f>
        <v>#REF!</v>
      </c>
      <c r="R19" s="385" t="e">
        <f>'SGB1'!AD22/pop!AD5*1000000000</f>
        <v>#REF!</v>
      </c>
      <c r="S19" s="385" t="e">
        <f>'SGB1'!AE22/pop!AE5*1000000000</f>
        <v>#REF!</v>
      </c>
      <c r="T19" s="385" t="e">
        <f>'SGB1'!AF22/pop!AF5*1000000000</f>
        <v>#REF!</v>
      </c>
      <c r="U19" s="385" t="e">
        <f>'SGB1'!AG22/pop!AG5*1000000000</f>
        <v>#REF!</v>
      </c>
    </row>
    <row r="20" spans="1:21" ht="21">
      <c r="A20" s="31"/>
      <c r="B20" s="31"/>
      <c r="C20" s="31" t="s">
        <v>462</v>
      </c>
      <c r="D20" s="385">
        <f>'SGB1'!P23/pop!P6*1000000000</f>
        <v>3790.6543999518071</v>
      </c>
      <c r="E20" s="385">
        <f>'SGB1'!Q23/pop!Q6*1000000000</f>
        <v>3814.8346248476096</v>
      </c>
      <c r="F20" s="385">
        <f>'SGB1'!R23/pop!R6*1000000000</f>
        <v>3848.113897028044</v>
      </c>
      <c r="G20" s="385">
        <f>'SGB1'!S23/pop!S6*1000000000</f>
        <v>3801.6177169903667</v>
      </c>
      <c r="H20" s="385">
        <f>'SGB1'!T23/pop!T6*1000000000</f>
        <v>3826.7581076242795</v>
      </c>
      <c r="I20" s="385">
        <f>'SGB1'!U23/pop!U6*1000000000</f>
        <v>3776.1895282452933</v>
      </c>
      <c r="J20" s="385">
        <f>'SGB1'!V23/pop!V6*1000000000</f>
        <v>3710.5739032073152</v>
      </c>
      <c r="K20" s="385">
        <f>'SGB1'!W23/pop!W6*1000000000</f>
        <v>3678.0299545440812</v>
      </c>
      <c r="L20" s="385">
        <f>'SGB1'!X23/pop!X6*1000000000</f>
        <v>3601.0394158290501</v>
      </c>
      <c r="M20" s="385">
        <f>'SGB1'!Y23/pop!Y6*1000000000</f>
        <v>3585.4406188483522</v>
      </c>
      <c r="N20" s="385">
        <f>'SGB1'!Z23/pop!Z6*1000000000</f>
        <v>3530.9481382740619</v>
      </c>
      <c r="O20" s="385">
        <f>'SGB1'!AA23/pop!AA6*1000000000</f>
        <v>3510.1844887773573</v>
      </c>
      <c r="P20" s="385">
        <f>'SGB1'!AB23/pop!AB6*1000000000</f>
        <v>3551.8372399984232</v>
      </c>
      <c r="Q20" s="385">
        <f>'SGB1'!AC23/pop!AC6*1000000000</f>
        <v>3586.8746817913375</v>
      </c>
      <c r="R20" s="385">
        <f>'SGB1'!AD23/pop!AD6*1000000000</f>
        <v>3654.4069231492804</v>
      </c>
      <c r="S20" s="385">
        <f>'SGB1'!AE23/pop!AE6*1000000000</f>
        <v>3673.0905753435886</v>
      </c>
      <c r="T20" s="385">
        <f>'SGB1'!AF23/pop!AF6*1000000000</f>
        <v>3703.8810461501253</v>
      </c>
      <c r="U20" s="385">
        <f>'SGB1'!AG23/pop!AG6*1000000000</f>
        <v>3724.0108876088275</v>
      </c>
    </row>
    <row r="21" spans="1:21" ht="18">
      <c r="A21" s="31"/>
      <c r="B21" s="31" t="s">
        <v>129</v>
      </c>
      <c r="C21" s="31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</row>
    <row r="22" spans="1:21" ht="18">
      <c r="A22" s="31"/>
      <c r="B22" s="31"/>
      <c r="C22" s="31" t="s">
        <v>108</v>
      </c>
      <c r="D22" s="385" t="e">
        <f>'SGB1'!P25/pop!P5*1000000000</f>
        <v>#REF!</v>
      </c>
      <c r="E22" s="385" t="e">
        <f>'SGB1'!Q25/pop!Q5*1000000000</f>
        <v>#REF!</v>
      </c>
      <c r="F22" s="385" t="e">
        <f>'SGB1'!R25/pop!R5*1000000000</f>
        <v>#REF!</v>
      </c>
      <c r="G22" s="385" t="e">
        <f>'SGB1'!S25/pop!S5*1000000000</f>
        <v>#REF!</v>
      </c>
      <c r="H22" s="385" t="e">
        <f>'SGB1'!T25/pop!T5*1000000000</f>
        <v>#REF!</v>
      </c>
      <c r="I22" s="385" t="e">
        <f>'SGB1'!U25/pop!U5*1000000000</f>
        <v>#REF!</v>
      </c>
      <c r="J22" s="385" t="e">
        <f>'SGB1'!V25/pop!V5*1000000000</f>
        <v>#REF!</v>
      </c>
      <c r="K22" s="385" t="e">
        <f>'SGB1'!W25/pop!W5*1000000000</f>
        <v>#REF!</v>
      </c>
      <c r="L22" s="385" t="e">
        <f>'SGB1'!X25/pop!X5*1000000000</f>
        <v>#REF!</v>
      </c>
      <c r="M22" s="385" t="e">
        <f>'SGB1'!Y25/pop!Y5*1000000000</f>
        <v>#REF!</v>
      </c>
      <c r="N22" s="385" t="e">
        <f>'SGB1'!Z25/pop!Z5*1000000000</f>
        <v>#REF!</v>
      </c>
      <c r="O22" s="385" t="e">
        <f>'SGB1'!AA25/pop!AA5*1000000000</f>
        <v>#REF!</v>
      </c>
      <c r="P22" s="385" t="e">
        <f>'SGB1'!AB25/pop!AB5*1000000000</f>
        <v>#REF!</v>
      </c>
      <c r="Q22" s="385" t="e">
        <f>'SGB1'!AC25/pop!AC5*1000000000</f>
        <v>#REF!</v>
      </c>
      <c r="R22" s="385" t="e">
        <f>'SGB1'!AD25/pop!AD5*1000000000</f>
        <v>#REF!</v>
      </c>
      <c r="S22" s="385" t="e">
        <f>'SGB1'!AE25/pop!AE5*1000000000</f>
        <v>#REF!</v>
      </c>
      <c r="T22" s="385" t="e">
        <f>'SGB1'!AF25/pop!AF5*1000000000</f>
        <v>#REF!</v>
      </c>
      <c r="U22" s="385" t="e">
        <f>'SGB1'!AG25/pop!AG5*1000000000</f>
        <v>#REF!</v>
      </c>
    </row>
    <row r="23" spans="1:21" ht="21">
      <c r="A23" s="31"/>
      <c r="B23" s="31"/>
      <c r="C23" s="31" t="s">
        <v>462</v>
      </c>
      <c r="D23" s="385">
        <f>'SGB1'!P26/pop!P6*1000000000</f>
        <v>8387.6465382282204</v>
      </c>
      <c r="E23" s="385">
        <f>'SGB1'!Q26/pop!Q6*1000000000</f>
        <v>8401.2670222322686</v>
      </c>
      <c r="F23" s="385">
        <f>'SGB1'!R26/pop!R6*1000000000</f>
        <v>8480.9614178587726</v>
      </c>
      <c r="G23" s="385">
        <f>'SGB1'!S26/pop!S6*1000000000</f>
        <v>8416.0420906389154</v>
      </c>
      <c r="H23" s="385">
        <f>'SGB1'!T26/pop!T6*1000000000</f>
        <v>8481.1520908028597</v>
      </c>
      <c r="I23" s="385">
        <f>'SGB1'!U26/pop!U6*1000000000</f>
        <v>8485.9323591603879</v>
      </c>
      <c r="J23" s="385">
        <f>'SGB1'!V26/pop!V6*1000000000</f>
        <v>8337.1332852135638</v>
      </c>
      <c r="K23" s="385">
        <f>'SGB1'!W26/pop!W6*1000000000</f>
        <v>8199.4930371535756</v>
      </c>
      <c r="L23" s="385">
        <f>'SGB1'!X26/pop!X6*1000000000</f>
        <v>8073.2186630044453</v>
      </c>
      <c r="M23" s="385">
        <f>'SGB1'!Y26/pop!Y6*1000000000</f>
        <v>8070.4949682879651</v>
      </c>
      <c r="N23" s="385">
        <f>'SGB1'!Z26/pop!Z6*1000000000</f>
        <v>8036.3410030374889</v>
      </c>
      <c r="O23" s="385">
        <f>'SGB1'!AA26/pop!AA6*1000000000</f>
        <v>8060.8994207055503</v>
      </c>
      <c r="P23" s="385">
        <f>'SGB1'!AB26/pop!AB6*1000000000</f>
        <v>8262.1247597092079</v>
      </c>
      <c r="Q23" s="385">
        <f>'SGB1'!AC26/pop!AC6*1000000000</f>
        <v>8384.6554923848616</v>
      </c>
      <c r="R23" s="385">
        <f>'SGB1'!AD26/pop!AD6*1000000000</f>
        <v>8533.2204558994144</v>
      </c>
      <c r="S23" s="385">
        <f>'SGB1'!AE26/pop!AE6*1000000000</f>
        <v>8656.7747755764249</v>
      </c>
      <c r="T23" s="385">
        <f>'SGB1'!AF26/pop!AF6*1000000000</f>
        <v>8713.6473795878119</v>
      </c>
      <c r="U23" s="385">
        <f>'SGB1'!AG26/pop!AG6*1000000000</f>
        <v>8840.8665589985321</v>
      </c>
    </row>
    <row r="24" spans="1:21" ht="18">
      <c r="A24" s="31"/>
      <c r="B24" s="31"/>
      <c r="C24" s="31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8"/>
      <c r="O24" s="328"/>
    </row>
    <row r="25" spans="1:21" ht="21.75">
      <c r="A25" s="32" t="s">
        <v>558</v>
      </c>
      <c r="B25" s="31"/>
      <c r="C25" s="31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P25" s="309"/>
      <c r="R25" s="309"/>
      <c r="S25" s="309"/>
      <c r="U25" s="309" t="s">
        <v>130</v>
      </c>
    </row>
    <row r="26" spans="1:21" ht="18">
      <c r="A26" s="31"/>
      <c r="B26" s="35"/>
      <c r="C26" s="31" t="s">
        <v>108</v>
      </c>
      <c r="D26" s="386" t="e">
        <f>'SGB1'!P29/pop!P5*1000000</f>
        <v>#REF!</v>
      </c>
      <c r="E26" s="386" t="e">
        <f>'SGB1'!Q29/pop!Q5*1000000</f>
        <v>#REF!</v>
      </c>
      <c r="F26" s="386" t="e">
        <f>'SGB1'!R29/pop!R5*1000000</f>
        <v>#REF!</v>
      </c>
      <c r="G26" s="386" t="e">
        <f>'SGB1'!S29/pop!S5*1000000</f>
        <v>#REF!</v>
      </c>
      <c r="H26" s="386" t="e">
        <f>'SGB1'!T29/pop!T5*1000000</f>
        <v>#REF!</v>
      </c>
      <c r="I26" s="386" t="e">
        <f>'SGB1'!U29/pop!U5*1000000</f>
        <v>#REF!</v>
      </c>
      <c r="J26" s="386" t="e">
        <f>'SGB1'!V29/pop!V5*1000000</f>
        <v>#REF!</v>
      </c>
      <c r="K26" s="386" t="e">
        <f>'SGB1'!W29/pop!W5*1000000</f>
        <v>#REF!</v>
      </c>
      <c r="L26" s="386" t="e">
        <f>'SGB1'!X29/pop!X5*1000000</f>
        <v>#REF!</v>
      </c>
      <c r="M26" s="386" t="e">
        <f>'SGB1'!Y29/pop!Y5*1000000</f>
        <v>#REF!</v>
      </c>
      <c r="N26" s="386" t="e">
        <f>'SGB1'!Z29/pop!Z5*1000000</f>
        <v>#REF!</v>
      </c>
      <c r="O26" s="386" t="e">
        <f>'SGB1'!AA29/pop!AA5*1000000</f>
        <v>#REF!</v>
      </c>
      <c r="P26" s="386" t="e">
        <f>'SGB1'!AB29/pop!AB5*1000000</f>
        <v>#REF!</v>
      </c>
      <c r="Q26" s="386" t="e">
        <f>'SGB1'!AC29/pop!AC5*1000000</f>
        <v>#REF!</v>
      </c>
      <c r="R26" s="386" t="e">
        <f>'SGB1'!AD29/pop!AD5*1000000</f>
        <v>#REF!</v>
      </c>
      <c r="S26" s="386" t="e">
        <f>'SGB1'!AE29/pop!AE5*1000000</f>
        <v>#REF!</v>
      </c>
      <c r="T26" s="535" t="e">
        <f>'SGB1'!AF29/pop!AF5*1000000</f>
        <v>#REF!</v>
      </c>
      <c r="U26" s="386" t="e">
        <f>'SGB1'!AG29/pop!AG5*1000000</f>
        <v>#REF!</v>
      </c>
    </row>
    <row r="27" spans="1:21" ht="18">
      <c r="A27" s="31"/>
      <c r="B27" s="31"/>
      <c r="C27" s="31" t="s">
        <v>109</v>
      </c>
      <c r="D27" s="386">
        <f>'SGB1'!P30/pop!P6*1000000</f>
        <v>0.68334088718618868</v>
      </c>
      <c r="E27" s="386">
        <f>'SGB1'!Q30/pop!Q6*1000000</f>
        <v>0.64239398445114848</v>
      </c>
      <c r="F27" s="386">
        <f>'SGB1'!R30/pop!R6*1000000</f>
        <v>0.58985524532266997</v>
      </c>
      <c r="G27" s="386">
        <f>'SGB1'!S30/pop!S6*1000000</f>
        <v>0.54792029444117096</v>
      </c>
      <c r="H27" s="386">
        <f>'SGB1'!T30/pop!T6*1000000</f>
        <v>0.53897882325207958</v>
      </c>
      <c r="I27" s="386">
        <f>'SGB1'!U30/pop!U6*1000000</f>
        <v>0.51546917971156292</v>
      </c>
      <c r="J27" s="386">
        <f>'SGB1'!V30/pop!V6*1000000</f>
        <v>0.47584612909532942</v>
      </c>
      <c r="K27" s="386">
        <f>'SGB1'!W30/pop!W6*1000000</f>
        <v>0.44506808514698881</v>
      </c>
      <c r="L27" s="386">
        <f>'SGB1'!X30/pop!X6*1000000</f>
        <v>0.40221723625458233</v>
      </c>
      <c r="M27" s="386">
        <f>'SGB1'!Y30/pop!Y6*1000000</f>
        <v>0.40707114612269651</v>
      </c>
      <c r="N27" s="386">
        <f>'SGB1'!Z30/pop!Z6*1000000</f>
        <v>0.40065353406054377</v>
      </c>
      <c r="O27" s="386">
        <f>'SGB1'!AA30/pop!AA6*1000000</f>
        <v>0.37526537741412097</v>
      </c>
      <c r="P27" s="386">
        <f>'SGB1'!AB30/pop!AB6*1000000</f>
        <v>0.39170598041113164</v>
      </c>
      <c r="Q27" s="386">
        <f>'SGB1'!AC30/pop!AC6*1000000</f>
        <v>0.37740434620135027</v>
      </c>
      <c r="R27" s="386">
        <f>'SGB1'!AD30/pop!AD6*1000000</f>
        <v>0.40593547173360928</v>
      </c>
      <c r="S27" s="386">
        <f>'SGB1'!AE30/pop!AE6*1000000</f>
        <v>0.41452782903750302</v>
      </c>
      <c r="T27" s="386">
        <f>'SGB1'!AF30/pop!AF6*1000000</f>
        <v>0.42282489817928764</v>
      </c>
      <c r="U27" s="386">
        <f>'SGB1'!AG30/pop!AG6*1000000</f>
        <v>0.4267436059333955</v>
      </c>
    </row>
    <row r="28" spans="1:21" ht="18">
      <c r="A28" s="31"/>
      <c r="B28" s="31"/>
      <c r="C28" s="31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</row>
    <row r="29" spans="1:21" ht="21.75">
      <c r="A29" s="32" t="s">
        <v>454</v>
      </c>
      <c r="B29" s="33"/>
      <c r="C29" s="33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P29" s="309"/>
      <c r="R29" s="309"/>
      <c r="S29" s="309"/>
      <c r="U29" s="309" t="s">
        <v>131</v>
      </c>
    </row>
    <row r="30" spans="1:21" ht="18">
      <c r="A30" s="31"/>
      <c r="B30" s="35"/>
      <c r="C30" s="31" t="s">
        <v>108</v>
      </c>
      <c r="D30" s="383" t="e">
        <f>'SGB1'!P33/pop!P5*1000000</f>
        <v>#REF!</v>
      </c>
      <c r="E30" s="387" t="e">
        <f>'SGB1'!Q33/pop!Q5*1000000</f>
        <v>#REF!</v>
      </c>
      <c r="F30" s="383" t="e">
        <f>'SGB1'!R33/pop!R5*1000000</f>
        <v>#REF!</v>
      </c>
      <c r="G30" s="383" t="e">
        <f>'SGB1'!S33/pop!S5*1000000</f>
        <v>#REF!</v>
      </c>
      <c r="H30" s="383" t="e">
        <f>'SGB1'!T33/pop!T5*1000000</f>
        <v>#REF!</v>
      </c>
      <c r="I30" s="383" t="e">
        <f>'SGB1'!U33/pop!U5*1000000</f>
        <v>#REF!</v>
      </c>
      <c r="J30" s="383" t="e">
        <f>'SGB1'!V33/pop!V5*1000000</f>
        <v>#REF!</v>
      </c>
      <c r="K30" s="383" t="e">
        <f>'SGB1'!W33/pop!W5*1000000</f>
        <v>#REF!</v>
      </c>
      <c r="L30" s="383" t="e">
        <f>'SGB1'!X33/pop!X5*1000000</f>
        <v>#REF!</v>
      </c>
      <c r="M30" s="383" t="e">
        <f>'SGB1'!Y33/pop!Y5*1000000</f>
        <v>#REF!</v>
      </c>
      <c r="N30" s="383" t="e">
        <f>'SGB1'!Z33/pop!Z5*1000000</f>
        <v>#REF!</v>
      </c>
      <c r="O30" s="383" t="e">
        <f>'SGB1'!AA33/pop!AA5*1000000</f>
        <v>#REF!</v>
      </c>
      <c r="P30" s="383" t="e">
        <f>'SGB1'!AB33/pop!AB5*1000000</f>
        <v>#REF!</v>
      </c>
      <c r="Q30" s="383" t="e">
        <f>'SGB1'!AC33/pop!AC5*1000000</f>
        <v>#REF!</v>
      </c>
      <c r="R30" s="383" t="e">
        <f>'SGB1'!AD33/pop!AD5*1000000</f>
        <v>#REF!</v>
      </c>
      <c r="S30" s="383" t="e">
        <f>'SGB1'!AE33/pop!AE5*1000000</f>
        <v>#REF!</v>
      </c>
      <c r="T30" s="383" t="e">
        <f>'SGB1'!AF33/pop!AF5*1000000</f>
        <v>#REF!</v>
      </c>
      <c r="U30" s="383" t="e">
        <f>'SGB1'!AG33/pop!AG5*1000000</f>
        <v>#REF!</v>
      </c>
    </row>
    <row r="31" spans="1:21" ht="18">
      <c r="A31" s="31"/>
      <c r="B31" s="35"/>
      <c r="C31" s="31" t="s">
        <v>109</v>
      </c>
      <c r="D31" s="383">
        <f>'SGB1'!P34/pop!P6*1000000</f>
        <v>78.899714180149687</v>
      </c>
      <c r="E31" s="387">
        <f>'SGB1'!Q34/pop!Q6*1000000</f>
        <v>80.801994927202088</v>
      </c>
      <c r="F31" s="383">
        <f>'SGB1'!R34/pop!R6*1000000</f>
        <v>79.134581948703484</v>
      </c>
      <c r="G31" s="383">
        <f>'SGB1'!S34/pop!S6*1000000</f>
        <v>80.07790399860987</v>
      </c>
      <c r="H31" s="383">
        <f>'SGB1'!T34/pop!T6*1000000</f>
        <v>82.806812463767471</v>
      </c>
      <c r="I31" s="383">
        <f>'SGB1'!U34/pop!U6*1000000</f>
        <v>86.350133990472884</v>
      </c>
      <c r="J31" s="383">
        <f>'SGB1'!V34/pop!V6*1000000</f>
        <v>87.433485924744588</v>
      </c>
      <c r="K31" s="383">
        <f>'SGB1'!W34/pop!W6*1000000</f>
        <v>85.802600245683308</v>
      </c>
      <c r="L31" s="383">
        <f>'SGB1'!X34/pop!X6*1000000</f>
        <v>84.723969950741093</v>
      </c>
      <c r="M31" s="383">
        <f>'SGB1'!Y34/pop!Y6*1000000</f>
        <v>84.445187992826334</v>
      </c>
      <c r="N31" s="383">
        <f>'SGB1'!Z34/pop!Z6*1000000</f>
        <v>82.403286466818116</v>
      </c>
      <c r="O31" s="383">
        <f>'SGB1'!AA34/pop!AA6*1000000</f>
        <v>83.509830289080412</v>
      </c>
      <c r="P31" s="383">
        <f>'SGB1'!AB34/pop!AB6*1000000</f>
        <v>81.943233138568516</v>
      </c>
      <c r="Q31" s="383">
        <f>'SGB1'!AC34/pop!AC6*1000000</f>
        <v>79.403151295730851</v>
      </c>
      <c r="R31" s="383">
        <f>'SGB1'!AD34/pop!AD6*1000000</f>
        <v>77.37484652671202</v>
      </c>
      <c r="S31" s="383">
        <f>'SGB1'!AE34/pop!AE6*1000000</f>
        <v>75.391050906849898</v>
      </c>
      <c r="T31" s="383">
        <f>'SGB1'!AF34/pop!AF6*1000000</f>
        <v>74.148388142816302</v>
      </c>
      <c r="U31" s="383">
        <f>'SGB1'!AG34/pop!AG6*1000000</f>
        <v>69.709331576278061</v>
      </c>
    </row>
    <row r="32" spans="1:21" ht="18">
      <c r="A32" s="31"/>
      <c r="B32" s="35"/>
      <c r="C32" s="31"/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</row>
    <row r="33" spans="1:21" ht="21.75">
      <c r="A33" s="32" t="s">
        <v>455</v>
      </c>
      <c r="B33" s="31"/>
      <c r="C33" s="35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P33" s="309"/>
      <c r="R33" s="309"/>
      <c r="S33" s="309"/>
      <c r="U33" s="309" t="s">
        <v>131</v>
      </c>
    </row>
    <row r="34" spans="1:21" ht="18">
      <c r="A34" s="31"/>
      <c r="B34" s="35"/>
      <c r="C34" s="36" t="s">
        <v>108</v>
      </c>
      <c r="D34" s="384" t="e">
        <f>'SGB1'!P37/pop!P5*1000000</f>
        <v>#REF!</v>
      </c>
      <c r="E34" s="384" t="e">
        <f>'SGB1'!Q37/pop!Q5*1000000</f>
        <v>#REF!</v>
      </c>
      <c r="F34" s="384" t="e">
        <f>'SGB1'!R37/pop!R5*1000000</f>
        <v>#REF!</v>
      </c>
      <c r="G34" s="384" t="e">
        <f>'SGB1'!S37/pop!S5*1000000</f>
        <v>#REF!</v>
      </c>
      <c r="H34" s="384" t="e">
        <f>'SGB1'!T37/pop!T5*1000000</f>
        <v>#REF!</v>
      </c>
      <c r="I34" s="384" t="e">
        <f>'SGB1'!U37/pop!U5*1000000</f>
        <v>#REF!</v>
      </c>
      <c r="J34" s="384" t="e">
        <f>'SGB1'!V37/pop!V5*1000000</f>
        <v>#REF!</v>
      </c>
      <c r="K34" s="384" t="e">
        <f>'SGB1'!W37/pop!W5*1000000</f>
        <v>#REF!</v>
      </c>
      <c r="L34" s="384" t="e">
        <f>'SGB1'!X37/pop!X5*1000000</f>
        <v>#REF!</v>
      </c>
      <c r="M34" s="384" t="e">
        <f>'SGB1'!Y37/pop!Y5*1000000</f>
        <v>#REF!</v>
      </c>
      <c r="N34" s="384" t="e">
        <f>'SGB1'!Z37/pop!Z5*1000000</f>
        <v>#REF!</v>
      </c>
      <c r="O34" s="384" t="e">
        <f>'SGB1'!AA37/pop!AA5*1000000</f>
        <v>#REF!</v>
      </c>
      <c r="P34" s="384" t="e">
        <f>'SGB1'!AB37/pop!AB5*1000000</f>
        <v>#REF!</v>
      </c>
      <c r="Q34" s="384" t="e">
        <f>'SGB1'!AC37/pop!AC5*1000000</f>
        <v>#REF!</v>
      </c>
      <c r="R34" s="384" t="e">
        <f>'SGB1'!AD37/pop!AD5*1000000</f>
        <v>#REF!</v>
      </c>
      <c r="S34" s="384" t="e">
        <f>'SGB1'!AE37/pop!AE5*1000000</f>
        <v>#REF!</v>
      </c>
      <c r="T34" s="384" t="e">
        <f>'SGB1'!AF37/pop!AF5*1000000</f>
        <v>#REF!</v>
      </c>
      <c r="U34" s="41" t="s">
        <v>6</v>
      </c>
    </row>
    <row r="35" spans="1:21" ht="18">
      <c r="A35" s="31"/>
      <c r="B35" s="31"/>
      <c r="C35" s="31" t="s">
        <v>109</v>
      </c>
      <c r="D35" s="384">
        <f>'SGB1'!P38/pop!P6*1000000</f>
        <v>13.444427229085562</v>
      </c>
      <c r="E35" s="384">
        <f>'SGB1'!Q38/pop!Q6*1000000</f>
        <v>13.660818910697964</v>
      </c>
      <c r="F35" s="384">
        <f>'SGB1'!R38/pop!R6*1000000</f>
        <v>13.882816191585729</v>
      </c>
      <c r="G35" s="384">
        <f>'SGB1'!S38/pop!S6*1000000</f>
        <v>14.098783971377756</v>
      </c>
      <c r="H35" s="384">
        <f>'SGB1'!T38/pop!T6*1000000</f>
        <v>16.654868291313068</v>
      </c>
      <c r="I35" s="384">
        <f>'SGB1'!U38/pop!U6*1000000</f>
        <v>17.093651733440577</v>
      </c>
      <c r="J35" s="384">
        <f>'SGB1'!V38/pop!V6*1000000</f>
        <v>17.889407910317363</v>
      </c>
      <c r="K35" s="384">
        <f>'SGB1'!W38/pop!W6*1000000</f>
        <v>17.619347813514558</v>
      </c>
      <c r="L35" s="384">
        <f>'SGB1'!X38/pop!X6*1000000</f>
        <v>19.037586369781994</v>
      </c>
      <c r="M35" s="384">
        <f>'SGB1'!Y38/pop!Y6*1000000</f>
        <v>19.977248719949706</v>
      </c>
      <c r="N35" s="384">
        <f>'SGB1'!Z38/pop!Z6*1000000</f>
        <v>20.507354488253622</v>
      </c>
      <c r="O35" s="384">
        <f>'SGB1'!AA38/pop!AA6*1000000</f>
        <v>21.398861829905417</v>
      </c>
      <c r="P35" s="384">
        <f>'SGB1'!AB38/pop!AB6*1000000</f>
        <v>22.190632984562786</v>
      </c>
      <c r="Q35" s="384">
        <f>'SGB1'!AC38/pop!AC6*1000000</f>
        <v>23.139641520883554</v>
      </c>
      <c r="R35" s="384">
        <f>'SGB1'!AD38/pop!AD6*1000000</f>
        <v>23.04071426331797</v>
      </c>
      <c r="S35" s="384">
        <f>'SGB1'!AE38/pop!AE6*1000000</f>
        <v>23.001619385690017</v>
      </c>
      <c r="T35" s="384">
        <f>'SGB1'!AF38/pop!AF6*1000000</f>
        <v>23.546211585730617</v>
      </c>
      <c r="U35" s="41" t="s">
        <v>6</v>
      </c>
    </row>
    <row r="36" spans="1:21" ht="18">
      <c r="A36" s="31"/>
      <c r="B36" s="31"/>
      <c r="C36" s="31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  <c r="O36" s="328"/>
    </row>
    <row r="37" spans="1:21" ht="18.75">
      <c r="A37" s="32" t="s">
        <v>115</v>
      </c>
      <c r="B37" s="31"/>
      <c r="C37" s="35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P37" s="309"/>
      <c r="R37" s="309"/>
      <c r="S37" s="309"/>
      <c r="U37" s="309" t="s">
        <v>131</v>
      </c>
    </row>
    <row r="38" spans="1:21" ht="18">
      <c r="A38" s="31"/>
      <c r="B38" s="35"/>
      <c r="C38" s="31" t="s">
        <v>108</v>
      </c>
      <c r="D38" s="384" t="e">
        <f>'SGB1'!P41/pop!P5*1000000</f>
        <v>#REF!</v>
      </c>
      <c r="E38" s="384" t="e">
        <f>'SGB1'!Q41/pop!Q5*1000000</f>
        <v>#REF!</v>
      </c>
      <c r="F38" s="384" t="e">
        <f>'SGB1'!R41/pop!R5*1000000</f>
        <v>#REF!</v>
      </c>
      <c r="G38" s="384" t="e">
        <f>'SGB1'!S41/pop!S5*1000000</f>
        <v>#REF!</v>
      </c>
      <c r="H38" s="384" t="e">
        <f>'SGB1'!T41/pop!T5*1000000</f>
        <v>#REF!</v>
      </c>
      <c r="I38" s="384" t="e">
        <f>'SGB1'!U41/pop!U5*1000000</f>
        <v>#REF!</v>
      </c>
      <c r="J38" s="384" t="e">
        <f>'SGB1'!V41/pop!V5*1000000</f>
        <v>#REF!</v>
      </c>
      <c r="K38" s="384" t="e">
        <f>'SGB1'!W41/pop!W5*1000000</f>
        <v>#REF!</v>
      </c>
      <c r="L38" s="384" t="e">
        <f>'SGB1'!X41/pop!X5*1000000</f>
        <v>#REF!</v>
      </c>
      <c r="M38" s="384" t="e">
        <f>'SGB1'!Y41/pop!Y5*1000000</f>
        <v>#REF!</v>
      </c>
      <c r="N38" s="384" t="e">
        <f>'SGB1'!Z41/pop!Z5*1000000</f>
        <v>#REF!</v>
      </c>
      <c r="O38" s="384" t="e">
        <f>'SGB1'!AA41/pop!AA5*1000000</f>
        <v>#REF!</v>
      </c>
      <c r="P38" s="384" t="e">
        <f>'SGB1'!AB41/pop!AB5*1000000</f>
        <v>#REF!</v>
      </c>
      <c r="Q38" s="384" t="e">
        <f>'SGB1'!AC41/pop!AC5*1000000</f>
        <v>#REF!</v>
      </c>
      <c r="R38" s="384" t="e">
        <f>'SGB1'!AD41/pop!AD5*1000000</f>
        <v>#REF!</v>
      </c>
      <c r="S38" s="384" t="e">
        <f>'SGB1'!AE41/pop!AE5*1000000</f>
        <v>#REF!</v>
      </c>
      <c r="T38" s="384" t="e">
        <f>'SGB1'!AF41/pop!AF5*1000000</f>
        <v>#REF!</v>
      </c>
      <c r="U38" s="384" t="e">
        <f>'SGB1'!AG41/pop!AG5*1000000</f>
        <v>#REF!</v>
      </c>
    </row>
    <row r="39" spans="1:21" ht="18">
      <c r="A39" s="31"/>
      <c r="B39" s="31"/>
      <c r="C39" s="31" t="s">
        <v>116</v>
      </c>
      <c r="D39" s="384">
        <f>'SGB1'!P42/pop!P8*1000000</f>
        <v>3.1802888392900837</v>
      </c>
      <c r="E39" s="384">
        <f>'SGB1'!Q42/pop!Q8*1000000</f>
        <v>3.3536417581520577</v>
      </c>
      <c r="F39" s="384">
        <f>'SGB1'!R42/pop!R8*1000000</f>
        <v>3.5979764860143297</v>
      </c>
      <c r="G39" s="384">
        <f>'SGB1'!S42/pop!S8*1000000</f>
        <v>3.7775968315308712</v>
      </c>
      <c r="H39" s="384">
        <f>'SGB1'!T42/pop!T8*1000000</f>
        <v>3.8666832316606685</v>
      </c>
      <c r="I39" s="384">
        <f>'SGB1'!U42/pop!U8*1000000</f>
        <v>3.9257278424372846</v>
      </c>
      <c r="J39" s="384">
        <f>'SGB1'!V42/pop!V8*1000000</f>
        <v>3.8075968577265069</v>
      </c>
      <c r="K39" s="384">
        <f>'SGB1'!W42/pop!W8*1000000</f>
        <v>3.4972220743667179</v>
      </c>
      <c r="L39" s="384">
        <f>'SGB1'!X42/pop!X8*1000000</f>
        <v>3.35079346449402</v>
      </c>
      <c r="M39" s="384">
        <f>'SGB1'!Y42/pop!Y8*1000000</f>
        <v>3.4605114201760934</v>
      </c>
      <c r="N39" s="384">
        <f>'SGB1'!Z42/pop!Z8*1000000</f>
        <v>3.4601388147843273</v>
      </c>
      <c r="O39" s="384">
        <f>'SGB1'!AA42/pop!AA8*1000000</f>
        <v>3.5604762101015304</v>
      </c>
      <c r="P39" s="384">
        <f>'SGB1'!AB42/pop!AB8*1000000</f>
        <v>3.6882624067538257</v>
      </c>
      <c r="Q39" s="384">
        <f>'SGB1'!AC42/pop!AC8*1000000</f>
        <v>3.860071843918865</v>
      </c>
      <c r="R39" s="384">
        <f>'SGB1'!AD42/pop!AD8*1000000</f>
        <v>4.0861064981317057</v>
      </c>
      <c r="S39" s="384">
        <f>'SGB1'!AE42/pop!AE8*1000000</f>
        <v>4.3067728459875569</v>
      </c>
      <c r="T39" s="384">
        <f>'SGB1'!AF42/pop!AF8*1000000</f>
        <v>4.396595045875288</v>
      </c>
      <c r="U39" s="384">
        <f>'SGB1'!AG42/pop!AG8*1000000</f>
        <v>4.4415492944146271</v>
      </c>
    </row>
    <row r="40" spans="1:21" ht="18">
      <c r="A40" s="31"/>
      <c r="B40" s="35"/>
      <c r="C40" s="31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</row>
    <row r="41" spans="1:21" ht="18.75">
      <c r="A41" s="32" t="s">
        <v>117</v>
      </c>
      <c r="B41" s="31"/>
      <c r="C41" s="35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P41" s="309"/>
      <c r="R41" s="309"/>
      <c r="S41" s="309"/>
      <c r="U41" s="309" t="s">
        <v>132</v>
      </c>
    </row>
    <row r="42" spans="1:21" ht="18">
      <c r="A42" s="32"/>
      <c r="B42" s="35" t="s">
        <v>98</v>
      </c>
      <c r="C42" s="35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</row>
    <row r="43" spans="1:21" ht="18">
      <c r="A43" s="31"/>
      <c r="B43" s="31"/>
      <c r="C43" s="31" t="s">
        <v>108</v>
      </c>
      <c r="D43" s="384" t="e">
        <f>'SGB1'!P46/pop!P5*1000000</f>
        <v>#REF!</v>
      </c>
      <c r="E43" s="384" t="e">
        <f>'SGB1'!Q46/pop!Q5*1000000</f>
        <v>#REF!</v>
      </c>
      <c r="F43" s="384" t="e">
        <f>'SGB1'!R46/pop!R5*1000000</f>
        <v>#REF!</v>
      </c>
      <c r="G43" s="384" t="e">
        <f>'SGB1'!S46/pop!S5*1000000</f>
        <v>#REF!</v>
      </c>
      <c r="H43" s="384" t="e">
        <f>'SGB1'!T46/pop!T5*1000000</f>
        <v>#REF!</v>
      </c>
      <c r="I43" s="384" t="e">
        <f>'SGB1'!U46/pop!U5*1000000</f>
        <v>#REF!</v>
      </c>
      <c r="J43" s="384" t="e">
        <f>'SGB1'!V46/pop!V5*1000000</f>
        <v>#REF!</v>
      </c>
      <c r="K43" s="384" t="e">
        <f>'SGB1'!W46/pop!W5*1000000</f>
        <v>#REF!</v>
      </c>
      <c r="L43" s="384" t="e">
        <f>'SGB1'!X46/pop!X5*1000000</f>
        <v>#REF!</v>
      </c>
      <c r="M43" s="384" t="e">
        <f>'SGB1'!Y46/pop!Y5*1000000</f>
        <v>#REF!</v>
      </c>
      <c r="N43" s="384" t="e">
        <f>'SGB1'!Z46/pop!Z5*1000000</f>
        <v>#REF!</v>
      </c>
      <c r="O43" s="384" t="e">
        <f>'SGB1'!AA46/pop!AA5*1000000</f>
        <v>#REF!</v>
      </c>
      <c r="P43" s="384" t="e">
        <f>'SGB1'!AB46/pop!AB5*1000000</f>
        <v>#REF!</v>
      </c>
      <c r="Q43" s="384" t="e">
        <f>'SGB1'!AC46/pop!AC5*1000000</f>
        <v>#REF!</v>
      </c>
      <c r="R43" s="384" t="e">
        <f>'SGB1'!AD46/pop!AD5*1000000</f>
        <v>#REF!</v>
      </c>
      <c r="S43" s="384" t="e">
        <f>'SGB1'!AE46/pop!AE5*1000000</f>
        <v>#REF!</v>
      </c>
      <c r="T43" s="384" t="e">
        <f>'SGB1'!AF46/pop!AF5*1000000</f>
        <v>#REF!</v>
      </c>
      <c r="U43" s="384" t="e">
        <f>'SGB1'!AG46/pop!AG5*1000000</f>
        <v>#REF!</v>
      </c>
    </row>
    <row r="44" spans="1:21" ht="18">
      <c r="A44" s="31"/>
      <c r="B44" s="35"/>
      <c r="C44" s="31" t="s">
        <v>133</v>
      </c>
      <c r="D44" s="384">
        <f>'SGB1'!P47/pop!P8*1000000</f>
        <v>27.40640858858562</v>
      </c>
      <c r="E44" s="384">
        <f>'SGB1'!Q47/pop!Q8*1000000</f>
        <v>27.550167043219155</v>
      </c>
      <c r="F44" s="384">
        <f>'SGB1'!R47/pop!R8*1000000</f>
        <v>29.090732459939694</v>
      </c>
      <c r="G44" s="384">
        <f>'SGB1'!S47/pop!S8*1000000</f>
        <v>28.900932305011899</v>
      </c>
      <c r="H44" s="384">
        <f>'SGB1'!T47/pop!T8*1000000</f>
        <v>29.197528133322621</v>
      </c>
      <c r="I44" s="384">
        <f>'SGB1'!U47/pop!U8*1000000</f>
        <v>29.713429304013474</v>
      </c>
      <c r="J44" s="384">
        <f>'SGB1'!V47/pop!V8*1000000</f>
        <v>26.979913163499635</v>
      </c>
      <c r="K44" s="384">
        <f>'SGB1'!W47/pop!W8*1000000</f>
        <v>21.779463783819484</v>
      </c>
      <c r="L44" s="384">
        <f>'SGB1'!X47/pop!X8*1000000</f>
        <v>23.725508391914676</v>
      </c>
      <c r="M44" s="384">
        <f>'SGB1'!Y47/pop!Y8*1000000</f>
        <v>23.016459865897438</v>
      </c>
      <c r="N44" s="384">
        <f>'SGB1'!Z47/pop!Z8*1000000</f>
        <v>22.395405825882197</v>
      </c>
      <c r="O44" s="384">
        <f>'SGB1'!AA47/pop!AA8*1000000</f>
        <v>20.530170396514475</v>
      </c>
      <c r="P44" s="384">
        <f>'SGB1'!AB47/pop!AB8*1000000</f>
        <v>20.46078106218096</v>
      </c>
      <c r="Q44" s="384">
        <f>'SGB1'!AC47/pop!AC8*1000000</f>
        <v>22.196271622281753</v>
      </c>
      <c r="R44" s="384">
        <f>'SGB1'!AD47/pop!AD8*1000000</f>
        <v>21.836123208440153</v>
      </c>
      <c r="S44" s="384">
        <f>'SGB1'!AE47/pop!AE8*1000000</f>
        <v>21.147715886933096</v>
      </c>
      <c r="T44" s="384">
        <f>'SGB1'!AF47/pop!AF8*1000000</f>
        <v>21.148315924230328</v>
      </c>
      <c r="U44" s="384">
        <f>'SGB1'!AG47/pop!AG8*1000000</f>
        <v>21.557916683053431</v>
      </c>
    </row>
    <row r="45" spans="1:21" ht="21">
      <c r="A45" s="31"/>
      <c r="B45" s="35" t="s">
        <v>463</v>
      </c>
      <c r="C45" s="31"/>
      <c r="D45" s="328"/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</row>
    <row r="46" spans="1:21" ht="21">
      <c r="A46" s="31"/>
      <c r="B46" s="31"/>
      <c r="C46" s="31" t="s">
        <v>453</v>
      </c>
      <c r="D46" s="384" t="e">
        <f>'SGB1'!P49/pop!P5*1000000</f>
        <v>#REF!</v>
      </c>
      <c r="E46" s="384" t="e">
        <f>'SGB1'!Q49/pop!Q5*1000000</f>
        <v>#REF!</v>
      </c>
      <c r="F46" s="384" t="e">
        <f>'SGB1'!R49/pop!R5*1000000</f>
        <v>#REF!</v>
      </c>
      <c r="G46" s="384" t="e">
        <f>'SGB1'!S49/pop!S5*1000000</f>
        <v>#REF!</v>
      </c>
      <c r="H46" s="384" t="e">
        <f>'SGB1'!T49/pop!T5*1000000</f>
        <v>#REF!</v>
      </c>
      <c r="I46" s="384" t="e">
        <f>'SGB1'!U49/pop!U5*1000000</f>
        <v>#REF!</v>
      </c>
      <c r="J46" s="384" t="e">
        <f>'SGB1'!V49/pop!V5*1000000</f>
        <v>#REF!</v>
      </c>
      <c r="K46" s="384" t="e">
        <f>'SGB1'!W49/pop!W5*1000000</f>
        <v>#REF!</v>
      </c>
      <c r="L46" s="384" t="e">
        <f>'SGB1'!X49/pop!X5*1000000</f>
        <v>#REF!</v>
      </c>
      <c r="M46" s="384" t="e">
        <f>'SGB1'!Y49/pop!Y5*1000000</f>
        <v>#REF!</v>
      </c>
      <c r="N46" s="536" t="e">
        <f>'SGB1'!Z49/pop!Z5*1000000</f>
        <v>#REF!</v>
      </c>
      <c r="O46" s="537" t="s">
        <v>6</v>
      </c>
      <c r="P46" s="537" t="s">
        <v>6</v>
      </c>
      <c r="Q46" s="537" t="s">
        <v>6</v>
      </c>
      <c r="R46" s="537" t="s">
        <v>6</v>
      </c>
      <c r="S46" s="537" t="s">
        <v>6</v>
      </c>
      <c r="T46" s="384" t="e">
        <f>'SGB1'!AF49/pop!AF5*1000000</f>
        <v>#REF!</v>
      </c>
      <c r="U46" s="384" t="e">
        <f>'SGB1'!AG49/pop!AG5*1000000</f>
        <v>#REF!</v>
      </c>
    </row>
    <row r="47" spans="1:21" ht="18">
      <c r="A47" s="31"/>
      <c r="B47" s="35"/>
      <c r="C47" s="31" t="s">
        <v>109</v>
      </c>
      <c r="D47" s="384">
        <f>'SGB1'!P50/pop!P6*1000000</f>
        <v>1.5086318975105544</v>
      </c>
      <c r="E47" s="384">
        <f>'SGB1'!Q50/pop!Q6*1000000</f>
        <v>1.5345646975065723</v>
      </c>
      <c r="F47" s="384">
        <f>'SGB1'!R50/pop!R6*1000000</f>
        <v>1.7188585501673679</v>
      </c>
      <c r="G47" s="384">
        <f>'SGB1'!S50/pop!S6*1000000</f>
        <v>1.7943090345095722</v>
      </c>
      <c r="H47" s="384">
        <f>'SGB1'!T50/pop!T6*1000000</f>
        <v>1.8346774828238477</v>
      </c>
      <c r="I47" s="384">
        <f>'SGB1'!U50/pop!U6*1000000</f>
        <v>1.7193499675069721</v>
      </c>
      <c r="J47" s="384">
        <f>'SGB1'!V50/pop!V6*1000000</f>
        <v>1.7103947031390991</v>
      </c>
      <c r="K47" s="384">
        <f>'SGB1'!W50/pop!W6*1000000</f>
        <v>1.4421052699471397</v>
      </c>
      <c r="L47" s="384">
        <f>'SGB1'!X50/pop!X6*1000000</f>
        <v>1.4748676240684813</v>
      </c>
      <c r="M47" s="384">
        <f>'SGB1'!Y50/pop!Y6*1000000</f>
        <v>1.654443334559335</v>
      </c>
      <c r="N47" s="384">
        <f>'SGB1'!Z50/pop!Z6*1000000</f>
        <v>1.8276898601317912</v>
      </c>
      <c r="O47" s="384">
        <f>'SGB1'!AA50/pop!AA6*1000000</f>
        <v>1.8715425142308466</v>
      </c>
      <c r="P47" s="384">
        <f>'SGB1'!AB50/pop!AB6*1000000</f>
        <v>1.760780686495405</v>
      </c>
      <c r="Q47" s="384">
        <f>'SGB1'!AC50/pop!AC6*1000000</f>
        <v>1.3610837818520676</v>
      </c>
      <c r="R47" s="384">
        <f>'SGB1'!AD50/pop!AD6*1000000</f>
        <v>1.2447872573919043</v>
      </c>
      <c r="S47" s="384">
        <f>'SGB1'!AE50/pop!AE6*1000000</f>
        <v>1.1683392398986663</v>
      </c>
      <c r="T47" s="384">
        <f>'SGB1'!AF50/pop!AF6*1000000</f>
        <v>1.1680160220816371</v>
      </c>
      <c r="U47" s="384">
        <f>'SGB1'!AG50/pop!AG6*1000000</f>
        <v>1.0754487379193056</v>
      </c>
    </row>
    <row r="48" spans="1:21" ht="18">
      <c r="A48" s="31"/>
      <c r="B48" s="35" t="s">
        <v>10</v>
      </c>
      <c r="C48" s="31"/>
      <c r="D48" s="328"/>
      <c r="E48" s="328"/>
      <c r="F48" s="328"/>
      <c r="G48" s="328"/>
      <c r="H48" s="328"/>
      <c r="I48" s="328"/>
      <c r="J48" s="328"/>
      <c r="K48" s="328"/>
      <c r="L48" s="328"/>
      <c r="M48" s="328"/>
      <c r="N48" s="328"/>
      <c r="O48" s="328"/>
    </row>
    <row r="49" spans="1:21" ht="18">
      <c r="A49" s="31"/>
      <c r="B49" s="31"/>
      <c r="C49" s="31" t="s">
        <v>108</v>
      </c>
      <c r="D49" s="384" t="e">
        <f>'SGB1'!P52/pop!P5*1000000</f>
        <v>#REF!</v>
      </c>
      <c r="E49" s="384" t="e">
        <f>'SGB1'!Q52/pop!Q5*1000000</f>
        <v>#REF!</v>
      </c>
      <c r="F49" s="384" t="e">
        <f>'SGB1'!R52/pop!R5*1000000</f>
        <v>#REF!</v>
      </c>
      <c r="G49" s="384" t="e">
        <f>'SGB1'!S52/pop!S5*1000000</f>
        <v>#REF!</v>
      </c>
      <c r="H49" s="384" t="e">
        <f>'SGB1'!T52/pop!T5*1000000</f>
        <v>#REF!</v>
      </c>
      <c r="I49" s="384" t="e">
        <f>'SGB1'!U52/pop!U5*1000000</f>
        <v>#REF!</v>
      </c>
      <c r="J49" s="384" t="e">
        <f>'SGB1'!V52/pop!V5*1000000</f>
        <v>#REF!</v>
      </c>
      <c r="K49" s="384" t="e">
        <f>'SGB1'!W52/pop!W5*1000000</f>
        <v>#REF!</v>
      </c>
      <c r="L49" s="384" t="e">
        <f>'SGB1'!X52/pop!X5*1000000</f>
        <v>#REF!</v>
      </c>
      <c r="M49" s="384" t="e">
        <f>'SGB1'!Y52/pop!Y5*1000000</f>
        <v>#REF!</v>
      </c>
      <c r="N49" s="384" t="e">
        <f>'SGB1'!Z52/pop!Z5*1000000</f>
        <v>#REF!</v>
      </c>
      <c r="O49" s="384" t="e">
        <f>'SGB1'!AA52/pop!AA5*1000000</f>
        <v>#REF!</v>
      </c>
      <c r="P49" s="384" t="e">
        <f>'SGB1'!AB52/pop!AB5*1000000</f>
        <v>#REF!</v>
      </c>
      <c r="Q49" s="384" t="e">
        <f>'SGB1'!AC52/pop!AC5*1000000</f>
        <v>#REF!</v>
      </c>
      <c r="R49" s="537" t="s">
        <v>6</v>
      </c>
      <c r="S49" s="537" t="s">
        <v>6</v>
      </c>
      <c r="T49" s="537" t="s">
        <v>6</v>
      </c>
      <c r="U49" s="537" t="s">
        <v>6</v>
      </c>
    </row>
    <row r="50" spans="1:21" ht="18">
      <c r="A50" s="31"/>
      <c r="B50" s="35"/>
      <c r="C50" s="31" t="s">
        <v>133</v>
      </c>
      <c r="D50" s="384">
        <f>'SGB1'!P53/pop!P6*1000000</f>
        <v>1.0043374511819112</v>
      </c>
      <c r="E50" s="384">
        <f>'SGB1'!Q53/pop!Q6*1000000</f>
        <v>0.97453473759696962</v>
      </c>
      <c r="F50" s="384">
        <f>'SGB1'!R53/pop!R6*1000000</f>
        <v>1.0266884475002742</v>
      </c>
      <c r="G50" s="384">
        <f>'SGB1'!S53/pop!S6*1000000</f>
        <v>1.1089676247890303</v>
      </c>
      <c r="H50" s="384">
        <f>'SGB1'!T53/pop!T6*1000000</f>
        <v>0.95924268665141499</v>
      </c>
      <c r="I50" s="384">
        <f>'SGB1'!U53/pop!U6*1000000</f>
        <v>0.96654745764283578</v>
      </c>
      <c r="J50" s="384">
        <f>'SGB1'!V53/pop!V6*1000000</f>
        <v>0.96832470284117433</v>
      </c>
      <c r="K50" s="384">
        <f>'SGB1'!W53/pop!W6*1000000</f>
        <v>0.90269953006637915</v>
      </c>
      <c r="L50" s="384">
        <f>'SGB1'!X53/pop!X6*1000000</f>
        <v>0.8284851503388021</v>
      </c>
      <c r="M50" s="384">
        <f>'SGB1'!Y53/pop!Y6*1000000</f>
        <v>0.80204938733498088</v>
      </c>
      <c r="N50" s="384">
        <f>'SGB1'!Z53/pop!Z6*1000000</f>
        <v>0.6922953063308398</v>
      </c>
      <c r="O50" s="384">
        <f>'SGB1'!AA53/pop!AA6*1000000</f>
        <v>0.60885002022901136</v>
      </c>
      <c r="P50" s="384">
        <f>'SGB1'!AB53/pop!AB6*1000000</f>
        <v>0.62941934042143444</v>
      </c>
      <c r="Q50" s="384">
        <f>'SGB1'!AC53/pop!AC6*1000000</f>
        <v>0.67358863315521678</v>
      </c>
      <c r="R50" s="384">
        <f>'SGB1'!AD53/pop!AD6*1000000</f>
        <v>0.62239362869595216</v>
      </c>
      <c r="S50" s="384">
        <f>'SGB1'!AE53/pop!AE6*1000000</f>
        <v>0.53919785280818056</v>
      </c>
      <c r="T50" s="384" t="e">
        <f>'SGB1'!AF53/pop!AF6*1000000</f>
        <v>#REF!</v>
      </c>
      <c r="U50" s="384" t="e">
        <f>'SGB1'!AG53/pop!AG6*1000000</f>
        <v>#REF!</v>
      </c>
    </row>
    <row r="51" spans="1:21" ht="21">
      <c r="A51" s="31"/>
      <c r="B51" s="35" t="s">
        <v>437</v>
      </c>
      <c r="C51" s="31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</row>
    <row r="52" spans="1:21" ht="18">
      <c r="A52" s="31"/>
      <c r="B52" s="31"/>
      <c r="C52" s="36" t="s">
        <v>108</v>
      </c>
      <c r="D52" s="384" t="e">
        <f>'SGB1'!P55/pop!P5*1000000</f>
        <v>#REF!</v>
      </c>
      <c r="E52" s="384" t="e">
        <f>'SGB1'!Q55/pop!Q5*1000000</f>
        <v>#REF!</v>
      </c>
      <c r="F52" s="384" t="e">
        <f>'SGB1'!R55/pop!R5*1000000</f>
        <v>#REF!</v>
      </c>
      <c r="G52" s="384" t="e">
        <f>'SGB1'!S55/pop!S5*1000000</f>
        <v>#REF!</v>
      </c>
      <c r="H52" s="384" t="e">
        <f>'SGB1'!T55/pop!T5*1000000</f>
        <v>#REF!</v>
      </c>
      <c r="I52" s="384" t="e">
        <f>'SGB1'!U55/pop!U5*1000000</f>
        <v>#REF!</v>
      </c>
      <c r="J52" s="384" t="e">
        <f>'SGB1'!V55/pop!V5*1000000</f>
        <v>#REF!</v>
      </c>
      <c r="K52" s="384" t="e">
        <f>'SGB1'!W55/pop!W5*1000000</f>
        <v>#REF!</v>
      </c>
      <c r="L52" s="384" t="e">
        <f>'SGB1'!X55/pop!X5*1000000</f>
        <v>#REF!</v>
      </c>
      <c r="M52" s="384" t="e">
        <f>'SGB1'!Y55/pop!Y5*1000000</f>
        <v>#REF!</v>
      </c>
      <c r="N52" s="384" t="e">
        <f>'SGB1'!Z55/pop!Z5*1000000</f>
        <v>#REF!</v>
      </c>
      <c r="O52" s="538" t="s">
        <v>6</v>
      </c>
      <c r="P52" s="538" t="s">
        <v>6</v>
      </c>
      <c r="Q52" s="538" t="s">
        <v>6</v>
      </c>
      <c r="R52" s="538" t="s">
        <v>6</v>
      </c>
      <c r="S52" s="538" t="s">
        <v>6</v>
      </c>
      <c r="T52" s="538" t="s">
        <v>6</v>
      </c>
      <c r="U52" s="538" t="s">
        <v>6</v>
      </c>
    </row>
    <row r="53" spans="1:21" ht="18">
      <c r="A53" s="31"/>
      <c r="B53" s="31"/>
      <c r="C53" s="36" t="s">
        <v>112</v>
      </c>
      <c r="D53" s="384">
        <f>'SGB1'!P56/pop!P6*1000000</f>
        <v>1.0128122211252755</v>
      </c>
      <c r="E53" s="384">
        <f>'SGB1'!Q56/pop!Q6*1000000</f>
        <v>0.94763253952436233</v>
      </c>
      <c r="F53" s="384">
        <f>'SGB1'!R56/pop!R6*1000000</f>
        <v>0.96310512192030251</v>
      </c>
      <c r="G53" s="384">
        <f>'SGB1'!S56/pop!S6*1000000</f>
        <v>0.94401443980845501</v>
      </c>
      <c r="H53" s="384">
        <f>'SGB1'!T56/pop!T6*1000000</f>
        <v>0.92241626212084582</v>
      </c>
      <c r="I53" s="384">
        <f>'SGB1'!U56/pop!U6*1000000</f>
        <v>0.89157698510371308</v>
      </c>
      <c r="J53" s="384">
        <f>'SGB1'!V56/pop!V6*1000000</f>
        <v>0.88767320036332975</v>
      </c>
      <c r="K53" s="384">
        <f>'SGB1'!W56/pop!W6*1000000</f>
        <v>0.88643167969227854</v>
      </c>
      <c r="L53" s="384">
        <f>'SGB1'!X56/pop!X6*1000000</f>
        <v>0.87770208996288934</v>
      </c>
      <c r="M53" s="384">
        <f>'SGB1'!Y56/pop!Y6*1000000</f>
        <v>0.87358512355787898</v>
      </c>
      <c r="N53" s="384">
        <f>'SGB1'!Z56/pop!Z6*1000000</f>
        <v>0.87748505221181494</v>
      </c>
      <c r="O53" s="538" t="s">
        <v>6</v>
      </c>
      <c r="P53" s="538" t="s">
        <v>6</v>
      </c>
      <c r="Q53" s="538" t="s">
        <v>6</v>
      </c>
      <c r="R53" s="538" t="s">
        <v>6</v>
      </c>
      <c r="S53" s="538" t="s">
        <v>6</v>
      </c>
      <c r="T53" s="538" t="s">
        <v>6</v>
      </c>
      <c r="U53" s="538" t="s">
        <v>6</v>
      </c>
    </row>
    <row r="54" spans="1:21">
      <c r="A54" s="380"/>
      <c r="B54" s="380"/>
      <c r="C54" s="380"/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198"/>
      <c r="Q54" s="198"/>
      <c r="R54" s="198"/>
      <c r="S54" s="198"/>
      <c r="T54" s="198"/>
      <c r="U54" s="198"/>
    </row>
    <row r="55" spans="1:21" s="362" customFormat="1">
      <c r="A55" s="58">
        <v>1</v>
      </c>
      <c r="B55" s="2" t="s">
        <v>415</v>
      </c>
      <c r="C55" s="12"/>
    </row>
    <row r="56" spans="1:21" s="362" customFormat="1" ht="13.5" customHeight="1">
      <c r="A56" s="58">
        <v>2</v>
      </c>
      <c r="B56" s="345" t="s">
        <v>416</v>
      </c>
      <c r="C56" s="12"/>
    </row>
    <row r="57" spans="1:21">
      <c r="A57" s="58">
        <v>3</v>
      </c>
      <c r="B57" s="12" t="s">
        <v>120</v>
      </c>
    </row>
    <row r="58" spans="1:21">
      <c r="A58" s="58">
        <v>4</v>
      </c>
      <c r="B58" s="345" t="s">
        <v>33</v>
      </c>
    </row>
    <row r="59" spans="1:21">
      <c r="A59" s="58">
        <v>5</v>
      </c>
      <c r="B59" s="345" t="s">
        <v>121</v>
      </c>
      <c r="D59" s="174"/>
      <c r="E59" s="174"/>
      <c r="F59" s="174"/>
      <c r="G59" s="174"/>
    </row>
    <row r="60" spans="1:21">
      <c r="A60" s="58">
        <v>6</v>
      </c>
      <c r="B60" s="345" t="s">
        <v>122</v>
      </c>
    </row>
    <row r="61" spans="1:21">
      <c r="A61" s="58">
        <v>7</v>
      </c>
      <c r="B61" s="174" t="s">
        <v>368</v>
      </c>
    </row>
    <row r="62" spans="1:21">
      <c r="A62" s="58">
        <v>8</v>
      </c>
      <c r="B62" s="345" t="s">
        <v>118</v>
      </c>
    </row>
    <row r="63" spans="1:21">
      <c r="B63" s="4" t="s">
        <v>119</v>
      </c>
    </row>
    <row r="64" spans="1:21">
      <c r="A64" s="58">
        <v>9</v>
      </c>
      <c r="B64" s="12" t="s">
        <v>422</v>
      </c>
    </row>
    <row r="65" spans="1:2">
      <c r="A65" s="58">
        <v>10</v>
      </c>
      <c r="B65" s="12" t="s">
        <v>534</v>
      </c>
    </row>
    <row r="66" spans="1:2">
      <c r="A66" s="58">
        <v>11</v>
      </c>
      <c r="B66" s="12" t="s">
        <v>556</v>
      </c>
    </row>
    <row r="67" spans="1:2">
      <c r="A67" s="58">
        <v>12</v>
      </c>
      <c r="B67" s="12" t="s">
        <v>591</v>
      </c>
    </row>
  </sheetData>
  <phoneticPr fontId="3" type="noConversion"/>
  <pageMargins left="0.74803149606299213" right="0.74803149606299213" top="0.70866141732283472" bottom="0.55118110236220474" header="0.51181102362204722" footer="0.51181102362204722"/>
  <pageSetup paperSize="9" scale="53" orientation="portrait" horizontalDpi="300" verticalDpi="300" r:id="rId1"/>
  <headerFooter alignWithMargins="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A32207940</value>
    </field>
    <field name="Objective-Title">
      <value order="0">Chapter_Summary for publication</value>
    </field>
    <field name="Objective-Description">
      <value order="0"/>
    </field>
    <field name="Objective-CreationStamp">
      <value order="0">2021-02-24T14:32:36Z</value>
    </field>
    <field name="Objective-IsApproved">
      <value order="0">false</value>
    </field>
    <field name="Objective-IsPublished">
      <value order="0">true</value>
    </field>
    <field name="Objective-DatePublished">
      <value order="0">2021-05-05T09:44:35Z</value>
    </field>
    <field name="Objective-ModificationStamp">
      <value order="0">2021-05-05T09:44:35Z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general:Transport Scotland: Scottish Transport Statistics: 2020: Research and analysis: Transport: 2019-2024</value>
    </field>
    <field name="Objective-Parent">
      <value order="0">Transport Scotland: Scottish Transport Statistics: 2020: Research and analysis: Transport: 2019-2024</value>
    </field>
    <field name="Objective-State">
      <value order="0">Published</value>
    </field>
    <field name="Objective-VersionId">
      <value order="0">vA48405932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PUBRES/4190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pop</vt:lpstr>
      <vt:lpstr>Contents</vt:lpstr>
      <vt:lpstr>S1 Numbers</vt:lpstr>
      <vt:lpstr>S2 Index</vt:lpstr>
      <vt:lpstr>S3 SHS</vt:lpstr>
      <vt:lpstr>S4 Cross Border</vt:lpstr>
      <vt:lpstr>SGB1</vt:lpstr>
      <vt:lpstr>SGB2 index</vt:lpstr>
      <vt:lpstr>SGB3 rel. to pop.</vt:lpstr>
      <vt:lpstr>H1 passenger</vt:lpstr>
      <vt:lpstr>H2 a freight tonnes</vt:lpstr>
      <vt:lpstr>H2 b freight tonne km</vt:lpstr>
      <vt:lpstr>H3 traffic</vt:lpstr>
      <vt:lpstr>H4 other</vt:lpstr>
      <vt:lpstr>Figs1,2</vt:lpstr>
      <vt:lpstr>Figs 3,4</vt:lpstr>
      <vt:lpstr>Figs 5,6</vt:lpstr>
      <vt:lpstr>Figs 7, 8, 9</vt:lpstr>
      <vt:lpstr>Figs 10,11</vt:lpstr>
      <vt:lpstr>cross border - additional table</vt:lpstr>
      <vt:lpstr>'cross border - additional table'!Print_Area</vt:lpstr>
      <vt:lpstr>'Figs 10,11'!Print_Area</vt:lpstr>
      <vt:lpstr>'Figs 7, 8, 9'!Print_Area</vt:lpstr>
      <vt:lpstr>'Figs1,2'!Print_Area</vt:lpstr>
      <vt:lpstr>'H1 passenger'!Print_Area</vt:lpstr>
      <vt:lpstr>'H2 a freight tonnes'!Print_Area</vt:lpstr>
      <vt:lpstr>'H2 b freight tonne km'!Print_Area</vt:lpstr>
      <vt:lpstr>'H3 traffic'!Print_Area</vt:lpstr>
      <vt:lpstr>'H4 other'!Print_Area</vt:lpstr>
      <vt:lpstr>'S1 Numbers'!Print_Area</vt:lpstr>
      <vt:lpstr>'S2 Index'!Print_Area</vt:lpstr>
      <vt:lpstr>'S3 SHS'!Print_Area</vt:lpstr>
      <vt:lpstr>'S4 Cross Border'!Print_Area</vt:lpstr>
      <vt:lpstr>'SGB1'!Print_Area</vt:lpstr>
      <vt:lpstr>'SGB2 index'!Print_Area</vt:lpstr>
      <vt:lpstr>'SGB3 rel. to pop.'!Print_Area</vt:lpstr>
    </vt:vector>
  </TitlesOfParts>
  <Company>Scottish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u016789</cp:lastModifiedBy>
  <cp:lastPrinted>2021-02-08T11:12:48Z</cp:lastPrinted>
  <dcterms:created xsi:type="dcterms:W3CDTF">2011-08-22T13:40:27Z</dcterms:created>
  <dcterms:modified xsi:type="dcterms:W3CDTF">2021-05-05T09:44:27Z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A32207940</vt:lpwstr>
  </property>
  <property fmtid="{D5CDD505-2E9C-101B-9397-08002B2CF9AE}" pid="3" name="Objective-Comment">
    <vt:lpwstr/>
  </property>
  <property fmtid="{D5CDD505-2E9C-101B-9397-08002B2CF9AE}" pid="4" name="Objective-CreationStamp">
    <vt:filetime>2021-02-25T07:27:57Z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2021-05-05T09:44:35Z</vt:filetime>
  </property>
  <property fmtid="{D5CDD505-2E9C-101B-9397-08002B2CF9AE}" pid="8" name="Objective-ModificationStamp">
    <vt:filetime>2021-05-05T09:44:35Z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general:Transport Scotland: Scottish Transport Statistics: 2020: Research and analysis: Transport: 2019-2024:</vt:lpwstr>
  </property>
  <property fmtid="{D5CDD505-2E9C-101B-9397-08002B2CF9AE}" pid="11" name="Objective-Parent">
    <vt:lpwstr>Transport Scotland: Scottish Transport Statistics: 2020: Research and analysis: Transport: 2019-2024</vt:lpwstr>
  </property>
  <property fmtid="{D5CDD505-2E9C-101B-9397-08002B2CF9AE}" pid="12" name="Objective-State">
    <vt:lpwstr>Published</vt:lpwstr>
  </property>
  <property fmtid="{D5CDD505-2E9C-101B-9397-08002B2CF9AE}" pid="13" name="Objective-Title">
    <vt:lpwstr>Chapter_Summary for publication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/>
  </property>
  <property fmtid="{D5CDD505-2E9C-101B-9397-08002B2CF9AE}" pid="16" name="Objective-VersionNumber">
    <vt:r8>2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Description">
    <vt:lpwstr/>
  </property>
  <property fmtid="{D5CDD505-2E9C-101B-9397-08002B2CF9AE}" pid="25" name="Objective-VersionId">
    <vt:lpwstr>vA48405932</vt:lpwstr>
  </property>
  <property fmtid="{D5CDD505-2E9C-101B-9397-08002B2CF9AE}" pid="26" name="Objective-Date Received">
    <vt:lpwstr/>
  </property>
  <property fmtid="{D5CDD505-2E9C-101B-9397-08002B2CF9AE}" pid="27" name="Objective-Date of Original">
    <vt:lpwstr/>
  </property>
  <property fmtid="{D5CDD505-2E9C-101B-9397-08002B2CF9AE}" pid="28" name="Objective-SG Web Publication - Category">
    <vt:lpwstr/>
  </property>
  <property fmtid="{D5CDD505-2E9C-101B-9397-08002B2CF9AE}" pid="29" name="Objective-SG Web Publication - Category 2 Classification">
    <vt:lpwstr/>
  </property>
  <property fmtid="{D5CDD505-2E9C-101B-9397-08002B2CF9AE}" pid="30" name="Objective-Connect Creator">
    <vt:lpwstr/>
  </property>
  <property fmtid="{D5CDD505-2E9C-101B-9397-08002B2CF9AE}" pid="31" name="Objective-Connect Creator [system]">
    <vt:lpwstr/>
  </property>
  <property fmtid="{D5CDD505-2E9C-101B-9397-08002B2CF9AE}" pid="32" name="Objective-Required Redaction">
    <vt:lpwstr/>
  </property>
</Properties>
</file>